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AlgorithmName="SHA-512" workbookHashValue="nUcX/LHb+J2GBW/UF0P/8wovV9B9W6WxkQfdsmz+MDzaJb2WO9av0Qu3ud/gsYe6328Qo7xLQfOEW4ikUeAcSQ==" workbookSaltValue="BMX247sr/4vqTXA786bDFw==" workbookSpinCount="100000" lockStructure="1"/>
  <bookViews>
    <workbookView xWindow="0" yWindow="0" windowWidth="20490" windowHeight="7155"/>
  </bookViews>
  <sheets>
    <sheet name="①入力シート" sheetId="13" r:id="rId1"/>
    <sheet name="②積算表" sheetId="24" r:id="rId2"/>
    <sheet name="加算区分" sheetId="25" state="hidden" r:id="rId3"/>
    <sheet name="保育単価表" sheetId="26" state="hidden" r:id="rId4"/>
    <sheet name="保育単価表 2" sheetId="27" state="hidden" r:id="rId5"/>
    <sheet name="保育単価表②" sheetId="28" state="hidden" r:id="rId6"/>
    <sheet name="保育単価表②2" sheetId="29" state="hidden" r:id="rId7"/>
    <sheet name="市独自助成" sheetId="30" state="hidden" r:id="rId8"/>
    <sheet name="③第４号様式の３ " sheetId="4" r:id="rId9"/>
    <sheet name="④第７号様式添付書類２" sheetId="9" r:id="rId10"/>
    <sheet name="⑤入力シート2" sheetId="14" r:id="rId11"/>
    <sheet name="⑥入力シート3" sheetId="15" r:id="rId12"/>
    <sheet name="マスタ" sheetId="16" state="hidden" r:id="rId13"/>
    <sheet name="⑦第７号様式添付書類" sheetId="8" r:id="rId14"/>
    <sheet name="⑧第７号様式" sheetId="7" r:id="rId15"/>
    <sheet name="⑨第４号様式の２（内訳表）" sheetId="2" r:id="rId16"/>
    <sheet name="⑩第４号様式の１" sheetId="1" r:id="rId17"/>
  </sheets>
  <externalReferences>
    <externalReference r:id="rId18"/>
  </externalReferences>
  <definedNames>
    <definedName name="_Fill" localSheetId="8" hidden="1">#REF!</definedName>
    <definedName name="_Fill" localSheetId="2" hidden="1">#REF!</definedName>
    <definedName name="_Fill" localSheetId="7" hidden="1">#REF!</definedName>
    <definedName name="_Fill" localSheetId="4" hidden="1">#REF!</definedName>
    <definedName name="_Fill" localSheetId="6" hidden="1">#REF!</definedName>
    <definedName name="_Fill" hidden="1">#REF!</definedName>
    <definedName name="_Key1" localSheetId="8" hidden="1">#REF!</definedName>
    <definedName name="_Key1" localSheetId="2" hidden="1">#REF!</definedName>
    <definedName name="_Key1" localSheetId="7" hidden="1">#REF!</definedName>
    <definedName name="_Key1" localSheetId="4" hidden="1">#REF!</definedName>
    <definedName name="_Key1" localSheetId="6" hidden="1">#REF!</definedName>
    <definedName name="_Key1" hidden="1">#REF!</definedName>
    <definedName name="_Order1" hidden="1">255</definedName>
    <definedName name="_Sort" localSheetId="8" hidden="1">#REF!</definedName>
    <definedName name="_Sort" localSheetId="2" hidden="1">#REF!</definedName>
    <definedName name="_Sort" localSheetId="7" hidden="1">#REF!</definedName>
    <definedName name="_Sort" localSheetId="4" hidden="1">#REF!</definedName>
    <definedName name="_Sort" localSheetId="6" hidden="1">#REF!</definedName>
    <definedName name="_Sort" hidden="1">#REF!</definedName>
    <definedName name="_xlnm.Print_Area" localSheetId="0">①入力シート!$A$2:$J$22</definedName>
    <definedName name="_xlnm.Print_Area" localSheetId="1">②積算表!$A$1:$AF$135</definedName>
    <definedName name="_xlnm.Print_Area" localSheetId="8">'③第４号様式の３ '!$A$1:$CS$88</definedName>
    <definedName name="_xlnm.Print_Area" localSheetId="9">④第７号様式添付書類２!$A$1:$L$24</definedName>
    <definedName name="_xlnm.Print_Area" localSheetId="10">⑤入力シート2!$A$1:$AG$95</definedName>
    <definedName name="_xlnm.Print_Area" localSheetId="11">⑥入力シート3!$A$1:$T$95</definedName>
    <definedName name="_xlnm.Print_Area" localSheetId="13">⑦第７号様式添付書類!$A$1:$CB$112</definedName>
    <definedName name="_xlnm.Print_Area" localSheetId="14">⑧第７号様式!$A$1:$AQ$106</definedName>
    <definedName name="_xlnm.Print_Area" localSheetId="15">'⑨第４号様式の２（内訳表）'!$A$1:$H$25</definedName>
    <definedName name="_xlnm.Print_Area" localSheetId="16">⑩第４号様式の１!$A$1:$AN$66</definedName>
    <definedName name="_xlnm.Print_Area" localSheetId="3">保育単価表!$A$1:$BM$74</definedName>
    <definedName name="_xlnm.Print_Area" localSheetId="4">'保育単価表 2'!$A$1:$BM$74</definedName>
    <definedName name="_xlnm.Print_Titles" localSheetId="10">⑤入力シート2!$1:$5</definedName>
    <definedName name="_xlnm.Print_Titles" localSheetId="11">⑥入力シート3!$1:$5</definedName>
    <definedName name="_xlnm.Print_Titles" localSheetId="3">保育単価表!$B:$E,保育単価表!$1:$6</definedName>
    <definedName name="_xlnm.Print_Titles" localSheetId="4">'保育単価表 2'!$B:$E,'保育単価表 2'!$1:$6</definedName>
    <definedName name="休日人数" localSheetId="6">[1]積算表!$AX$2:$AY$15</definedName>
    <definedName name="休日人数">②積算表!$AX$2:$AY$15</definedName>
    <definedName name="休日保育" localSheetId="6">[1]保育単価表!$Z$19:$AC$62</definedName>
    <definedName name="休日保育">保育単価表!$Z$19:$AC$62</definedName>
    <definedName name="市休日保育" localSheetId="6">[1]市独自助成!$G$3:$L$16</definedName>
    <definedName name="市休日保育">市独自助成!$G$6:$L$20</definedName>
    <definedName name="単価表" localSheetId="6">[1]保育単価表!$A$6:$BL$74</definedName>
    <definedName name="単価表">保育単価表!$A$6:$BJ$74</definedName>
    <definedName name="単価表2" localSheetId="6">'[1]保育単価表 2'!$A$6:$BL$74</definedName>
    <definedName name="単価表2">'保育単価表 2'!$A$6:$BJ$74</definedName>
    <definedName name="定員" localSheetId="6">[1]積算表!$AR$2:$AS$18</definedName>
    <definedName name="定員">②積算表!$AR$2:$AS$18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4" i="7" l="1"/>
  <c r="Q56" i="1" l="1"/>
  <c r="R44" i="7"/>
  <c r="R40" i="7"/>
  <c r="AD53" i="24" l="1"/>
  <c r="AD52" i="24"/>
  <c r="AD51" i="24"/>
  <c r="AD50" i="24"/>
  <c r="AD49" i="24"/>
  <c r="AD48" i="24"/>
  <c r="AD47" i="24"/>
  <c r="AD46" i="24"/>
  <c r="AD45" i="24"/>
  <c r="AD44" i="24"/>
  <c r="AD38" i="24"/>
  <c r="AD37" i="24"/>
  <c r="AD36" i="24"/>
  <c r="AD34" i="24"/>
  <c r="AD35" i="24"/>
  <c r="AD33" i="24"/>
  <c r="AD32" i="24"/>
  <c r="AD31" i="24"/>
  <c r="AD30" i="24"/>
  <c r="AD29" i="24"/>
  <c r="I2" i="15" l="1"/>
  <c r="L2" i="15"/>
  <c r="O2" i="15"/>
  <c r="Q1" i="15" l="1"/>
  <c r="AD1" i="14"/>
  <c r="V6" i="24" l="1"/>
  <c r="V4" i="24"/>
  <c r="V3" i="24"/>
  <c r="AC1" i="24"/>
  <c r="F3" i="25" l="1"/>
  <c r="F4" i="25"/>
  <c r="F5" i="25"/>
  <c r="F6" i="25"/>
  <c r="F7" i="25"/>
  <c r="F8" i="25"/>
  <c r="F9" i="25"/>
  <c r="F10" i="25"/>
  <c r="F11" i="25"/>
  <c r="F12" i="25"/>
  <c r="F13" i="25"/>
  <c r="F14" i="25"/>
  <c r="U1" i="24"/>
  <c r="AY1" i="24"/>
  <c r="BB3" i="24"/>
  <c r="BB4" i="24"/>
  <c r="BB5" i="24"/>
  <c r="BB6" i="24"/>
  <c r="BB7" i="24"/>
  <c r="BB8" i="24"/>
  <c r="BB9" i="24"/>
  <c r="AA15" i="24"/>
  <c r="AV4" i="24" s="1"/>
  <c r="W63" i="24" s="1"/>
  <c r="AA16" i="24"/>
  <c r="AV14" i="24" s="1"/>
  <c r="U64" i="24" s="1"/>
  <c r="U71" i="24" s="1"/>
  <c r="Q17" i="24"/>
  <c r="AA17" i="24" s="1"/>
  <c r="Q20" i="24"/>
  <c r="AC61" i="24"/>
  <c r="AE61" i="24"/>
  <c r="Y61" i="24"/>
  <c r="Y96" i="24" s="1"/>
  <c r="W61" i="24"/>
  <c r="Q61" i="24"/>
  <c r="O61" i="24"/>
  <c r="A42" i="24"/>
  <c r="AC62" i="24"/>
  <c r="AC97" i="24" s="1"/>
  <c r="Y62" i="24"/>
  <c r="AA62" i="24"/>
  <c r="AA97" i="24" s="1"/>
  <c r="U62" i="24"/>
  <c r="U97" i="24" s="1"/>
  <c r="W62" i="24"/>
  <c r="Q62" i="24"/>
  <c r="S62" i="24"/>
  <c r="S97" i="24" s="1"/>
  <c r="M62" i="24"/>
  <c r="B54" i="24"/>
  <c r="M61" i="24"/>
  <c r="M82" i="24" s="1"/>
  <c r="S61" i="24"/>
  <c r="U61" i="24"/>
  <c r="U96" i="24" s="1"/>
  <c r="AA61" i="24"/>
  <c r="O62" i="24"/>
  <c r="AE62" i="24"/>
  <c r="W64" i="24"/>
  <c r="W71" i="24" s="1"/>
  <c r="M81" i="24"/>
  <c r="K98" i="24"/>
  <c r="K100" i="24"/>
  <c r="K101" i="24"/>
  <c r="K102" i="24"/>
  <c r="K106" i="24"/>
  <c r="K107" i="24"/>
  <c r="K109" i="24"/>
  <c r="K111" i="24"/>
  <c r="K115" i="24"/>
  <c r="K116" i="24"/>
  <c r="K117" i="24"/>
  <c r="K118" i="24"/>
  <c r="Q127" i="24"/>
  <c r="U127" i="24"/>
  <c r="AC127" i="24"/>
  <c r="K132" i="24"/>
  <c r="Q132" i="24" s="1"/>
  <c r="M117" i="24" l="1"/>
  <c r="M96" i="24"/>
  <c r="M80" i="24"/>
  <c r="M116" i="24"/>
  <c r="M83" i="24"/>
  <c r="M118" i="24"/>
  <c r="M115" i="24"/>
  <c r="U63" i="24"/>
  <c r="W99" i="24"/>
  <c r="W106" i="24" s="1"/>
  <c r="U98" i="24"/>
  <c r="U99" i="24"/>
  <c r="U106" i="24" s="1"/>
  <c r="U128" i="24"/>
  <c r="Q96" i="24"/>
  <c r="Q128" i="24"/>
  <c r="Q133" i="24"/>
  <c r="AC96" i="24"/>
  <c r="AC128" i="24"/>
  <c r="AV3" i="24"/>
  <c r="AA98" i="24" s="1"/>
  <c r="AV5" i="24"/>
  <c r="Q98" i="24" s="1"/>
  <c r="M97" i="24"/>
  <c r="AV22" i="24"/>
  <c r="W102" i="24" s="1"/>
  <c r="AV25" i="24"/>
  <c r="AV26" i="24"/>
  <c r="AV24" i="24"/>
  <c r="AV23" i="24"/>
  <c r="Y100" i="24" s="1"/>
  <c r="Q97" i="24"/>
  <c r="Y97" i="24"/>
  <c r="O96" i="24"/>
  <c r="W96" i="24"/>
  <c r="AE96" i="24"/>
  <c r="AV13" i="24"/>
  <c r="AA99" i="24" s="1"/>
  <c r="AA106" i="24" s="1"/>
  <c r="AC132" i="24"/>
  <c r="AC133" i="24" s="1"/>
  <c r="Q107" i="24"/>
  <c r="AV15" i="24"/>
  <c r="AV12" i="24"/>
  <c r="M108" i="24" s="1"/>
  <c r="AV2" i="24"/>
  <c r="W107" i="24" s="1"/>
  <c r="AA108" i="24"/>
  <c r="AE107" i="24"/>
  <c r="Q101" i="24"/>
  <c r="AA100" i="24"/>
  <c r="AE97" i="24"/>
  <c r="W97" i="24"/>
  <c r="O97" i="24"/>
  <c r="AA96" i="24"/>
  <c r="S96" i="24"/>
  <c r="AV6" i="24"/>
  <c r="M98" i="24" s="1"/>
  <c r="W108" i="24"/>
  <c r="AA107" i="24"/>
  <c r="U132" i="24"/>
  <c r="U133" i="24" s="1"/>
  <c r="Y108" i="24"/>
  <c r="Q108" i="24"/>
  <c r="Y102" i="24"/>
  <c r="AE101" i="24"/>
  <c r="W98" i="24"/>
  <c r="AV16" i="24"/>
  <c r="M99" i="24" s="1"/>
  <c r="M106" i="24" s="1"/>
  <c r="O14" i="9"/>
  <c r="O15" i="9" s="1"/>
  <c r="AE99" i="24" l="1"/>
  <c r="AE106" i="24" s="1"/>
  <c r="M84" i="24"/>
  <c r="M119" i="24"/>
  <c r="AC99" i="24"/>
  <c r="AC106" i="24" s="1"/>
  <c r="AE98" i="24"/>
  <c r="AE109" i="24" s="1"/>
  <c r="O108" i="24"/>
  <c r="AC108" i="24"/>
  <c r="O101" i="24"/>
  <c r="Y107" i="24"/>
  <c r="M107" i="24"/>
  <c r="U107" i="24"/>
  <c r="O107" i="24"/>
  <c r="AC107" i="24"/>
  <c r="S107" i="24"/>
  <c r="AE108" i="24"/>
  <c r="M102" i="24"/>
  <c r="Y98" i="24"/>
  <c r="S102" i="24"/>
  <c r="AE110" i="24"/>
  <c r="U101" i="24"/>
  <c r="U110" i="24" s="1"/>
  <c r="O102" i="24"/>
  <c r="AA65" i="24"/>
  <c r="Y65" i="24"/>
  <c r="Q109" i="24"/>
  <c r="M64" i="24"/>
  <c r="M71" i="24" s="1"/>
  <c r="O64" i="24"/>
  <c r="O71" i="24" s="1"/>
  <c r="AA110" i="24"/>
  <c r="O63" i="24"/>
  <c r="M63" i="24"/>
  <c r="Y101" i="24"/>
  <c r="Y109" i="24" s="1"/>
  <c r="S108" i="24"/>
  <c r="AE63" i="24"/>
  <c r="M72" i="24"/>
  <c r="U72" i="24"/>
  <c r="AC72" i="24"/>
  <c r="Q72" i="24"/>
  <c r="S72" i="24"/>
  <c r="O72" i="24"/>
  <c r="W72" i="24"/>
  <c r="AE72" i="24"/>
  <c r="Y72" i="24"/>
  <c r="AC63" i="24"/>
  <c r="AA72" i="24"/>
  <c r="U102" i="24"/>
  <c r="Q63" i="24"/>
  <c r="S63" i="24"/>
  <c r="O99" i="24"/>
  <c r="O106" i="24" s="1"/>
  <c r="S98" i="24"/>
  <c r="S64" i="24"/>
  <c r="S71" i="24" s="1"/>
  <c r="Q64" i="24"/>
  <c r="Q71" i="24" s="1"/>
  <c r="S99" i="24"/>
  <c r="S106" i="24" s="1"/>
  <c r="S66" i="24"/>
  <c r="AA66" i="24"/>
  <c r="O67" i="24"/>
  <c r="W67" i="24"/>
  <c r="AE67" i="24"/>
  <c r="M101" i="24"/>
  <c r="O66" i="24"/>
  <c r="AE66" i="24"/>
  <c r="AA67" i="24"/>
  <c r="AE102" i="24"/>
  <c r="AE104" i="24" s="1"/>
  <c r="AE112" i="24" s="1"/>
  <c r="U67" i="24"/>
  <c r="AC101" i="24"/>
  <c r="AC110" i="24" s="1"/>
  <c r="M66" i="24"/>
  <c r="U66" i="24"/>
  <c r="AC66" i="24"/>
  <c r="Q67" i="24"/>
  <c r="Y67" i="24"/>
  <c r="S101" i="24"/>
  <c r="AA102" i="24"/>
  <c r="W66" i="24"/>
  <c r="S67" i="24"/>
  <c r="AA101" i="24"/>
  <c r="AA109" i="24" s="1"/>
  <c r="Q66" i="24"/>
  <c r="Y66" i="24"/>
  <c r="M67" i="24"/>
  <c r="AC67" i="24"/>
  <c r="W101" i="24"/>
  <c r="W104" i="24" s="1"/>
  <c r="Q73" i="24"/>
  <c r="Y73" i="24"/>
  <c r="AE64" i="24"/>
  <c r="AE71" i="24" s="1"/>
  <c r="M73" i="24"/>
  <c r="AC73" i="24"/>
  <c r="O73" i="24"/>
  <c r="AE73" i="24"/>
  <c r="AC64" i="24"/>
  <c r="AC71" i="24" s="1"/>
  <c r="S73" i="24"/>
  <c r="AA73" i="24"/>
  <c r="U73" i="24"/>
  <c r="W73" i="24"/>
  <c r="AC102" i="24"/>
  <c r="U108" i="24"/>
  <c r="AA64" i="24"/>
  <c r="AA71" i="24" s="1"/>
  <c r="Y64" i="24"/>
  <c r="Y71" i="24" s="1"/>
  <c r="Y63" i="24"/>
  <c r="AA63" i="24"/>
  <c r="Y99" i="24"/>
  <c r="Y106" i="24" s="1"/>
  <c r="Q99" i="24"/>
  <c r="AC98" i="24"/>
  <c r="AC109" i="24" s="1"/>
  <c r="Q102" i="24"/>
  <c r="Q103" i="24" s="1"/>
  <c r="O98" i="24"/>
  <c r="M129" i="24"/>
  <c r="M134" i="24"/>
  <c r="U104" i="24"/>
  <c r="U103" i="24" l="1"/>
  <c r="M104" i="24"/>
  <c r="Q110" i="24"/>
  <c r="Q106" i="24"/>
  <c r="O68" i="24"/>
  <c r="AC104" i="24"/>
  <c r="Y103" i="24"/>
  <c r="AE103" i="24"/>
  <c r="AE111" i="24" s="1"/>
  <c r="AE113" i="24" s="1"/>
  <c r="AA104" i="24"/>
  <c r="M103" i="24"/>
  <c r="AE114" i="24"/>
  <c r="AE121" i="24" s="1"/>
  <c r="AE123" i="24" s="1"/>
  <c r="M109" i="24"/>
  <c r="Q111" i="24"/>
  <c r="Q113" i="24" s="1"/>
  <c r="Q120" i="24" s="1"/>
  <c r="Q122" i="24" s="1"/>
  <c r="AC112" i="24"/>
  <c r="AC114" i="24" s="1"/>
  <c r="AC121" i="24" s="1"/>
  <c r="AC123" i="24" s="1"/>
  <c r="S74" i="24"/>
  <c r="S68" i="24"/>
  <c r="Y104" i="24"/>
  <c r="M111" i="24"/>
  <c r="Y110" i="24"/>
  <c r="AA69" i="24"/>
  <c r="AA75" i="24"/>
  <c r="AE75" i="24"/>
  <c r="AE69" i="24"/>
  <c r="W109" i="24"/>
  <c r="U74" i="24"/>
  <c r="U69" i="24"/>
  <c r="U68" i="24"/>
  <c r="U75" i="24"/>
  <c r="U109" i="24"/>
  <c r="Q74" i="24"/>
  <c r="Q68" i="24"/>
  <c r="M74" i="24"/>
  <c r="M68" i="24"/>
  <c r="O75" i="24"/>
  <c r="O69" i="24"/>
  <c r="Y75" i="24"/>
  <c r="Y69" i="24"/>
  <c r="AC75" i="24"/>
  <c r="AC69" i="24"/>
  <c r="AC74" i="24"/>
  <c r="AC68" i="24"/>
  <c r="W110" i="24"/>
  <c r="AA74" i="24"/>
  <c r="AA68" i="24"/>
  <c r="W103" i="24"/>
  <c r="S69" i="24"/>
  <c r="S104" i="24"/>
  <c r="S110" i="24"/>
  <c r="Q75" i="24"/>
  <c r="Q69" i="24"/>
  <c r="S103" i="24"/>
  <c r="S109" i="24"/>
  <c r="AE74" i="24"/>
  <c r="O74" i="24"/>
  <c r="M75" i="24"/>
  <c r="M69" i="24"/>
  <c r="AA103" i="24"/>
  <c r="O109" i="24"/>
  <c r="O103" i="24"/>
  <c r="Q104" i="24"/>
  <c r="AA112" i="24"/>
  <c r="AA114" i="24" s="1"/>
  <c r="Y111" i="24"/>
  <c r="Y113" i="24" s="1"/>
  <c r="U112" i="24"/>
  <c r="U114" i="24" s="1"/>
  <c r="U121" i="24" s="1"/>
  <c r="U123" i="24" s="1"/>
  <c r="Y74" i="24"/>
  <c r="Y68" i="24"/>
  <c r="AC103" i="24"/>
  <c r="W75" i="24"/>
  <c r="W69" i="24"/>
  <c r="W68" i="24"/>
  <c r="W74" i="24"/>
  <c r="AE68" i="24"/>
  <c r="S75" i="24"/>
  <c r="O110" i="24"/>
  <c r="O104" i="24"/>
  <c r="M110" i="24"/>
  <c r="AP91" i="8"/>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Y120" i="24" l="1"/>
  <c r="Y122" i="24" s="1"/>
  <c r="AE120" i="24"/>
  <c r="AE122" i="24" s="1"/>
  <c r="M113" i="24"/>
  <c r="M120" i="24" s="1"/>
  <c r="M122" i="24" s="1"/>
  <c r="AA121" i="24"/>
  <c r="AA123" i="24" s="1"/>
  <c r="AE76" i="24"/>
  <c r="AE78" i="24" s="1"/>
  <c r="AE85" i="24" s="1"/>
  <c r="AE87" i="24" s="1"/>
  <c r="O112" i="24"/>
  <c r="O114" i="24" s="1"/>
  <c r="O121" i="24" s="1"/>
  <c r="O123" i="24" s="1"/>
  <c r="Y76" i="24"/>
  <c r="Y78" i="24" s="1"/>
  <c r="Y85" i="24" s="1"/>
  <c r="Y87" i="24" s="1"/>
  <c r="O111" i="24"/>
  <c r="O113" i="24" s="1"/>
  <c r="O120" i="24" s="1"/>
  <c r="O122" i="24" s="1"/>
  <c r="AA111" i="24"/>
  <c r="AA113" i="24" s="1"/>
  <c r="AA120" i="24" s="1"/>
  <c r="AA122" i="24" s="1"/>
  <c r="S111" i="24"/>
  <c r="S113" i="24" s="1"/>
  <c r="S120" i="24" s="1"/>
  <c r="S122" i="24" s="1"/>
  <c r="S112" i="24"/>
  <c r="S114" i="24" s="1"/>
  <c r="S121" i="24" s="1"/>
  <c r="S123" i="24" s="1"/>
  <c r="Y77" i="24"/>
  <c r="Y79" i="24" s="1"/>
  <c r="Y86" i="24" s="1"/>
  <c r="Y88" i="24" s="1"/>
  <c r="M76" i="24"/>
  <c r="M78" i="24" s="1"/>
  <c r="M85" i="24" s="1"/>
  <c r="M87" i="24" s="1"/>
  <c r="Y112" i="24"/>
  <c r="Y114" i="24" s="1"/>
  <c r="Y121" i="24" s="1"/>
  <c r="Y123" i="24" s="1"/>
  <c r="O76" i="24"/>
  <c r="O78" i="24" s="1"/>
  <c r="O85" i="24" s="1"/>
  <c r="O87" i="24" s="1"/>
  <c r="AC111" i="24"/>
  <c r="AC113" i="24" s="1"/>
  <c r="AC120" i="24" s="1"/>
  <c r="AC122" i="24" s="1"/>
  <c r="W76" i="24"/>
  <c r="W78" i="24" s="1"/>
  <c r="W85" i="24" s="1"/>
  <c r="W87" i="24" s="1"/>
  <c r="M77" i="24"/>
  <c r="M79" i="24" s="1"/>
  <c r="M86" i="24" s="1"/>
  <c r="M88" i="24" s="1"/>
  <c r="Q77" i="24"/>
  <c r="Q79" i="24" s="1"/>
  <c r="Q86" i="24" s="1"/>
  <c r="Q88" i="24" s="1"/>
  <c r="S77" i="24"/>
  <c r="S79" i="24" s="1"/>
  <c r="S86" i="24" s="1"/>
  <c r="S88" i="24" s="1"/>
  <c r="Q76" i="24"/>
  <c r="Q78" i="24" s="1"/>
  <c r="Q85" i="24" s="1"/>
  <c r="Q87" i="24" s="1"/>
  <c r="U76" i="24"/>
  <c r="U78" i="24" s="1"/>
  <c r="U85" i="24" s="1"/>
  <c r="U87" i="24" s="1"/>
  <c r="AE77" i="24"/>
  <c r="AE79" i="24" s="1"/>
  <c r="AE86" i="24" s="1"/>
  <c r="AE88" i="24" s="1"/>
  <c r="W112" i="24"/>
  <c r="W114" i="24" s="1"/>
  <c r="W121" i="24" s="1"/>
  <c r="W123" i="24" s="1"/>
  <c r="Q112" i="24"/>
  <c r="Q114" i="24" s="1"/>
  <c r="Q121" i="24" s="1"/>
  <c r="Q123" i="24" s="1"/>
  <c r="AC76" i="24"/>
  <c r="AC78" i="24" s="1"/>
  <c r="AC85" i="24" s="1"/>
  <c r="AC87" i="24" s="1"/>
  <c r="M112" i="24"/>
  <c r="M114" i="24" s="1"/>
  <c r="M121" i="24" s="1"/>
  <c r="M123" i="24" s="1"/>
  <c r="W77" i="24"/>
  <c r="W79" i="24" s="1"/>
  <c r="W86" i="24" s="1"/>
  <c r="W88" i="24" s="1"/>
  <c r="U111" i="24"/>
  <c r="U113" i="24" s="1"/>
  <c r="U120" i="24" s="1"/>
  <c r="U122" i="24" s="1"/>
  <c r="W111" i="24"/>
  <c r="W113" i="24" s="1"/>
  <c r="W120" i="24" s="1"/>
  <c r="W122" i="24" s="1"/>
  <c r="AA76" i="24"/>
  <c r="AA78" i="24" s="1"/>
  <c r="AA85" i="24" s="1"/>
  <c r="AA87" i="24" s="1"/>
  <c r="AC77" i="24"/>
  <c r="AC79" i="24" s="1"/>
  <c r="AC86" i="24" s="1"/>
  <c r="AC88" i="24" s="1"/>
  <c r="O77" i="24"/>
  <c r="O79" i="24" s="1"/>
  <c r="O86" i="24" s="1"/>
  <c r="O88" i="24" s="1"/>
  <c r="U77" i="24"/>
  <c r="U79" i="24" s="1"/>
  <c r="U86" i="24" s="1"/>
  <c r="U88" i="24" s="1"/>
  <c r="AA77" i="24"/>
  <c r="AA79" i="24" s="1"/>
  <c r="AA86" i="24" s="1"/>
  <c r="AA88" i="24" s="1"/>
  <c r="S76" i="24"/>
  <c r="S78" i="24" s="1"/>
  <c r="S85" i="24" s="1"/>
  <c r="S87" i="24" s="1"/>
  <c r="CB63" i="8"/>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S78" i="15"/>
  <c r="BS79" i="15" s="1"/>
  <c r="BR78" i="15"/>
  <c r="BR79" i="15" s="1"/>
  <c r="BQ78" i="15"/>
  <c r="BQ79" i="15" s="1"/>
  <c r="BP78" i="15"/>
  <c r="BP79" i="15" s="1"/>
  <c r="BO78" i="15"/>
  <c r="BO79" i="15" s="1"/>
  <c r="BN78" i="15"/>
  <c r="BN79" i="15" s="1"/>
  <c r="BM78" i="15"/>
  <c r="BM79" i="15" s="1"/>
  <c r="BL78" i="15"/>
  <c r="BL79" i="15" s="1"/>
  <c r="BK78" i="15"/>
  <c r="BK79" i="15" s="1"/>
  <c r="BJ78" i="15"/>
  <c r="BJ79" i="15" s="1"/>
  <c r="BI78" i="15"/>
  <c r="BI79" i="15" s="1"/>
  <c r="BH78" i="15"/>
  <c r="BH79" i="15" s="1"/>
  <c r="BS75" i="15"/>
  <c r="BS76" i="15" s="1"/>
  <c r="BR75" i="15"/>
  <c r="BR76" i="15" s="1"/>
  <c r="BQ75" i="15"/>
  <c r="BQ76" i="15" s="1"/>
  <c r="BP75" i="15"/>
  <c r="BP76" i="15" s="1"/>
  <c r="BO75" i="15"/>
  <c r="BO76" i="15" s="1"/>
  <c r="BN75" i="15"/>
  <c r="BN76" i="15" s="1"/>
  <c r="BM75" i="15"/>
  <c r="BM76" i="15" s="1"/>
  <c r="BL75" i="15"/>
  <c r="BL76" i="15" s="1"/>
  <c r="BK75" i="15"/>
  <c r="BK76" i="15" s="1"/>
  <c r="BJ75" i="15"/>
  <c r="BJ76" i="15" s="1"/>
  <c r="BI75" i="15"/>
  <c r="BI76" i="15" s="1"/>
  <c r="BH75" i="15"/>
  <c r="BH76" i="15" s="1"/>
  <c r="BS72" i="15"/>
  <c r="BS73" i="15" s="1"/>
  <c r="BR72" i="15"/>
  <c r="BR73" i="15" s="1"/>
  <c r="BQ72" i="15"/>
  <c r="BQ73" i="15" s="1"/>
  <c r="BP72" i="15"/>
  <c r="BP73" i="15" s="1"/>
  <c r="BO72" i="15"/>
  <c r="BO73" i="15" s="1"/>
  <c r="BN72" i="15"/>
  <c r="BN73" i="15" s="1"/>
  <c r="BM72" i="15"/>
  <c r="BM73" i="15" s="1"/>
  <c r="BL72" i="15"/>
  <c r="BL73" i="15" s="1"/>
  <c r="BK72" i="15"/>
  <c r="BK73" i="15" s="1"/>
  <c r="BJ72" i="15"/>
  <c r="BJ73" i="15" s="1"/>
  <c r="BI72" i="15"/>
  <c r="BI73" i="15" s="1"/>
  <c r="BH72" i="15"/>
  <c r="BH73" i="15" s="1"/>
  <c r="BS69" i="15"/>
  <c r="BS70" i="15" s="1"/>
  <c r="BR69" i="15"/>
  <c r="BR70" i="15" s="1"/>
  <c r="BQ69" i="15"/>
  <c r="BQ70" i="15" s="1"/>
  <c r="BP69" i="15"/>
  <c r="BP70" i="15" s="1"/>
  <c r="BO69" i="15"/>
  <c r="BO70" i="15" s="1"/>
  <c r="BN69" i="15"/>
  <c r="BN70" i="15" s="1"/>
  <c r="BM69" i="15"/>
  <c r="BM70" i="15" s="1"/>
  <c r="BL69" i="15"/>
  <c r="BL70" i="15" s="1"/>
  <c r="BK69" i="15"/>
  <c r="BK70" i="15" s="1"/>
  <c r="BJ69" i="15"/>
  <c r="BJ70" i="15" s="1"/>
  <c r="BI69" i="15"/>
  <c r="BI70" i="15" s="1"/>
  <c r="BH69" i="15"/>
  <c r="BH70" i="15" s="1"/>
  <c r="BS66" i="15"/>
  <c r="BS67" i="15" s="1"/>
  <c r="BR66" i="15"/>
  <c r="BR67" i="15" s="1"/>
  <c r="BQ66" i="15"/>
  <c r="BQ67" i="15" s="1"/>
  <c r="BP66" i="15"/>
  <c r="BP67" i="15" s="1"/>
  <c r="BO66" i="15"/>
  <c r="BO67" i="15" s="1"/>
  <c r="BN66" i="15"/>
  <c r="BN67" i="15" s="1"/>
  <c r="BM66" i="15"/>
  <c r="BM67" i="15" s="1"/>
  <c r="BL66" i="15"/>
  <c r="BL67" i="15" s="1"/>
  <c r="BK66" i="15"/>
  <c r="BK67" i="15" s="1"/>
  <c r="BJ66" i="15"/>
  <c r="BJ67" i="15" s="1"/>
  <c r="BI66" i="15"/>
  <c r="BI67" i="15" s="1"/>
  <c r="BH66" i="15"/>
  <c r="BH67" i="15" s="1"/>
  <c r="I95" i="15"/>
  <c r="I94" i="15"/>
  <c r="I93" i="15"/>
  <c r="I92" i="15"/>
  <c r="I91" i="15"/>
  <c r="I90" i="15"/>
  <c r="I89" i="15"/>
  <c r="I88" i="15"/>
  <c r="I87" i="15"/>
  <c r="I86" i="15"/>
  <c r="I85" i="15"/>
  <c r="I84" i="15"/>
  <c r="BI84" i="15" s="1"/>
  <c r="BI85" i="15" s="1"/>
  <c r="I83" i="15"/>
  <c r="I82" i="15"/>
  <c r="I81" i="15"/>
  <c r="I80" i="15"/>
  <c r="I79" i="15"/>
  <c r="I78" i="15"/>
  <c r="I77" i="15"/>
  <c r="I76" i="15"/>
  <c r="J76" i="15" s="1"/>
  <c r="K76" i="15" s="1"/>
  <c r="L76" i="15" s="1"/>
  <c r="M76" i="15" s="1"/>
  <c r="N76" i="15" s="1"/>
  <c r="O76" i="15" s="1"/>
  <c r="P76" i="15" s="1"/>
  <c r="Q76" i="15" s="1"/>
  <c r="R76" i="15" s="1"/>
  <c r="S76" i="15" s="1"/>
  <c r="L75" i="15"/>
  <c r="I75" i="15"/>
  <c r="J75" i="15" s="1"/>
  <c r="K75" i="15" s="1"/>
  <c r="I74" i="15"/>
  <c r="J74" i="15" s="1"/>
  <c r="K74" i="15" s="1"/>
  <c r="L74" i="15" s="1"/>
  <c r="M74" i="15" s="1"/>
  <c r="N74" i="15" s="1"/>
  <c r="O74" i="15" s="1"/>
  <c r="P74" i="15" s="1"/>
  <c r="Q74" i="15" s="1"/>
  <c r="R74" i="15" s="1"/>
  <c r="S74" i="15" s="1"/>
  <c r="L73" i="15"/>
  <c r="M73" i="15" s="1"/>
  <c r="N73" i="15" s="1"/>
  <c r="O73" i="15" s="1"/>
  <c r="P73" i="15" s="1"/>
  <c r="Q73" i="15" s="1"/>
  <c r="R73" i="15" s="1"/>
  <c r="S73" i="15" s="1"/>
  <c r="I73" i="15"/>
  <c r="J73" i="15" s="1"/>
  <c r="K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I87" i="15" l="1"/>
  <c r="BI88" i="15" s="1"/>
  <c r="M124" i="24"/>
  <c r="M89" i="24"/>
  <c r="BI81" i="15"/>
  <c r="BI82" i="15" s="1"/>
  <c r="BI93" i="15"/>
  <c r="BI94" i="15" s="1"/>
  <c r="BI90" i="15"/>
  <c r="BI91" i="15" s="1"/>
  <c r="K67" i="15"/>
  <c r="L67" i="15" s="1"/>
  <c r="M67" i="15" s="1"/>
  <c r="N67" i="15" s="1"/>
  <c r="O67" i="15" s="1"/>
  <c r="P67" i="15" s="1"/>
  <c r="Q67" i="15" s="1"/>
  <c r="R67" i="15" s="1"/>
  <c r="S67" i="15" s="1"/>
  <c r="K69" i="15"/>
  <c r="L69" i="15" s="1"/>
  <c r="M69" i="15" s="1"/>
  <c r="N69" i="15" s="1"/>
  <c r="O69" i="15" s="1"/>
  <c r="P69" i="15" s="1"/>
  <c r="Q69" i="15" s="1"/>
  <c r="R69" i="15" s="1"/>
  <c r="S69" i="15" s="1"/>
  <c r="T68" i="15"/>
  <c r="K66" i="15"/>
  <c r="L66" i="15" s="1"/>
  <c r="M66" i="15" s="1"/>
  <c r="N66" i="15" s="1"/>
  <c r="O66" i="15" s="1"/>
  <c r="P66" i="15" s="1"/>
  <c r="Q66" i="15" s="1"/>
  <c r="R66" i="15" s="1"/>
  <c r="S66" i="15" s="1"/>
  <c r="T75" i="15"/>
  <c r="M71" i="15"/>
  <c r="N71" i="15" s="1"/>
  <c r="O71" i="15" s="1"/>
  <c r="P71" i="15" s="1"/>
  <c r="Q71" i="15" s="1"/>
  <c r="R71" i="15" s="1"/>
  <c r="S71" i="15" s="1"/>
  <c r="M75" i="15"/>
  <c r="N75" i="15" s="1"/>
  <c r="O75" i="15" s="1"/>
  <c r="P75" i="15" s="1"/>
  <c r="Q75" i="15" s="1"/>
  <c r="R75" i="15" s="1"/>
  <c r="S75"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K78" i="15" s="1"/>
  <c r="L78" i="15" s="1"/>
  <c r="M78" i="15" s="1"/>
  <c r="N78" i="15" s="1"/>
  <c r="O78" i="15" s="1"/>
  <c r="P78" i="15" s="1"/>
  <c r="Q78" i="15" s="1"/>
  <c r="R78" i="15" s="1"/>
  <c r="S78" i="15" s="1"/>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T77" i="15"/>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M23" i="24" l="1"/>
  <c r="T83" i="4" s="1"/>
  <c r="T85" i="15"/>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69" i="15"/>
  <c r="T66" i="15"/>
  <c r="T71" i="15"/>
  <c r="T94" i="15"/>
  <c r="T86" i="15"/>
  <c r="T78"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L90" i="15" l="1"/>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81" i="15" l="1"/>
  <c r="BL81" i="15"/>
  <c r="BL82" i="15" s="1"/>
  <c r="M90" i="15"/>
  <c r="BL90" i="15"/>
  <c r="BL91" i="15" s="1"/>
  <c r="M87" i="15"/>
  <c r="BL87" i="15"/>
  <c r="BL88" i="15" s="1"/>
  <c r="M84" i="15"/>
  <c r="BL84" i="15"/>
  <c r="BL85" i="15" s="1"/>
  <c r="M93" i="15"/>
  <c r="BL93" i="15"/>
  <c r="BL94" i="15" s="1"/>
  <c r="AD64" i="4"/>
  <c r="AC64" i="4"/>
  <c r="AB64" i="4"/>
  <c r="W14" i="4"/>
  <c r="V64" i="4"/>
  <c r="U14" i="4"/>
  <c r="T64" i="4"/>
  <c r="S64" i="4"/>
  <c r="R64" i="4"/>
  <c r="N84" i="15" l="1"/>
  <c r="BM84" i="15"/>
  <c r="BM85" i="15" s="1"/>
  <c r="N87" i="15"/>
  <c r="BM87" i="15"/>
  <c r="BM88" i="15" s="1"/>
  <c r="N93" i="15"/>
  <c r="BM93" i="15"/>
  <c r="BM94" i="15" s="1"/>
  <c r="N81" i="15"/>
  <c r="BM81" i="15"/>
  <c r="BM82" i="15" s="1"/>
  <c r="N90" i="15"/>
  <c r="BM90" i="15"/>
  <c r="BM91" i="15" s="1"/>
  <c r="O90" i="15" l="1"/>
  <c r="BN90" i="15"/>
  <c r="BN91" i="15" s="1"/>
  <c r="O84" i="15"/>
  <c r="BN84" i="15"/>
  <c r="BN85" i="15" s="1"/>
  <c r="O93" i="15"/>
  <c r="BN93" i="15"/>
  <c r="BN94" i="15" s="1"/>
  <c r="O87" i="15"/>
  <c r="BN87" i="15"/>
  <c r="BN88" i="15" s="1"/>
  <c r="O81" i="15"/>
  <c r="BN81" i="15"/>
  <c r="BN82" i="15" s="1"/>
  <c r="Q41" i="1"/>
  <c r="Q40" i="1"/>
  <c r="R65" i="7"/>
  <c r="R54" i="7"/>
  <c r="P81" i="15" l="1"/>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81" i="15" l="1"/>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AR729" i="15"/>
  <c r="AR929" i="15"/>
  <c r="AR822" i="15"/>
  <c r="AR776" i="15"/>
  <c r="AR943" i="15"/>
  <c r="AR918" i="15"/>
  <c r="AR736" i="15"/>
  <c r="AR850" i="15"/>
  <c r="AR797" i="15"/>
  <c r="AR1049" i="15"/>
  <c r="AR1068" i="15"/>
  <c r="AR1070" i="15"/>
  <c r="AR1065" i="15"/>
  <c r="AR800" i="15"/>
  <c r="AR892" i="15"/>
  <c r="AR731" i="15"/>
  <c r="AR807" i="15"/>
  <c r="AR909" i="15"/>
  <c r="AR1037" i="15"/>
  <c r="AR992" i="15"/>
  <c r="AR921" i="15"/>
  <c r="AR1073" i="15"/>
  <c r="AR1015" i="15"/>
  <c r="AR735" i="15"/>
  <c r="AR804" i="15"/>
  <c r="AR770" i="15"/>
  <c r="AR828" i="15"/>
  <c r="AR872" i="15"/>
  <c r="AR908" i="15"/>
  <c r="AR1000" i="15"/>
  <c r="AR981" i="15"/>
  <c r="AR880" i="15"/>
  <c r="AR812" i="15"/>
  <c r="AR1002" i="15"/>
  <c r="AR833" i="15"/>
  <c r="AR861" i="15"/>
  <c r="AR1030" i="15"/>
  <c r="AR1005" i="15"/>
  <c r="AR1053" i="15"/>
  <c r="AR1031" i="15"/>
  <c r="AR860" i="15"/>
  <c r="AR730" i="15"/>
  <c r="AR1079" i="15"/>
  <c r="AR945" i="15"/>
  <c r="AR875" i="15"/>
  <c r="AR1026" i="15"/>
  <c r="AR783" i="15"/>
  <c r="AR933" i="15"/>
  <c r="AR905" i="15"/>
  <c r="AR827" i="15"/>
  <c r="AR1035" i="15"/>
  <c r="AR802" i="15"/>
  <c r="AR940" i="15"/>
  <c r="AR1050" i="15"/>
  <c r="AR1010" i="15"/>
  <c r="AR1083" i="15"/>
  <c r="AR891" i="15"/>
  <c r="AR1006" i="15"/>
  <c r="AR854" i="15"/>
  <c r="AR764" i="15"/>
  <c r="AR906" i="15"/>
  <c r="AR1078" i="15"/>
  <c r="AR1029" i="15"/>
  <c r="AR935" i="15"/>
  <c r="AR1051" i="15"/>
  <c r="AR829" i="15"/>
  <c r="AR784" i="15"/>
  <c r="AR844" i="15"/>
  <c r="AR939" i="15"/>
  <c r="AR970" i="15"/>
  <c r="AR973" i="15"/>
  <c r="AR806" i="15"/>
  <c r="AR1007" i="15"/>
  <c r="AR742" i="15"/>
  <c r="AR967" i="15"/>
  <c r="AR1076" i="15"/>
  <c r="AR1075" i="15"/>
  <c r="AR752" i="15"/>
  <c r="AR775" i="15"/>
  <c r="AR859" i="15"/>
  <c r="AR925" i="15"/>
  <c r="AR874" i="15"/>
  <c r="AR866" i="15"/>
  <c r="AR991" i="15"/>
  <c r="AR896" i="15"/>
  <c r="AR823" i="15"/>
  <c r="AR1033" i="15"/>
  <c r="AR855" i="15"/>
  <c r="AR1069" i="15"/>
  <c r="AR926" i="15"/>
  <c r="AR1034" i="15"/>
  <c r="AR999" i="15"/>
  <c r="AR1080" i="15"/>
  <c r="AR1043" i="15"/>
  <c r="AR863" i="15"/>
  <c r="AR810" i="15"/>
  <c r="AR1066" i="15"/>
  <c r="AR1028" i="15"/>
  <c r="AR975" i="15"/>
  <c r="AR826" i="15"/>
  <c r="AR1038" i="15"/>
  <c r="AR778" i="15"/>
  <c r="AR1039" i="15"/>
  <c r="AR1001" i="15"/>
  <c r="AR1063" i="15"/>
  <c r="AR932" i="15"/>
  <c r="AR840" i="15"/>
  <c r="AR937" i="15"/>
  <c r="AR998" i="15"/>
  <c r="AR847" i="15"/>
  <c r="AR978" i="15"/>
  <c r="AR1046" i="15"/>
  <c r="AR856" i="15"/>
  <c r="AR732" i="15"/>
  <c r="AR922" i="15"/>
  <c r="AR930" i="15"/>
  <c r="AR743" i="15"/>
  <c r="AR1082" i="15"/>
  <c r="AR749" i="15"/>
  <c r="AR811" i="15"/>
  <c r="AR748" i="15"/>
  <c r="AR761" i="15"/>
  <c r="AR904" i="15"/>
  <c r="AR843" i="15"/>
  <c r="AR836" i="15"/>
  <c r="AR1074" i="15"/>
  <c r="AR820" i="15"/>
  <c r="AR1042" i="15"/>
  <c r="AR995" i="15"/>
  <c r="AR1041" i="15"/>
  <c r="AR759" i="15"/>
  <c r="AR868" i="15"/>
  <c r="AR755" i="15"/>
  <c r="AR974" i="15"/>
  <c r="AR787" i="15"/>
  <c r="AR754" i="15"/>
  <c r="AR739" i="15"/>
  <c r="AR883" i="15"/>
  <c r="AR839" i="15"/>
  <c r="AR964" i="15"/>
  <c r="AR881" i="15"/>
  <c r="AR1004" i="15"/>
  <c r="AR907" i="15"/>
  <c r="AR936" i="15"/>
  <c r="AR772" i="15"/>
  <c r="AR969" i="15"/>
  <c r="AR727" i="15"/>
  <c r="AR993" i="15"/>
  <c r="AR920" i="15"/>
  <c r="AR924" i="15"/>
  <c r="AR788" i="15"/>
  <c r="AR1084" i="15"/>
  <c r="AR1048" i="15"/>
  <c r="AR1011" i="15"/>
  <c r="AR938" i="15"/>
  <c r="AR740" i="15"/>
  <c r="AR997" i="15"/>
  <c r="AR927" i="15"/>
  <c r="AR959" i="15"/>
  <c r="AR781" i="15"/>
  <c r="AR870" i="15"/>
  <c r="AR965" i="15"/>
  <c r="AR1045" i="15"/>
  <c r="AR825" i="15"/>
  <c r="AR816" i="15"/>
  <c r="AR738" i="15"/>
  <c r="AR753" i="15"/>
  <c r="AR1085" i="15"/>
  <c r="AR760" i="15"/>
  <c r="AR830" i="15"/>
  <c r="AR1072" i="15"/>
  <c r="AR900" i="15"/>
  <c r="AR779" i="15"/>
  <c r="AR737" i="15"/>
  <c r="AR785" i="15"/>
  <c r="AR796" i="15"/>
  <c r="AR851" i="15"/>
  <c r="AR834" i="15"/>
  <c r="AR793" i="15"/>
  <c r="AR1009" i="15"/>
  <c r="AR832" i="15"/>
  <c r="AR819" i="15"/>
  <c r="AR901" i="15"/>
  <c r="AR841" i="15"/>
  <c r="AR1040" i="15"/>
  <c r="AR726" i="15"/>
  <c r="AR955" i="15"/>
  <c r="AR944" i="15"/>
  <c r="AR809" i="15"/>
  <c r="AR767" i="15"/>
  <c r="AR815" i="15"/>
  <c r="AR879" i="15"/>
  <c r="AR903" i="15"/>
  <c r="AR789" i="15"/>
  <c r="AR858" i="15"/>
  <c r="AR888" i="15"/>
  <c r="AR857" i="15"/>
  <c r="AR849" i="15"/>
  <c r="AR780" i="15"/>
  <c r="AR1047" i="15"/>
  <c r="AR799" i="15"/>
  <c r="AR831" i="15"/>
  <c r="AR1008" i="15"/>
  <c r="AR786" i="15"/>
  <c r="AR845" i="15"/>
  <c r="AR941" i="15"/>
  <c r="AR808" i="15"/>
  <c r="AR902" i="15"/>
  <c r="AR994" i="15"/>
  <c r="AR766" i="15"/>
  <c r="AR838" i="15"/>
  <c r="AR771" i="15"/>
  <c r="AR894" i="15"/>
  <c r="AR867" i="15"/>
  <c r="AR757" i="15"/>
  <c r="AR865" i="15"/>
  <c r="AR979" i="15"/>
  <c r="AR871" i="15"/>
  <c r="AR795" i="15"/>
  <c r="AR996" i="15"/>
  <c r="AR1032" i="15"/>
  <c r="AR976" i="15"/>
  <c r="AR792" i="15"/>
  <c r="AR745" i="15"/>
  <c r="AR862" i="15"/>
  <c r="AR886" i="15"/>
  <c r="AR895" i="15"/>
  <c r="AR814" i="15"/>
  <c r="AR794" i="15"/>
  <c r="AR990" i="15"/>
  <c r="AR790" i="15"/>
  <c r="AR818" i="15"/>
  <c r="AR934" i="15"/>
  <c r="AR898" i="15"/>
  <c r="AR1016" i="15"/>
  <c r="AR782" i="15"/>
  <c r="AR744" i="15"/>
  <c r="AR762" i="15"/>
  <c r="AR769" i="15"/>
  <c r="AR1071" i="15"/>
  <c r="AR873" i="15"/>
  <c r="AR777" i="15"/>
  <c r="AR803" i="15"/>
  <c r="AR956" i="15"/>
  <c r="AR846" i="15"/>
  <c r="AR773" i="15"/>
  <c r="AR1036" i="15"/>
  <c r="AR877" i="15"/>
  <c r="AR960" i="15"/>
  <c r="AR1081" i="15"/>
  <c r="AR1044" i="15"/>
  <c r="AR842" i="15"/>
  <c r="AR805" i="15"/>
  <c r="AR848" i="15"/>
  <c r="AR1062" i="15"/>
  <c r="AR1027" i="15"/>
  <c r="AR728" i="15"/>
  <c r="AR758" i="15"/>
  <c r="AR962" i="15"/>
  <c r="AR747" i="15"/>
  <c r="AR928" i="15"/>
  <c r="AR963" i="15"/>
  <c r="AR837" i="15"/>
  <c r="AR1052" i="15"/>
  <c r="AR919" i="15"/>
  <c r="AR931" i="15"/>
  <c r="AR835" i="15"/>
  <c r="AR977" i="15"/>
  <c r="AR813" i="15"/>
  <c r="AR887" i="15"/>
  <c r="AR890" i="15"/>
  <c r="AR885" i="15"/>
  <c r="AR954" i="15"/>
  <c r="AR961" i="15"/>
  <c r="AR878" i="15"/>
  <c r="AR746" i="15"/>
  <c r="AR733" i="15"/>
  <c r="AR756" i="15"/>
  <c r="AR774" i="15"/>
  <c r="AR876" i="15"/>
  <c r="AR791" i="15"/>
  <c r="AR972" i="15"/>
  <c r="AR852" i="15"/>
  <c r="AR942" i="15"/>
  <c r="AR768" i="15"/>
  <c r="AR971" i="15"/>
  <c r="AR980" i="15"/>
  <c r="AR853" i="15"/>
  <c r="AR893" i="15"/>
  <c r="AR798" i="15"/>
  <c r="AR817" i="15"/>
  <c r="AR957" i="15"/>
  <c r="AR824" i="15"/>
  <c r="AR765" i="15"/>
  <c r="AR1003" i="15"/>
  <c r="AR899" i="15"/>
  <c r="AR1013" i="15"/>
  <c r="AR889" i="15"/>
  <c r="AR751" i="15"/>
  <c r="AR864" i="15"/>
  <c r="AR968" i="15"/>
  <c r="AR1067" i="15"/>
  <c r="AR821" i="15"/>
  <c r="AR801" i="15"/>
  <c r="AR958" i="15"/>
  <c r="AR966" i="15"/>
  <c r="AR763" i="15"/>
  <c r="AR1017" i="15"/>
  <c r="AR1014" i="15"/>
  <c r="AR1077" i="15"/>
  <c r="AR923" i="15"/>
  <c r="AR741" i="15"/>
  <c r="AR882" i="15"/>
  <c r="AR884" i="15"/>
  <c r="AR869" i="15"/>
  <c r="AR1012" i="15"/>
  <c r="AR897" i="15"/>
  <c r="AR1064" i="15"/>
  <c r="AR734" i="15"/>
  <c r="AR750" i="15"/>
  <c r="R84" i="15" l="1"/>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S81" i="15" l="1"/>
  <c r="BR81" i="15"/>
  <c r="BR82" i="15" s="1"/>
  <c r="S84" i="15"/>
  <c r="BR84" i="15"/>
  <c r="BR85" i="15" s="1"/>
  <c r="S90" i="15"/>
  <c r="BR90" i="15"/>
  <c r="BR91" i="15" s="1"/>
  <c r="S93" i="15"/>
  <c r="BR93" i="15"/>
  <c r="BR94" i="15" s="1"/>
  <c r="S87" i="15"/>
  <c r="BR87" i="15"/>
  <c r="BR88" i="15" s="1"/>
  <c r="BS93" i="15" l="1"/>
  <c r="BS94" i="15" s="1"/>
  <c r="T93" i="15"/>
  <c r="BS81" i="15"/>
  <c r="BS82" i="15" s="1"/>
  <c r="BS87" i="15"/>
  <c r="BS88" i="15" s="1"/>
  <c r="T87" i="15"/>
  <c r="BS84" i="15"/>
  <c r="BS85" i="15" s="1"/>
  <c r="T84" i="15"/>
  <c r="BS90" i="15"/>
  <c r="BS91" i="15" s="1"/>
  <c r="T90" i="15"/>
  <c r="T81" i="15"/>
  <c r="I6" i="15" l="1"/>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c r="K8" i="15"/>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s="1"/>
  <c r="S9" i="15" s="1"/>
  <c r="AS991" i="15"/>
  <c r="AS1047" i="15"/>
  <c r="AS795" i="15"/>
  <c r="AR913" i="15"/>
  <c r="AS940" i="15"/>
  <c r="AS1041" i="15"/>
  <c r="AS891" i="15"/>
  <c r="AS900" i="15"/>
  <c r="AS1039" i="15"/>
  <c r="AS837" i="15"/>
  <c r="AS823" i="15"/>
  <c r="AS863" i="15"/>
  <c r="AS922" i="15"/>
  <c r="AS1033" i="15"/>
  <c r="AS879" i="15"/>
  <c r="AS1079" i="15"/>
  <c r="AR914" i="15"/>
  <c r="AR950" i="15"/>
  <c r="AS820" i="15"/>
  <c r="AS877" i="15"/>
  <c r="AS750" i="15"/>
  <c r="AS996" i="15"/>
  <c r="AS920" i="15"/>
  <c r="AS997" i="15"/>
  <c r="AR912" i="15"/>
  <c r="AS816" i="15"/>
  <c r="AS1062" i="15"/>
  <c r="AS769" i="15"/>
  <c r="AS1071" i="15"/>
  <c r="AS1052" i="15"/>
  <c r="AS739" i="15"/>
  <c r="AR1056" i="15"/>
  <c r="AS740" i="15"/>
  <c r="AS1046" i="15"/>
  <c r="AS1040" i="15"/>
  <c r="AS809" i="15"/>
  <c r="AS906" i="15"/>
  <c r="AS926" i="15"/>
  <c r="AR1057" i="15"/>
  <c r="AR7" i="15"/>
  <c r="AS897" i="15"/>
  <c r="AS758" i="15"/>
  <c r="AS799" i="15"/>
  <c r="AS778" i="15"/>
  <c r="AS813" i="15"/>
  <c r="AS726" i="15"/>
  <c r="AS899" i="15"/>
  <c r="AR1060" i="15"/>
  <c r="AS1063" i="15"/>
  <c r="AS854" i="15"/>
  <c r="AS1082" i="15"/>
  <c r="AS808" i="15"/>
  <c r="AS1017" i="15"/>
  <c r="AS976" i="15"/>
  <c r="AS1069" i="15"/>
  <c r="AS1074" i="15"/>
  <c r="AR1021" i="15"/>
  <c r="AS1027" i="15"/>
  <c r="AS835" i="15"/>
  <c r="AR1019" i="15"/>
  <c r="AS956" i="15"/>
  <c r="AS738" i="15"/>
  <c r="AS1048" i="15"/>
  <c r="AS978" i="15"/>
  <c r="AS817" i="15"/>
  <c r="AS885" i="15"/>
  <c r="AS933" i="15"/>
  <c r="AR1020" i="15"/>
  <c r="AS1044" i="15"/>
  <c r="AS842" i="15"/>
  <c r="AS1068" i="15"/>
  <c r="AS779" i="15"/>
  <c r="AS855" i="15"/>
  <c r="AR8" i="15"/>
  <c r="AS849" i="15"/>
  <c r="AS785" i="15"/>
  <c r="AS959" i="15"/>
  <c r="AS765" i="15"/>
  <c r="AS755" i="15"/>
  <c r="AS927" i="15"/>
  <c r="AR949" i="15"/>
  <c r="AR985" i="15"/>
  <c r="AS810" i="15"/>
  <c r="AS796" i="15"/>
  <c r="AS767" i="15"/>
  <c r="AS812" i="15"/>
  <c r="AS1015" i="15"/>
  <c r="AR1061" i="15"/>
  <c r="AS841" i="15"/>
  <c r="AR1022" i="15"/>
  <c r="AS1075" i="15"/>
  <c r="AS998" i="15"/>
  <c r="AS781" i="15"/>
  <c r="AS794" i="15"/>
  <c r="AS896" i="15"/>
  <c r="AS955" i="15"/>
  <c r="AS749" i="15"/>
  <c r="AS1080" i="15"/>
  <c r="AS1077" i="15"/>
  <c r="AR917" i="15"/>
  <c r="AS1034" i="15"/>
  <c r="AS787" i="15"/>
  <c r="AS736" i="15"/>
  <c r="AS902" i="15"/>
  <c r="AS830" i="15"/>
  <c r="AS1010" i="15"/>
  <c r="AS1053" i="15"/>
  <c r="AS727" i="15"/>
  <c r="AS757" i="15"/>
  <c r="AS1064" i="15"/>
  <c r="AS790" i="15"/>
  <c r="AR915" i="15"/>
  <c r="AS833" i="15"/>
  <c r="AS742" i="15"/>
  <c r="AS994" i="15"/>
  <c r="AS882" i="15"/>
  <c r="AS1049" i="15"/>
  <c r="AR951" i="15"/>
  <c r="AS934" i="15"/>
  <c r="AS924" i="15"/>
  <c r="AS1008" i="15"/>
  <c r="AS1026" i="15"/>
  <c r="AS938" i="15"/>
  <c r="AS759" i="15"/>
  <c r="AS771" i="15"/>
  <c r="AS1038" i="15"/>
  <c r="AS943" i="15"/>
  <c r="AS1035" i="15"/>
  <c r="AS866" i="15"/>
  <c r="AS923" i="15"/>
  <c r="AS1030" i="15"/>
  <c r="AS780" i="15"/>
  <c r="AS1081" i="15"/>
  <c r="AS981" i="15"/>
  <c r="AS957" i="15"/>
  <c r="AS884" i="15"/>
  <c r="AS974" i="15"/>
  <c r="AS929" i="15"/>
  <c r="AS798" i="15"/>
  <c r="AS975" i="15"/>
  <c r="AS1009" i="15"/>
  <c r="AS848" i="15"/>
  <c r="AS747" i="15"/>
  <c r="AR986" i="15"/>
  <c r="AS905" i="15"/>
  <c r="AS939" i="15"/>
  <c r="AS875" i="15"/>
  <c r="AS944" i="15"/>
  <c r="AS1043" i="15"/>
  <c r="AS930" i="15"/>
  <c r="AR988" i="15"/>
  <c r="AS969" i="15"/>
  <c r="AS932" i="15"/>
  <c r="AS893" i="15"/>
  <c r="AR1023" i="15"/>
  <c r="AS811" i="15"/>
  <c r="AS735" i="15"/>
  <c r="AS970" i="15"/>
  <c r="AS1004" i="15"/>
  <c r="AS805" i="15"/>
  <c r="AS904" i="15"/>
  <c r="AS961" i="15"/>
  <c r="AS730" i="15"/>
  <c r="AS901" i="15"/>
  <c r="AS980" i="15"/>
  <c r="AS907" i="15"/>
  <c r="AS856" i="15"/>
  <c r="AS777" i="15"/>
  <c r="AS1050" i="15"/>
  <c r="AS928" i="15"/>
  <c r="AS903" i="15"/>
  <c r="AS865" i="15"/>
  <c r="AS770" i="15"/>
  <c r="AS814" i="15"/>
  <c r="AS960" i="15"/>
  <c r="AS826" i="15"/>
  <c r="AS918" i="15"/>
  <c r="AS802" i="15"/>
  <c r="AS1066" i="15"/>
  <c r="AR983" i="15"/>
  <c r="AS1073" i="15"/>
  <c r="AR1025" i="15"/>
  <c r="AS1070" i="15"/>
  <c r="AS743" i="15"/>
  <c r="AR6" i="15"/>
  <c r="AS979" i="15"/>
  <c r="AR916" i="15"/>
  <c r="AS861" i="15"/>
  <c r="AS845" i="15"/>
  <c r="AS1042" i="15"/>
  <c r="AS734" i="15"/>
  <c r="AS752" i="15"/>
  <c r="AS1006" i="15"/>
  <c r="AS1016" i="15"/>
  <c r="AS782" i="15"/>
  <c r="AS995" i="15"/>
  <c r="AS874" i="15"/>
  <c r="AS867" i="15"/>
  <c r="AS729" i="15"/>
  <c r="AS784" i="15"/>
  <c r="AS963" i="15"/>
  <c r="AS774" i="15"/>
  <c r="AS878" i="15"/>
  <c r="AS967" i="15"/>
  <c r="AS834" i="15"/>
  <c r="AS775" i="15"/>
  <c r="AS936" i="15"/>
  <c r="AS836" i="15"/>
  <c r="AS768" i="15"/>
  <c r="AS889" i="15"/>
  <c r="AS890" i="15"/>
  <c r="AS1045" i="15"/>
  <c r="AS942" i="15"/>
  <c r="AR1055" i="15"/>
  <c r="AS992" i="15"/>
  <c r="AS760" i="15"/>
  <c r="AS864" i="15"/>
  <c r="AR9" i="15"/>
  <c r="AS1078" i="15"/>
  <c r="AR1018" i="15"/>
  <c r="AS883" i="15"/>
  <c r="AS1067" i="15"/>
  <c r="AR984" i="15"/>
  <c r="AS793" i="15"/>
  <c r="AS872" i="15"/>
  <c r="AS1002" i="15"/>
  <c r="AS828" i="15"/>
  <c r="AS792" i="15"/>
  <c r="AS731" i="15"/>
  <c r="AS1083" i="15"/>
  <c r="AS935" i="15"/>
  <c r="AS1012" i="15"/>
  <c r="AS753" i="15"/>
  <c r="AS840" i="15"/>
  <c r="AS815" i="15"/>
  <c r="AR987" i="15"/>
  <c r="AS908" i="15"/>
  <c r="AS761" i="15"/>
  <c r="AS1037" i="15"/>
  <c r="AS1029" i="15"/>
  <c r="AS993" i="15"/>
  <c r="AS756" i="15"/>
  <c r="AS1036" i="15"/>
  <c r="AS945" i="15"/>
  <c r="AS1003" i="15"/>
  <c r="AS732" i="15"/>
  <c r="AS843" i="15"/>
  <c r="AS968" i="15"/>
  <c r="AS850" i="15"/>
  <c r="AS971" i="15"/>
  <c r="AS881" i="15"/>
  <c r="AS965" i="15"/>
  <c r="AS876" i="15"/>
  <c r="AS819" i="15"/>
  <c r="AS1007" i="15"/>
  <c r="AS921" i="15"/>
  <c r="AS838" i="15"/>
  <c r="AR953" i="15"/>
  <c r="AS898" i="15"/>
  <c r="AS825" i="15"/>
  <c r="AS925" i="15"/>
  <c r="AS880" i="15"/>
  <c r="AS741" i="15"/>
  <c r="AS941" i="15"/>
  <c r="AS1085" i="15"/>
  <c r="AS962" i="15"/>
  <c r="AS821" i="15"/>
  <c r="AS1076" i="15"/>
  <c r="AS751" i="15"/>
  <c r="AS763" i="15"/>
  <c r="AR946" i="15"/>
  <c r="AS977" i="15"/>
  <c r="AS772" i="15"/>
  <c r="AS807" i="15"/>
  <c r="AS1031" i="15"/>
  <c r="AS844" i="15"/>
  <c r="AS852" i="15"/>
  <c r="AS744" i="15"/>
  <c r="AS990" i="15"/>
  <c r="AS801" i="15"/>
  <c r="AS895" i="15"/>
  <c r="AS733" i="15"/>
  <c r="AR989" i="15"/>
  <c r="AS958" i="15"/>
  <c r="AR947" i="15"/>
  <c r="AS1084" i="15"/>
  <c r="AS966" i="15"/>
  <c r="AS868" i="15"/>
  <c r="AS851" i="15"/>
  <c r="AR1059" i="15"/>
  <c r="AS853" i="15"/>
  <c r="AR1024" i="15"/>
  <c r="AS871" i="15"/>
  <c r="AS737" i="15"/>
  <c r="AS831" i="15"/>
  <c r="AS754" i="15"/>
  <c r="AS783" i="15"/>
  <c r="AS1028" i="15"/>
  <c r="AS762" i="15"/>
  <c r="AS773" i="15"/>
  <c r="AS746" i="15"/>
  <c r="AS870" i="15"/>
  <c r="AS803" i="15"/>
  <c r="AS894" i="15"/>
  <c r="AS892" i="15"/>
  <c r="AS788" i="15"/>
  <c r="AS888" i="15"/>
  <c r="AS919" i="15"/>
  <c r="AS839" i="15"/>
  <c r="AR910" i="15"/>
  <c r="AR982" i="15"/>
  <c r="AS748" i="15"/>
  <c r="AS822" i="15"/>
  <c r="AS789" i="15"/>
  <c r="AS1005" i="15"/>
  <c r="AS860" i="15"/>
  <c r="AS776" i="15"/>
  <c r="AS869" i="15"/>
  <c r="AS764" i="15"/>
  <c r="AS954" i="15"/>
  <c r="AR911" i="15"/>
  <c r="AS1065" i="15"/>
  <c r="AS859" i="15"/>
  <c r="AS937" i="15"/>
  <c r="AS857" i="15"/>
  <c r="AS797" i="15"/>
  <c r="AS728" i="15"/>
  <c r="AS832" i="15"/>
  <c r="AS1072" i="15"/>
  <c r="AS887" i="15"/>
  <c r="AS800" i="15"/>
  <c r="AS873" i="15"/>
  <c r="AS999" i="15"/>
  <c r="AS1001" i="15"/>
  <c r="AS886" i="15"/>
  <c r="AS804" i="15"/>
  <c r="AS909" i="15"/>
  <c r="AS862" i="15"/>
  <c r="AS847" i="15"/>
  <c r="AS858" i="15"/>
  <c r="AS846" i="15"/>
  <c r="AR948" i="15"/>
  <c r="AS964" i="15"/>
  <c r="AS829" i="15"/>
  <c r="AR1054" i="15"/>
  <c r="AR952" i="15"/>
  <c r="AS791" i="15"/>
  <c r="AS1011" i="15"/>
  <c r="AS745" i="15"/>
  <c r="AS1013" i="15"/>
  <c r="AS972" i="15"/>
  <c r="AS931" i="15"/>
  <c r="AS806" i="15"/>
  <c r="AS827" i="15"/>
  <c r="AS1032" i="15"/>
  <c r="AR1058" i="15"/>
  <c r="AS973" i="15"/>
  <c r="AS786" i="15"/>
  <c r="AS824" i="15"/>
  <c r="AS1051" i="15"/>
  <c r="AS818" i="15"/>
  <c r="AS766" i="15"/>
  <c r="AS1014" i="15"/>
  <c r="AS1000" i="15"/>
  <c r="AV1075" i="15" l="1"/>
  <c r="AV1031" i="15"/>
  <c r="AV962" i="15"/>
  <c r="AV864" i="15"/>
  <c r="AV894" i="15"/>
  <c r="AV846" i="15"/>
  <c r="AV760" i="15"/>
  <c r="AV841" i="15"/>
  <c r="AV807" i="15"/>
  <c r="AV1085" i="15"/>
  <c r="AV992" i="15"/>
  <c r="AV803" i="15"/>
  <c r="AV858" i="15"/>
  <c r="AV1015" i="15"/>
  <c r="AV832" i="15"/>
  <c r="AV941" i="15"/>
  <c r="AV942" i="15"/>
  <c r="AV812" i="15"/>
  <c r="AV870" i="15"/>
  <c r="AV737" i="15"/>
  <c r="AV1045" i="15"/>
  <c r="AV767" i="15"/>
  <c r="AV772" i="15"/>
  <c r="AV741" i="15"/>
  <c r="AV890" i="15"/>
  <c r="AV796" i="15"/>
  <c r="AV1000" i="15"/>
  <c r="AV847" i="15"/>
  <c r="AV889" i="15"/>
  <c r="AV810" i="15"/>
  <c r="AV977" i="15"/>
  <c r="AV880" i="15"/>
  <c r="AV768" i="15"/>
  <c r="AV1014" i="15"/>
  <c r="AV871" i="15"/>
  <c r="AV836" i="15"/>
  <c r="AV728" i="15"/>
  <c r="AV925" i="15"/>
  <c r="AV936" i="15"/>
  <c r="AV927" i="15"/>
  <c r="AV746" i="15"/>
  <c r="AV775" i="15"/>
  <c r="AV755" i="15"/>
  <c r="AV825" i="15"/>
  <c r="AV834" i="15"/>
  <c r="AV765" i="15"/>
  <c r="AV766" i="15"/>
  <c r="AV862" i="15"/>
  <c r="AV967" i="15"/>
  <c r="AV959" i="15"/>
  <c r="AV797" i="15"/>
  <c r="AV898" i="15"/>
  <c r="AV878" i="15"/>
  <c r="AV785" i="15"/>
  <c r="AV818" i="15"/>
  <c r="AV853" i="15"/>
  <c r="AV774" i="15"/>
  <c r="AV849" i="15"/>
  <c r="AV763" i="15"/>
  <c r="AV963" i="15"/>
  <c r="AV773" i="15"/>
  <c r="AV784" i="15"/>
  <c r="AV855" i="15"/>
  <c r="AV751" i="15"/>
  <c r="AV838" i="15"/>
  <c r="AV729" i="15"/>
  <c r="AV779" i="15"/>
  <c r="AV1051" i="15"/>
  <c r="AV909" i="15"/>
  <c r="AV867" i="15"/>
  <c r="AV1068" i="15"/>
  <c r="AV857" i="15"/>
  <c r="AV921" i="15"/>
  <c r="AV874" i="15"/>
  <c r="AV842" i="15"/>
  <c r="AV762" i="15"/>
  <c r="AV851" i="15"/>
  <c r="AV995" i="15"/>
  <c r="AV1044" i="15"/>
  <c r="AV1076" i="15"/>
  <c r="AV1007" i="15"/>
  <c r="AV782" i="15"/>
  <c r="AV824" i="15"/>
  <c r="AV868" i="15"/>
  <c r="AV1016" i="15"/>
  <c r="AV933" i="15"/>
  <c r="AV937" i="15"/>
  <c r="AV819" i="15"/>
  <c r="AV1006" i="15"/>
  <c r="AV885" i="15"/>
  <c r="AV786" i="15"/>
  <c r="AV804" i="15"/>
  <c r="AV752" i="15"/>
  <c r="AV817" i="15"/>
  <c r="AV821" i="15"/>
  <c r="AV876" i="15"/>
  <c r="AV734" i="15"/>
  <c r="AV978" i="15"/>
  <c r="AV1028" i="15"/>
  <c r="AV966" i="15"/>
  <c r="AV1042" i="15"/>
  <c r="AV1048" i="15"/>
  <c r="AV859" i="15"/>
  <c r="AV965" i="15"/>
  <c r="AV845" i="15"/>
  <c r="AV738" i="15"/>
  <c r="AV973" i="15"/>
  <c r="AV1084" i="15"/>
  <c r="AV861" i="15"/>
  <c r="AV956" i="15"/>
  <c r="AV1065" i="15"/>
  <c r="AV881" i="15"/>
  <c r="AV886" i="15"/>
  <c r="AV979" i="15"/>
  <c r="AV835" i="15"/>
  <c r="AV971" i="15"/>
  <c r="AV1027" i="15"/>
  <c r="AV783" i="15"/>
  <c r="AV743" i="15"/>
  <c r="AV954" i="15"/>
  <c r="AV850" i="15"/>
  <c r="AV1070" i="15"/>
  <c r="AV1074" i="15"/>
  <c r="AV1032" i="15"/>
  <c r="AV958" i="15"/>
  <c r="AV1069" i="15"/>
  <c r="AV764" i="15"/>
  <c r="AV968" i="15"/>
  <c r="AV1073" i="15"/>
  <c r="AV976" i="15"/>
  <c r="AV827" i="15"/>
  <c r="AV1001" i="15"/>
  <c r="AV1017" i="15"/>
  <c r="AV869" i="15"/>
  <c r="AV843" i="15"/>
  <c r="AV1066" i="15"/>
  <c r="AV808" i="15"/>
  <c r="AV754" i="15"/>
  <c r="AV802" i="15"/>
  <c r="AV1082" i="15"/>
  <c r="AV776" i="15"/>
  <c r="AV943" i="15"/>
  <c r="AV918" i="15"/>
  <c r="AV854" i="15"/>
  <c r="AV732" i="15"/>
  <c r="AV1038" i="15"/>
  <c r="AV826" i="15"/>
  <c r="AV1063" i="15"/>
  <c r="AV806" i="15"/>
  <c r="AV771" i="15"/>
  <c r="AV960" i="15"/>
  <c r="AV733" i="15"/>
  <c r="AV759" i="15"/>
  <c r="AV814" i="15"/>
  <c r="AV899" i="15"/>
  <c r="AV860" i="15"/>
  <c r="AV938" i="15"/>
  <c r="AV770" i="15"/>
  <c r="AV726" i="15"/>
  <c r="AV1003" i="15"/>
  <c r="AV1026" i="15"/>
  <c r="AV865" i="15"/>
  <c r="AV813" i="15"/>
  <c r="AV931" i="15"/>
  <c r="AV1008" i="15"/>
  <c r="AV903" i="15"/>
  <c r="AV778" i="15"/>
  <c r="AV999" i="15"/>
  <c r="AV924" i="15"/>
  <c r="AV928" i="15"/>
  <c r="AV799" i="15"/>
  <c r="AV1005" i="15"/>
  <c r="AV934" i="15"/>
  <c r="AV1050" i="15"/>
  <c r="AV758" i="15"/>
  <c r="AV945" i="15"/>
  <c r="AV777" i="15"/>
  <c r="AV897" i="15"/>
  <c r="AV831" i="15"/>
  <c r="AV1049" i="15"/>
  <c r="AV856" i="15"/>
  <c r="AV895" i="15"/>
  <c r="AV882" i="15"/>
  <c r="AV907" i="15"/>
  <c r="AV789" i="15"/>
  <c r="AV994" i="15"/>
  <c r="AV980" i="15"/>
  <c r="AV926" i="15"/>
  <c r="AV1036" i="15"/>
  <c r="AV742" i="15"/>
  <c r="AV901" i="15"/>
  <c r="AV906" i="15"/>
  <c r="AV972" i="15"/>
  <c r="AV833" i="15"/>
  <c r="AV730" i="15"/>
  <c r="AV809" i="15"/>
  <c r="AV873" i="15"/>
  <c r="AV961" i="15"/>
  <c r="AV1040" i="15"/>
  <c r="AV822" i="15"/>
  <c r="AV790" i="15"/>
  <c r="AV904" i="15"/>
  <c r="AV1046" i="15"/>
  <c r="AV756" i="15"/>
  <c r="AV1064" i="15"/>
  <c r="AV805" i="15"/>
  <c r="AV740" i="15"/>
  <c r="AV1013" i="15"/>
  <c r="AV757" i="15"/>
  <c r="AV1004" i="15"/>
  <c r="AV801" i="15"/>
  <c r="AV727" i="15"/>
  <c r="AV970" i="15"/>
  <c r="AV739" i="15"/>
  <c r="AV748" i="15"/>
  <c r="AV1053" i="15"/>
  <c r="AV735" i="15"/>
  <c r="AV1052" i="15"/>
  <c r="AV993" i="15"/>
  <c r="AV753" i="15"/>
  <c r="AV811" i="15"/>
  <c r="AV1071" i="15"/>
  <c r="AV745" i="15"/>
  <c r="AV1010" i="15"/>
  <c r="AV769" i="15"/>
  <c r="AV990" i="15"/>
  <c r="AV1012" i="15"/>
  <c r="AV893" i="15"/>
  <c r="AV1062" i="15"/>
  <c r="AV830" i="15"/>
  <c r="AV932" i="15"/>
  <c r="AV816" i="15"/>
  <c r="AV1029" i="15"/>
  <c r="AV935" i="15"/>
  <c r="AV969" i="15"/>
  <c r="AV1011" i="15"/>
  <c r="AV902" i="15"/>
  <c r="AV997" i="15"/>
  <c r="AV800" i="15"/>
  <c r="AV1083" i="15"/>
  <c r="AV930" i="15"/>
  <c r="AV920" i="15"/>
  <c r="AV736" i="15"/>
  <c r="AV1043" i="15"/>
  <c r="AV996" i="15"/>
  <c r="AV1037" i="15"/>
  <c r="AV731" i="15"/>
  <c r="AV944" i="15"/>
  <c r="AV750" i="15"/>
  <c r="AV791" i="15"/>
  <c r="AV787" i="15"/>
  <c r="AV875" i="15"/>
  <c r="AV877" i="15"/>
  <c r="AV744" i="15"/>
  <c r="AV792" i="15"/>
  <c r="AV939" i="15"/>
  <c r="AV820" i="15"/>
  <c r="AV839" i="15"/>
  <c r="AV1034" i="15"/>
  <c r="AV905" i="15"/>
  <c r="AV761" i="15"/>
  <c r="AV828" i="15"/>
  <c r="AV747" i="15"/>
  <c r="AV1079" i="15"/>
  <c r="AV852" i="15"/>
  <c r="AV1077" i="15"/>
  <c r="AV848" i="15"/>
  <c r="AV879" i="15"/>
  <c r="AV919" i="15"/>
  <c r="AV1002" i="15"/>
  <c r="AV1009" i="15"/>
  <c r="AV1033" i="15"/>
  <c r="AV908" i="15"/>
  <c r="AV1080" i="15"/>
  <c r="AV975" i="15"/>
  <c r="AV922" i="15"/>
  <c r="AV872" i="15"/>
  <c r="AV798" i="15"/>
  <c r="AV863" i="15"/>
  <c r="AV887" i="15"/>
  <c r="AV749" i="15"/>
  <c r="AV929" i="15"/>
  <c r="AV823" i="15"/>
  <c r="AV888" i="15"/>
  <c r="AV793" i="15"/>
  <c r="AV974" i="15"/>
  <c r="AV837" i="15"/>
  <c r="AV884" i="15"/>
  <c r="AV1039" i="15"/>
  <c r="AV829" i="15"/>
  <c r="AV955" i="15"/>
  <c r="AV957" i="15"/>
  <c r="AV900" i="15"/>
  <c r="AV844" i="15"/>
  <c r="AV896" i="15"/>
  <c r="AV981" i="15"/>
  <c r="AV891" i="15"/>
  <c r="AV788" i="15"/>
  <c r="AV1067" i="15"/>
  <c r="AV1081" i="15"/>
  <c r="AV1041" i="15"/>
  <c r="AV815" i="15"/>
  <c r="AV794" i="15"/>
  <c r="AV780" i="15"/>
  <c r="AV940" i="15"/>
  <c r="AV964" i="15"/>
  <c r="AV883" i="15"/>
  <c r="AV1030" i="15"/>
  <c r="AV1072" i="15"/>
  <c r="AV781" i="15"/>
  <c r="AV923" i="15"/>
  <c r="AV795" i="15"/>
  <c r="AV892" i="15"/>
  <c r="AV866" i="15"/>
  <c r="AV1047" i="15"/>
  <c r="AV840" i="15"/>
  <c r="AV998" i="15"/>
  <c r="AV1035" i="15"/>
  <c r="AV991" i="15"/>
  <c r="AV1078" i="15"/>
  <c r="T9" i="15"/>
  <c r="BK7" i="15"/>
  <c r="M6" i="15"/>
  <c r="BL6" i="15"/>
  <c r="BJ7" i="15"/>
  <c r="BH9" i="15"/>
  <c r="BU9" i="15"/>
  <c r="BV9" i="15"/>
  <c r="BW9" i="15"/>
  <c r="BX9" i="15"/>
  <c r="BY9" i="15"/>
  <c r="BZ9" i="15"/>
  <c r="CA9" i="15"/>
  <c r="CB9" i="15"/>
  <c r="CC9" i="15"/>
  <c r="CD9" i="15"/>
  <c r="CE9" i="15"/>
  <c r="CF9" i="15"/>
  <c r="I10" i="15"/>
  <c r="J10" i="15" s="1"/>
  <c r="AS1061" i="15"/>
  <c r="AS911" i="15"/>
  <c r="AS1023" i="15"/>
  <c r="AS1059" i="15"/>
  <c r="AS1056" i="15"/>
  <c r="AS913" i="15"/>
  <c r="AS1021" i="15"/>
  <c r="AS952" i="15"/>
  <c r="AS1055" i="15"/>
  <c r="AS917" i="15"/>
  <c r="AS989" i="15"/>
  <c r="AS986" i="15"/>
  <c r="AS950" i="15"/>
  <c r="AS982" i="15"/>
  <c r="AS1018" i="15"/>
  <c r="AS1058" i="15"/>
  <c r="AS946" i="15"/>
  <c r="AS914" i="15"/>
  <c r="AS916" i="15"/>
  <c r="AS948" i="15"/>
  <c r="AR10" i="15"/>
  <c r="AS985" i="15"/>
  <c r="AS947" i="15"/>
  <c r="AS988" i="15"/>
  <c r="AS1025" i="15"/>
  <c r="AS912" i="15"/>
  <c r="AS1024" i="15"/>
  <c r="AS1060" i="15"/>
  <c r="AS1054" i="15"/>
  <c r="AS1020" i="15"/>
  <c r="AS984" i="15"/>
  <c r="AS949" i="15"/>
  <c r="AS983" i="15"/>
  <c r="AS953" i="15"/>
  <c r="AS987" i="15"/>
  <c r="AS1019" i="15"/>
  <c r="AS1022" i="15"/>
  <c r="AS951" i="15"/>
  <c r="AS1057" i="15"/>
  <c r="AS910" i="15"/>
  <c r="AS915" i="15"/>
  <c r="AV1018" i="15" l="1"/>
  <c r="AV984" i="15"/>
  <c r="AV917" i="15"/>
  <c r="AV915" i="15"/>
  <c r="AV1019" i="15"/>
  <c r="AV1020" i="15"/>
  <c r="AV1055" i="15"/>
  <c r="AV948" i="15"/>
  <c r="AV987" i="15"/>
  <c r="AV1054" i="15"/>
  <c r="AV952" i="15"/>
  <c r="AV910" i="15"/>
  <c r="AV982" i="15"/>
  <c r="AV1060" i="15"/>
  <c r="AV1021" i="15"/>
  <c r="AV916" i="15"/>
  <c r="AV953" i="15"/>
  <c r="AV1024" i="15"/>
  <c r="AV913" i="15"/>
  <c r="AV914" i="15"/>
  <c r="AV950" i="15"/>
  <c r="AV912" i="15"/>
  <c r="AV1056" i="15"/>
  <c r="AV1057" i="15"/>
  <c r="AV983" i="15"/>
  <c r="AV1025" i="15"/>
  <c r="AV1059" i="15"/>
  <c r="AV946" i="15"/>
  <c r="AV986" i="15"/>
  <c r="AV988" i="15"/>
  <c r="AV1023" i="15"/>
  <c r="AV951" i="15"/>
  <c r="AV989" i="15"/>
  <c r="AV947" i="15"/>
  <c r="AV911" i="15"/>
  <c r="AV1058" i="15"/>
  <c r="AV949" i="15"/>
  <c r="AV985" i="15"/>
  <c r="AV1061" i="15"/>
  <c r="AV1022" i="15"/>
  <c r="BI9" i="15"/>
  <c r="BI10" i="15" s="1"/>
  <c r="K10" i="15"/>
  <c r="BK9" i="15" s="1"/>
  <c r="BJ9" i="15"/>
  <c r="N6" i="15"/>
  <c r="BM6" i="15"/>
  <c r="BL7" i="15"/>
  <c r="BH10" i="15"/>
  <c r="I11" i="15"/>
  <c r="J11" i="15"/>
  <c r="K11" i="15" s="1"/>
  <c r="L11" i="15" s="1"/>
  <c r="M11" i="15" s="1"/>
  <c r="N11" i="15" s="1"/>
  <c r="O11" i="15" s="1"/>
  <c r="P11" i="15" s="1"/>
  <c r="Q11" i="15" s="1"/>
  <c r="R11" i="15" s="1"/>
  <c r="S11" i="15" s="1"/>
  <c r="AR11" i="15"/>
  <c r="BK10" i="15" l="1"/>
  <c r="BJ10" i="15"/>
  <c r="L10" i="15"/>
  <c r="M10" i="15" s="1"/>
  <c r="T11" i="15"/>
  <c r="BL9" i="15"/>
  <c r="BM7" i="15"/>
  <c r="O6" i="15"/>
  <c r="BN6" i="15"/>
  <c r="I12" i="15"/>
  <c r="J12" i="15" s="1"/>
  <c r="AR12" i="15"/>
  <c r="K12" i="15" l="1"/>
  <c r="L12" i="15" s="1"/>
  <c r="M12" i="15" s="1"/>
  <c r="N12" i="15" s="1"/>
  <c r="O12" i="15" s="1"/>
  <c r="P12" i="15" s="1"/>
  <c r="Q12" i="15" s="1"/>
  <c r="R12" i="15" s="1"/>
  <c r="S12" i="15" s="1"/>
  <c r="BN7" i="15"/>
  <c r="BL10"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14" i="15"/>
  <c r="AS12" i="15"/>
  <c r="AS8" i="15"/>
  <c r="AS9" i="15"/>
  <c r="AS6" i="15"/>
  <c r="AS10" i="15"/>
  <c r="AR16" i="15"/>
  <c r="AS13" i="15"/>
  <c r="AS15" i="15"/>
  <c r="AS7" i="15"/>
  <c r="AS11"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S16" i="15"/>
  <c r="AR17" i="15"/>
  <c r="AV16" i="15" l="1"/>
  <c r="T17" i="15"/>
  <c r="BM12" i="15"/>
  <c r="N13" i="15"/>
  <c r="BQ10" i="15"/>
  <c r="BK15" i="15"/>
  <c r="L16" i="15"/>
  <c r="BS7" i="15"/>
  <c r="BL13" i="15"/>
  <c r="BR9" i="15"/>
  <c r="S10" i="15"/>
  <c r="I18" i="15"/>
  <c r="J18" i="15" s="1"/>
  <c r="K18" i="15" s="1"/>
  <c r="L18" i="15" s="1"/>
  <c r="M18" i="15" s="1"/>
  <c r="AS17" i="15"/>
  <c r="AR18"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R19" i="15"/>
  <c r="AS18" i="15"/>
  <c r="AV18" i="15" l="1"/>
  <c r="BJ18" i="15"/>
  <c r="BM15" i="15"/>
  <c r="N16" i="15"/>
  <c r="BL16" i="15"/>
  <c r="BO12" i="15"/>
  <c r="P13" i="15"/>
  <c r="L19" i="15"/>
  <c r="BN13" i="15"/>
  <c r="BS10" i="15"/>
  <c r="T18" i="15"/>
  <c r="BH19" i="15"/>
  <c r="BI19" i="15"/>
  <c r="BJ19" i="15"/>
  <c r="BK19" i="15"/>
  <c r="I20" i="15"/>
  <c r="J20" i="15" s="1"/>
  <c r="K20" i="15" s="1"/>
  <c r="L20" i="15" s="1"/>
  <c r="M20" i="15" s="1"/>
  <c r="N20" i="15" s="1"/>
  <c r="O20" i="15" s="1"/>
  <c r="P20" i="15" s="1"/>
  <c r="Q20" i="15" s="1"/>
  <c r="R20" i="15" s="1"/>
  <c r="S20" i="15" s="1"/>
  <c r="AR20" i="15"/>
  <c r="AS19" i="15"/>
  <c r="AV19" i="15" l="1"/>
  <c r="T20" i="15"/>
  <c r="BO13" i="15"/>
  <c r="BN15" i="15"/>
  <c r="O16" i="15"/>
  <c r="BL18" i="15"/>
  <c r="M19" i="15"/>
  <c r="BP12" i="15"/>
  <c r="Q13" i="15"/>
  <c r="BM16" i="15"/>
  <c r="I21" i="15"/>
  <c r="J21" i="15" s="1"/>
  <c r="K21" i="15" s="1"/>
  <c r="L21" i="15" s="1"/>
  <c r="M21" i="15" s="1"/>
  <c r="N21" i="15" s="1"/>
  <c r="O21" i="15" s="1"/>
  <c r="P21" i="15" s="1"/>
  <c r="Q21" i="15" s="1"/>
  <c r="R21" i="15" s="1"/>
  <c r="S21" i="15" s="1"/>
  <c r="AS20" i="15"/>
  <c r="AR21"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R22" i="15"/>
  <c r="AS21"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S22" i="15"/>
  <c r="AR23"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R24" i="15"/>
  <c r="AS23"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S24" i="15"/>
  <c r="AR25" i="15"/>
  <c r="AV24" i="15" l="1"/>
  <c r="K25" i="15"/>
  <c r="BK24" i="15" s="1"/>
  <c r="BJ24" i="15"/>
  <c r="BI24" i="15"/>
  <c r="BI25" i="15" s="1"/>
  <c r="BR16" i="15"/>
  <c r="BM21" i="15"/>
  <c r="N22" i="15"/>
  <c r="BL22" i="15"/>
  <c r="BS15" i="15"/>
  <c r="T16" i="15"/>
  <c r="BQ18" i="15"/>
  <c r="R19" i="15"/>
  <c r="L25" i="15"/>
  <c r="BP19" i="15"/>
  <c r="BH25" i="15"/>
  <c r="I26" i="15"/>
  <c r="J26" i="15" s="1"/>
  <c r="K26" i="15" s="1"/>
  <c r="L26" i="15" s="1"/>
  <c r="M26" i="15" s="1"/>
  <c r="N26" i="15" s="1"/>
  <c r="O26" i="15" s="1"/>
  <c r="P26" i="15" s="1"/>
  <c r="Q26" i="15" s="1"/>
  <c r="R26" i="15" s="1"/>
  <c r="S26" i="15" s="1"/>
  <c r="AS25" i="15"/>
  <c r="AR26" i="15"/>
  <c r="BJ25" i="15" l="1"/>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S26" i="15"/>
  <c r="AR27"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R28" i="15"/>
  <c r="AS27"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S28" i="15"/>
  <c r="AR29" i="15"/>
  <c r="AV28" i="15" l="1"/>
  <c r="BQ21" i="15"/>
  <c r="R22" i="15"/>
  <c r="BP22" i="15"/>
  <c r="K28" i="15"/>
  <c r="BJ27" i="15"/>
  <c r="T29" i="15"/>
  <c r="BO24" i="15"/>
  <c r="P25" i="15"/>
  <c r="BN25" i="15"/>
  <c r="I30" i="15"/>
  <c r="J30" i="15" s="1"/>
  <c r="K30" i="15" s="1"/>
  <c r="L30" i="15" s="1"/>
  <c r="M30" i="15" s="1"/>
  <c r="N30" i="15" s="1"/>
  <c r="O30" i="15" s="1"/>
  <c r="P30" i="15" s="1"/>
  <c r="Q30" i="15" s="1"/>
  <c r="R30" i="15" s="1"/>
  <c r="S30" i="15" s="1"/>
  <c r="AS29" i="15"/>
  <c r="AR30"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S30" i="15"/>
  <c r="AR31" i="15"/>
  <c r="AV30" i="15" l="1"/>
  <c r="BK28" i="15"/>
  <c r="BQ24" i="15"/>
  <c r="R25" i="15"/>
  <c r="BS21" i="15"/>
  <c r="T22" i="15"/>
  <c r="BP25" i="15"/>
  <c r="BR22" i="15"/>
  <c r="J31" i="15"/>
  <c r="BL27" i="15"/>
  <c r="M28" i="15"/>
  <c r="BH31" i="15"/>
  <c r="BI31" i="15"/>
  <c r="I32" i="15"/>
  <c r="J32" i="15"/>
  <c r="K32" i="15"/>
  <c r="L32" i="15" s="1"/>
  <c r="M32" i="15" s="1"/>
  <c r="N32" i="15" s="1"/>
  <c r="O32" i="15" s="1"/>
  <c r="P32" i="15" s="1"/>
  <c r="Q32" i="15" s="1"/>
  <c r="R32" i="15" s="1"/>
  <c r="S32" i="15" s="1"/>
  <c r="AR32" i="15"/>
  <c r="AS31"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S32" i="15"/>
  <c r="AR33"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R34" i="15"/>
  <c r="AS33"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R36" i="15"/>
  <c r="AS35"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S36" i="15"/>
  <c r="AR37"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S37" i="15"/>
  <c r="AR38"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R39" i="15"/>
  <c r="AS38"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S39" i="15"/>
  <c r="AR40" i="15"/>
  <c r="AV39" i="15" l="1"/>
  <c r="BJ39" i="15"/>
  <c r="K40" i="15"/>
  <c r="BK39" i="15" s="1"/>
  <c r="BK40" i="15" s="1"/>
  <c r="BI39" i="15"/>
  <c r="BI40" i="15" s="1"/>
  <c r="BR30" i="15"/>
  <c r="S31" i="15"/>
  <c r="P34" i="15"/>
  <c r="BO33" i="15"/>
  <c r="BQ31" i="15"/>
  <c r="M37" i="15"/>
  <c r="BL36" i="15"/>
  <c r="L40" i="15"/>
  <c r="BN34" i="15"/>
  <c r="BK37" i="15"/>
  <c r="BH40" i="15"/>
  <c r="I41" i="15"/>
  <c r="J41" i="15"/>
  <c r="K41" i="15" s="1"/>
  <c r="L41" i="15" s="1"/>
  <c r="M41" i="15" s="1"/>
  <c r="N41" i="15" s="1"/>
  <c r="O41" i="15" s="1"/>
  <c r="P41" i="15" s="1"/>
  <c r="Q41" i="15" s="1"/>
  <c r="R41" i="15" s="1"/>
  <c r="S41" i="15" s="1"/>
  <c r="AR41" i="15"/>
  <c r="AS40"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R42" i="15"/>
  <c r="AS41"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R43" i="15"/>
  <c r="AS42" i="15"/>
  <c r="AV42" i="15" l="1"/>
  <c r="BN37" i="15"/>
  <c r="BQ34" i="15"/>
  <c r="O40" i="15"/>
  <c r="BN39" i="15"/>
  <c r="BN40" i="15" s="1"/>
  <c r="K43" i="15"/>
  <c r="P37" i="15"/>
  <c r="BO36" i="15"/>
  <c r="BR33" i="15"/>
  <c r="S34" i="15"/>
  <c r="BH43" i="15"/>
  <c r="BI43" i="15"/>
  <c r="BJ43" i="15"/>
  <c r="I44" i="15"/>
  <c r="J44" i="15"/>
  <c r="K44" i="15" s="1"/>
  <c r="L44" i="15" s="1"/>
  <c r="M44" i="15" s="1"/>
  <c r="N44" i="15" s="1"/>
  <c r="O44" i="15" s="1"/>
  <c r="P44" i="15" s="1"/>
  <c r="Q44" i="15" s="1"/>
  <c r="R44" i="15" s="1"/>
  <c r="S44" i="15" s="1"/>
  <c r="AS43" i="15"/>
  <c r="AR44" i="15"/>
  <c r="AV43" i="15" l="1"/>
  <c r="T44" i="15"/>
  <c r="BO37" i="15"/>
  <c r="BS33" i="15"/>
  <c r="T34" i="15"/>
  <c r="BK42" i="15"/>
  <c r="L43" i="15"/>
  <c r="BR34" i="15"/>
  <c r="Q37" i="15"/>
  <c r="BP36" i="15"/>
  <c r="BO39" i="15"/>
  <c r="BO40" i="15" s="1"/>
  <c r="P40" i="15"/>
  <c r="I45" i="15"/>
  <c r="J45" i="15" s="1"/>
  <c r="AR45" i="15"/>
  <c r="AS44"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J46" i="15"/>
  <c r="K46" i="15" s="1"/>
  <c r="L46" i="15" s="1"/>
  <c r="AR46" i="15"/>
  <c r="AS45" i="15"/>
  <c r="AV45" i="15" l="1"/>
  <c r="BJ45" i="15"/>
  <c r="T45" i="15"/>
  <c r="M46" i="15"/>
  <c r="BL45" i="15"/>
  <c r="BL46" i="15" s="1"/>
  <c r="BQ37" i="15"/>
  <c r="N43" i="15"/>
  <c r="BM42" i="15"/>
  <c r="BL43" i="15"/>
  <c r="BQ39" i="15"/>
  <c r="BQ40" i="15" s="1"/>
  <c r="R40" i="15"/>
  <c r="BK45" i="15"/>
  <c r="BR36" i="15"/>
  <c r="S37" i="15"/>
  <c r="BH46" i="15"/>
  <c r="BI46" i="15"/>
  <c r="I47" i="15"/>
  <c r="J47" i="15"/>
  <c r="K47" i="15"/>
  <c r="L47" i="15" s="1"/>
  <c r="M47" i="15" s="1"/>
  <c r="N47" i="15" s="1"/>
  <c r="O47" i="15" s="1"/>
  <c r="P47" i="15" s="1"/>
  <c r="Q47" i="15" s="1"/>
  <c r="R47" i="15" s="1"/>
  <c r="S47" i="15" s="1"/>
  <c r="AR47" i="15"/>
  <c r="AS46"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R48" i="15"/>
  <c r="AS47"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c r="K49" i="15" s="1"/>
  <c r="BK48" i="15" s="1"/>
  <c r="AR49" i="15"/>
  <c r="AS48" i="15"/>
  <c r="AV48" i="15" l="1"/>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R50" i="15"/>
  <c r="AS49"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R51" i="15"/>
  <c r="AS50"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R53" i="15"/>
  <c r="AS52"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S55" i="15"/>
  <c r="AR56"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58" i="15"/>
  <c r="AS57" i="15"/>
  <c r="AV57" i="15" l="1"/>
  <c r="J58" i="15"/>
  <c r="BJ57" i="15" s="1"/>
  <c r="BP51" i="15"/>
  <c r="Q52" i="15"/>
  <c r="K58" i="15"/>
  <c r="BS49" i="15"/>
  <c r="BO52" i="15"/>
  <c r="BK55" i="15"/>
  <c r="BL54" i="15"/>
  <c r="M55" i="15"/>
  <c r="BH58" i="15"/>
  <c r="BI58" i="15"/>
  <c r="I59" i="15"/>
  <c r="J59" i="15" s="1"/>
  <c r="K59" i="15" s="1"/>
  <c r="L59" i="15" s="1"/>
  <c r="M59" i="15" s="1"/>
  <c r="N59" i="15" s="1"/>
  <c r="O59" i="15" s="1"/>
  <c r="P59" i="15" s="1"/>
  <c r="Q59" i="15" s="1"/>
  <c r="R59" i="15" s="1"/>
  <c r="S59" i="15" s="1"/>
  <c r="AS58" i="15"/>
  <c r="AR59" i="15"/>
  <c r="BJ58" i="15" l="1"/>
  <c r="AV58" i="15"/>
  <c r="T59" i="15"/>
  <c r="BL55" i="15"/>
  <c r="BM54" i="15"/>
  <c r="N55" i="15"/>
  <c r="BK57" i="15"/>
  <c r="L58" i="15"/>
  <c r="R52" i="15"/>
  <c r="BQ51" i="15"/>
  <c r="BP52" i="15"/>
  <c r="I60" i="15"/>
  <c r="J60" i="15" s="1"/>
  <c r="K60" i="15" s="1"/>
  <c r="L60" i="15" s="1"/>
  <c r="M60" i="15" s="1"/>
  <c r="N60" i="15" s="1"/>
  <c r="O60" i="15" s="1"/>
  <c r="P60" i="15" s="1"/>
  <c r="Q60" i="15" s="1"/>
  <c r="R60" i="15" s="1"/>
  <c r="S60" i="15" s="1"/>
  <c r="AS59" i="15"/>
  <c r="AR60"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S62" i="15"/>
  <c r="AR63"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R64" i="15"/>
  <c r="AS63"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S64" i="15"/>
  <c r="AR65"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R67" i="15"/>
  <c r="AS66" i="15"/>
  <c r="AV66" i="15" l="1"/>
  <c r="BK64" i="15"/>
  <c r="BS57" i="15"/>
  <c r="T58" i="15"/>
  <c r="BO60" i="15"/>
  <c r="P61" i="15"/>
  <c r="BL63" i="15"/>
  <c r="BL5" i="15" s="1"/>
  <c r="M64" i="15"/>
  <c r="BR58" i="15"/>
  <c r="BN61" i="15"/>
  <c r="AS67" i="15"/>
  <c r="AR68" i="15"/>
  <c r="AV67" i="15" l="1"/>
  <c r="BL64" i="15"/>
  <c r="BS58" i="15"/>
  <c r="BP60" i="15"/>
  <c r="Q61" i="15"/>
  <c r="BM63" i="15"/>
  <c r="BM5" i="15" s="1"/>
  <c r="N64" i="15"/>
  <c r="BO61" i="15"/>
  <c r="AS68" i="15"/>
  <c r="AR69" i="15"/>
  <c r="AV68" i="15" l="1"/>
  <c r="BN63" i="15"/>
  <c r="BN5" i="15" s="1"/>
  <c r="O64" i="15"/>
  <c r="BM64" i="15"/>
  <c r="BQ60" i="15"/>
  <c r="R61" i="15"/>
  <c r="BP61" i="15"/>
  <c r="AS69" i="15"/>
  <c r="AR70" i="15"/>
  <c r="AV69" i="15" l="1"/>
  <c r="BR60" i="15"/>
  <c r="S61" i="15"/>
  <c r="BO63" i="15"/>
  <c r="BO5" i="15" s="1"/>
  <c r="P64" i="15"/>
  <c r="BQ61" i="15"/>
  <c r="BN64" i="15"/>
  <c r="AR71" i="15"/>
  <c r="AS70" i="15"/>
  <c r="AV70" i="15" l="1"/>
  <c r="BP63" i="15"/>
  <c r="BP5" i="15" s="1"/>
  <c r="Q64" i="15"/>
  <c r="BO64" i="15"/>
  <c r="BS60" i="15"/>
  <c r="T61" i="15"/>
  <c r="BR61" i="15"/>
  <c r="AS71" i="15"/>
  <c r="AR72" i="15"/>
  <c r="AV71" i="15" l="1"/>
  <c r="BS61" i="15"/>
  <c r="BQ63" i="15"/>
  <c r="BQ5" i="15" s="1"/>
  <c r="R64" i="15"/>
  <c r="BP64" i="15"/>
  <c r="AS72" i="15"/>
  <c r="AR73" i="15"/>
  <c r="AV72" i="15" l="1"/>
  <c r="BR63" i="15"/>
  <c r="BR5" i="15" s="1"/>
  <c r="S64" i="15"/>
  <c r="BQ64" i="15"/>
  <c r="AR74" i="15"/>
  <c r="AS73" i="15"/>
  <c r="AV73" i="15" l="1"/>
  <c r="BS63" i="15"/>
  <c r="BS5" i="15" s="1"/>
  <c r="T64" i="15"/>
  <c r="BR64" i="15"/>
  <c r="AR75" i="15"/>
  <c r="AS74"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BJ10" i="14" l="1"/>
  <c r="Y10" i="14"/>
  <c r="BY9" i="14" s="1"/>
  <c r="BK10" i="14"/>
  <c r="L10" i="14"/>
  <c r="M10" i="14" s="1"/>
  <c r="BI10" i="14"/>
  <c r="BM6" i="14"/>
  <c r="N7" i="14"/>
  <c r="BZ6" i="14"/>
  <c r="AA7" i="14"/>
  <c r="T11" i="14"/>
  <c r="BL7" i="14"/>
  <c r="AG11" i="14"/>
  <c r="I12" i="14"/>
  <c r="J12" i="14" s="1"/>
  <c r="K12" i="14" s="1"/>
  <c r="L12" i="14" s="1"/>
  <c r="M12" i="14" s="1"/>
  <c r="V12" i="14"/>
  <c r="W12" i="14" s="1"/>
  <c r="X12" i="14" s="1"/>
  <c r="Y12" i="14" s="1"/>
  <c r="Z12" i="14" s="1"/>
  <c r="BL9" i="14" l="1"/>
  <c r="Z10" i="14"/>
  <c r="BL10" i="14"/>
  <c r="AA12" i="14"/>
  <c r="AB12" i="14" s="1"/>
  <c r="AC12" i="14" s="1"/>
  <c r="AD12" i="14" s="1"/>
  <c r="AE12" i="14" s="1"/>
  <c r="AF12" i="14" s="1"/>
  <c r="N12" i="14"/>
  <c r="O12" i="14" s="1"/>
  <c r="P12" i="14" s="1"/>
  <c r="Q12" i="14" s="1"/>
  <c r="R12" i="14" s="1"/>
  <c r="S12" i="14" s="1"/>
  <c r="BM7" i="14"/>
  <c r="CA6" i="14"/>
  <c r="AB7" i="14"/>
  <c r="AA10" i="14"/>
  <c r="BZ9" i="14"/>
  <c r="BM9" i="14"/>
  <c r="N10" i="14"/>
  <c r="BN6" i="14"/>
  <c r="O7" i="14"/>
  <c r="BH12" i="14"/>
  <c r="BU12" i="14"/>
  <c r="I13" i="14"/>
  <c r="J13" i="14" s="1"/>
  <c r="BJ12" i="14" s="1"/>
  <c r="V13" i="14"/>
  <c r="BV12" i="14" s="1"/>
  <c r="BI12" i="14" l="1"/>
  <c r="W13" i="14"/>
  <c r="BW12" i="14" s="1"/>
  <c r="BJ13" i="14" s="1"/>
  <c r="BM10" i="14"/>
  <c r="T12" i="14"/>
  <c r="BN9" i="14"/>
  <c r="O10" i="14"/>
  <c r="CB6" i="14"/>
  <c r="AC7" i="14"/>
  <c r="BN7" i="14"/>
  <c r="BO6" i="14"/>
  <c r="P7" i="14"/>
  <c r="AG12"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X13" i="14" l="1"/>
  <c r="Y13" i="14" s="1"/>
  <c r="BN10" i="14"/>
  <c r="AD7" i="14"/>
  <c r="CC6"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BX12" i="14" l="1"/>
  <c r="BK13" i="14" s="1"/>
  <c r="K15" i="14"/>
  <c r="L15" i="14" s="1"/>
  <c r="BO10" i="14"/>
  <c r="BQ6" i="14"/>
  <c r="R7" i="14"/>
  <c r="AG15"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V19" i="14"/>
  <c r="BV18" i="14" s="1"/>
  <c r="J19" i="14" l="1"/>
  <c r="BJ18" i="14" s="1"/>
  <c r="W19" i="14"/>
  <c r="BW18" i="14" s="1"/>
  <c r="M16" i="14"/>
  <c r="BL15" i="14"/>
  <c r="Q13" i="14"/>
  <c r="BP12" i="14"/>
  <c r="CC12" i="14"/>
  <c r="AD13" i="14"/>
  <c r="BO13" i="14"/>
  <c r="K19" i="14"/>
  <c r="BK16" i="14"/>
  <c r="Z16" i="14"/>
  <c r="BY15" i="14"/>
  <c r="BH19" i="14"/>
  <c r="BI19" i="14"/>
  <c r="BJ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X19" i="14" l="1"/>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O16" i="14"/>
  <c r="BM16" i="14"/>
  <c r="BL18" i="14"/>
  <c r="M19" i="14"/>
  <c r="BR12" i="14"/>
  <c r="S13" i="14"/>
  <c r="BK19" i="14"/>
  <c r="CE12" i="14"/>
  <c r="AF13" i="14"/>
  <c r="BQ13" i="14"/>
  <c r="BH21" i="14"/>
  <c r="BU21" i="14"/>
  <c r="I22" i="14"/>
  <c r="BI21" i="14" s="1"/>
  <c r="V22" i="14"/>
  <c r="BV21" i="14" s="1"/>
  <c r="Z19" i="14" l="1"/>
  <c r="AA19" i="14" s="1"/>
  <c r="BS12" i="14"/>
  <c r="T13" i="14"/>
  <c r="BL19" i="14"/>
  <c r="BR13"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BZ18" i="14" l="1"/>
  <c r="BM19" i="14" s="1"/>
  <c r="T23" i="14"/>
  <c r="AG23" i="14"/>
  <c r="BW21" i="14"/>
  <c r="X22" i="14"/>
  <c r="CC15" i="14"/>
  <c r="AD16" i="14"/>
  <c r="BP15" i="14"/>
  <c r="Q16" i="14"/>
  <c r="BS13" i="14"/>
  <c r="BO16" i="14"/>
  <c r="BN18" i="14"/>
  <c r="O19" i="14"/>
  <c r="BJ21" i="14"/>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BO19" i="14" l="1"/>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R653" i="15"/>
  <c r="AR639" i="15"/>
  <c r="AR546" i="15"/>
  <c r="AR573" i="15"/>
  <c r="AR195" i="15"/>
  <c r="AR202" i="15"/>
  <c r="AR86" i="15"/>
  <c r="AR674" i="15"/>
  <c r="AR356" i="15"/>
  <c r="AR344" i="15"/>
  <c r="AR598" i="15"/>
  <c r="AR577" i="15"/>
  <c r="AR600" i="15"/>
  <c r="AR229" i="15"/>
  <c r="AR584" i="15"/>
  <c r="AR125" i="15"/>
  <c r="AR514" i="15"/>
  <c r="AR281" i="15"/>
  <c r="AR485" i="15"/>
  <c r="AR342" i="15"/>
  <c r="AR121" i="15"/>
  <c r="AR330" i="15"/>
  <c r="AR479" i="15"/>
  <c r="AR265" i="15"/>
  <c r="AR650" i="15"/>
  <c r="AR707" i="15"/>
  <c r="AR425" i="15"/>
  <c r="AR468" i="15"/>
  <c r="AR455" i="15"/>
  <c r="AR476" i="15"/>
  <c r="AR452" i="15"/>
  <c r="AR511" i="15"/>
  <c r="AR374" i="15"/>
  <c r="AR552" i="15"/>
  <c r="AR399" i="15"/>
  <c r="AR513" i="15"/>
  <c r="AR129" i="15"/>
  <c r="AR110" i="15"/>
  <c r="AR696" i="15"/>
  <c r="AR139" i="15"/>
  <c r="AR384" i="15"/>
  <c r="AR389" i="15"/>
  <c r="AR142" i="15"/>
  <c r="AR457" i="15"/>
  <c r="AR348" i="15"/>
  <c r="AR271" i="15"/>
  <c r="AR438" i="15"/>
  <c r="AR278" i="15"/>
  <c r="AR624" i="15"/>
  <c r="AR718" i="15"/>
  <c r="AR274" i="15"/>
  <c r="AR456" i="15"/>
  <c r="AR159" i="15"/>
  <c r="AR267" i="15"/>
  <c r="AR93" i="15"/>
  <c r="AR611" i="15"/>
  <c r="AR676" i="15"/>
  <c r="AR320" i="15"/>
  <c r="AR599" i="15"/>
  <c r="AR83" i="15"/>
  <c r="AR664" i="15"/>
  <c r="AR498" i="15"/>
  <c r="AR571" i="15"/>
  <c r="AR249" i="15"/>
  <c r="AR439" i="15"/>
  <c r="AR666" i="15"/>
  <c r="AR332" i="15"/>
  <c r="AR367" i="15"/>
  <c r="AR459" i="15"/>
  <c r="AR589" i="15"/>
  <c r="AR203" i="15"/>
  <c r="AR225" i="15"/>
  <c r="AR337" i="15"/>
  <c r="AR575" i="15"/>
  <c r="AR303" i="15"/>
  <c r="AR358" i="15"/>
  <c r="AR601" i="15"/>
  <c r="AR651" i="15"/>
  <c r="AR218" i="15"/>
  <c r="AR592" i="15"/>
  <c r="AR357" i="15"/>
  <c r="AR687" i="15"/>
  <c r="AR446" i="15"/>
  <c r="AR192" i="15"/>
  <c r="AR315" i="15"/>
  <c r="AR211" i="15"/>
  <c r="AR318" i="15"/>
  <c r="AR686" i="15"/>
  <c r="AR550" i="15"/>
  <c r="AR671" i="15"/>
  <c r="AR130" i="15"/>
  <c r="AR533" i="15"/>
  <c r="AR660" i="15"/>
  <c r="AR448" i="15"/>
  <c r="AR313" i="15"/>
  <c r="AR432" i="15"/>
  <c r="AR177" i="15"/>
  <c r="AR397" i="15"/>
  <c r="AR528" i="15"/>
  <c r="AR144" i="15"/>
  <c r="AR633" i="15"/>
  <c r="AR353" i="15"/>
  <c r="AR453" i="15"/>
  <c r="AR305" i="15"/>
  <c r="AR510" i="15"/>
  <c r="AR206" i="15"/>
  <c r="AR102" i="15"/>
  <c r="AR581" i="15"/>
  <c r="AR413" i="15"/>
  <c r="AR683" i="15"/>
  <c r="AR127" i="15"/>
  <c r="AR286" i="15"/>
  <c r="AR609" i="15"/>
  <c r="AR649" i="15"/>
  <c r="AR341" i="15"/>
  <c r="AR516" i="15"/>
  <c r="AR137" i="15"/>
  <c r="AR534" i="15"/>
  <c r="AR443" i="15"/>
  <c r="AR623" i="15"/>
  <c r="AR175" i="15"/>
  <c r="AR572" i="15"/>
  <c r="AR256" i="15"/>
  <c r="AR529" i="15"/>
  <c r="AR99" i="15"/>
  <c r="AR557" i="15"/>
  <c r="AR411" i="15"/>
  <c r="AR136" i="15"/>
  <c r="AR153" i="15"/>
  <c r="AR484" i="15"/>
  <c r="AR350" i="15"/>
  <c r="AR636" i="15"/>
  <c r="AR564" i="15"/>
  <c r="AR7" i="14"/>
  <c r="AR512" i="15"/>
  <c r="AR306" i="15"/>
  <c r="AR556" i="15"/>
  <c r="AR364" i="15"/>
  <c r="AR461" i="15"/>
  <c r="AR539" i="15"/>
  <c r="AR542" i="15"/>
  <c r="AR593" i="15"/>
  <c r="AR167" i="15"/>
  <c r="AR422" i="15"/>
  <c r="AR506" i="15"/>
  <c r="AR661" i="15"/>
  <c r="AR381" i="15"/>
  <c r="AR662" i="15"/>
  <c r="AR631" i="15"/>
  <c r="AR183" i="15"/>
  <c r="AR191" i="15"/>
  <c r="AR466" i="15"/>
  <c r="AR535" i="15"/>
  <c r="AR258" i="15"/>
  <c r="AR488" i="15"/>
  <c r="AR205" i="15"/>
  <c r="AR392" i="15"/>
  <c r="AR545" i="15"/>
  <c r="AR327" i="15"/>
  <c r="AR160" i="15"/>
  <c r="AR148" i="15"/>
  <c r="AR434" i="15"/>
  <c r="AR647" i="15"/>
  <c r="AR161" i="15"/>
  <c r="AR155" i="15"/>
  <c r="AR240" i="15"/>
  <c r="AR382" i="15"/>
  <c r="AR645" i="15"/>
  <c r="AR217" i="15"/>
  <c r="AR239" i="15"/>
  <c r="AR325" i="15"/>
  <c r="AR462" i="15"/>
  <c r="AR173" i="15"/>
  <c r="AR204" i="15"/>
  <c r="AR228" i="15"/>
  <c r="AR117" i="15"/>
  <c r="AR185" i="15"/>
  <c r="AR196" i="15"/>
  <c r="AR562" i="15"/>
  <c r="AR385" i="15"/>
  <c r="AR213" i="15"/>
  <c r="AR233" i="15"/>
  <c r="AR279" i="15"/>
  <c r="AR134" i="15"/>
  <c r="AR503" i="15"/>
  <c r="AR497" i="15"/>
  <c r="AR377" i="15"/>
  <c r="AR369" i="15"/>
  <c r="AR375" i="15"/>
  <c r="AR409" i="15"/>
  <c r="AR615" i="15"/>
  <c r="AR150" i="15"/>
  <c r="AR705" i="15"/>
  <c r="AR379" i="15"/>
  <c r="AR378" i="15"/>
  <c r="AR262" i="15"/>
  <c r="AR602" i="15"/>
  <c r="AR482" i="15"/>
  <c r="AR326" i="15"/>
  <c r="AT10" i="14"/>
  <c r="AR519" i="15"/>
  <c r="AR243" i="15"/>
  <c r="AR115" i="15"/>
  <c r="AR663" i="15"/>
  <c r="AR209" i="15"/>
  <c r="AR268" i="15"/>
  <c r="AR612" i="15"/>
  <c r="AR693" i="15"/>
  <c r="AR288" i="15"/>
  <c r="AR437" i="15"/>
  <c r="AR655" i="15"/>
  <c r="AR387" i="15"/>
  <c r="AR699" i="15"/>
  <c r="AR112" i="15"/>
  <c r="AR702" i="15"/>
  <c r="AR273" i="15"/>
  <c r="AR244" i="15"/>
  <c r="AR656" i="15"/>
  <c r="AR526" i="15"/>
  <c r="AR419" i="15"/>
  <c r="AR238" i="15"/>
  <c r="AR665" i="15"/>
  <c r="AR692" i="15"/>
  <c r="AR420" i="15"/>
  <c r="AR277" i="15"/>
  <c r="AR352" i="15"/>
  <c r="AR270" i="15"/>
  <c r="AR706" i="15"/>
  <c r="AR94" i="15"/>
  <c r="AR96" i="15"/>
  <c r="AR632" i="15"/>
  <c r="AR141" i="15"/>
  <c r="AR359" i="15"/>
  <c r="AR214" i="15"/>
  <c r="AR151" i="15"/>
  <c r="AR187" i="15"/>
  <c r="AR587" i="15"/>
  <c r="AR346" i="15"/>
  <c r="AR648" i="15"/>
  <c r="AR184" i="15"/>
  <c r="AR712" i="15"/>
  <c r="AR585" i="15"/>
  <c r="AR703" i="15"/>
  <c r="AR442" i="15"/>
  <c r="AR355" i="15"/>
  <c r="AR489" i="15"/>
  <c r="AR198" i="15"/>
  <c r="AR481" i="15"/>
  <c r="AR465" i="15"/>
  <c r="AR619" i="15"/>
  <c r="AR174" i="15"/>
  <c r="AR104" i="15"/>
  <c r="AR124" i="15"/>
  <c r="AR340" i="15"/>
  <c r="AR467" i="15"/>
  <c r="AR290" i="15"/>
  <c r="AR236" i="15"/>
  <c r="AR260" i="15"/>
  <c r="AR215" i="15"/>
  <c r="AR499" i="15"/>
  <c r="AR114" i="15"/>
  <c r="AR606" i="15"/>
  <c r="AR301" i="15"/>
  <c r="AR300" i="15"/>
  <c r="AR105" i="15"/>
  <c r="AR314" i="15"/>
  <c r="AR170" i="15"/>
  <c r="AR266" i="15"/>
  <c r="AR116" i="15"/>
  <c r="AR284" i="15"/>
  <c r="AR697" i="15"/>
  <c r="AR495" i="15"/>
  <c r="AR540" i="15"/>
  <c r="AR475" i="15"/>
  <c r="AR491" i="15"/>
  <c r="AR549" i="15"/>
  <c r="AR607" i="15"/>
  <c r="AR618" i="15"/>
  <c r="AR710" i="15"/>
  <c r="AT8" i="14"/>
  <c r="AR87" i="15"/>
  <c r="AR81" i="15"/>
  <c r="AR79" i="15"/>
  <c r="AR316" i="15"/>
  <c r="AR723" i="15"/>
  <c r="AR502" i="15"/>
  <c r="AR621" i="15"/>
  <c r="AR272" i="15"/>
  <c r="AR681" i="15"/>
  <c r="AR490" i="15"/>
  <c r="AR553" i="15"/>
  <c r="AR417" i="15"/>
  <c r="AR108" i="15"/>
  <c r="AR336" i="15"/>
  <c r="AR711" i="15"/>
  <c r="AR522" i="15"/>
  <c r="AR328" i="15"/>
  <c r="AR658" i="15"/>
  <c r="AR331" i="15"/>
  <c r="AR659" i="15"/>
  <c r="AR594" i="15"/>
  <c r="AR518" i="15"/>
  <c r="AR570" i="15"/>
  <c r="AR688" i="15"/>
  <c r="AR383" i="15"/>
  <c r="AR132" i="15"/>
  <c r="AR579" i="15"/>
  <c r="AR92" i="15"/>
  <c r="AR433" i="15"/>
  <c r="AR295" i="15"/>
  <c r="AR541" i="15"/>
  <c r="AR566" i="15"/>
  <c r="AR106" i="15"/>
  <c r="AR172" i="15"/>
  <c r="AR574" i="15"/>
  <c r="AR178" i="15"/>
  <c r="AR163" i="15"/>
  <c r="AR250" i="15"/>
  <c r="AR494" i="15"/>
  <c r="AR445" i="15"/>
  <c r="AR253" i="15"/>
  <c r="AR548" i="15"/>
  <c r="AR149" i="15"/>
  <c r="AR682" i="15"/>
  <c r="AR673" i="15"/>
  <c r="AR297" i="15"/>
  <c r="AR109" i="15"/>
  <c r="AR496" i="15"/>
  <c r="AR208" i="15"/>
  <c r="AR527" i="15"/>
  <c r="AR698" i="15"/>
  <c r="AR538" i="15"/>
  <c r="AR394" i="15"/>
  <c r="AR296" i="15"/>
  <c r="AR544" i="15"/>
  <c r="AR480" i="15"/>
  <c r="AR435" i="15"/>
  <c r="AR210" i="15"/>
  <c r="AR222" i="15"/>
  <c r="AR131" i="15"/>
  <c r="AR643" i="15"/>
  <c r="AR101" i="15"/>
  <c r="AR176" i="15"/>
  <c r="AR708" i="15"/>
  <c r="AR398" i="15"/>
  <c r="AR226" i="15"/>
  <c r="AR500" i="15"/>
  <c r="AR450" i="15"/>
  <c r="AR725" i="15"/>
  <c r="AR472" i="15"/>
  <c r="AR617" i="15"/>
  <c r="AR119" i="15"/>
  <c r="AR263" i="15"/>
  <c r="AR6" i="14"/>
  <c r="AR720" i="15"/>
  <c r="AR473" i="15"/>
  <c r="AR440" i="15"/>
  <c r="AR145" i="15"/>
  <c r="AR680" i="15"/>
  <c r="AR366" i="15"/>
  <c r="AR622" i="15"/>
  <c r="AR165" i="15"/>
  <c r="AR580" i="15"/>
  <c r="AR113" i="15"/>
  <c r="AR404" i="15"/>
  <c r="AR536" i="15"/>
  <c r="AR289" i="15"/>
  <c r="AR275" i="15"/>
  <c r="AR401" i="15"/>
  <c r="AR237" i="15"/>
  <c r="AR567" i="15"/>
  <c r="AR335" i="15"/>
  <c r="AR372" i="15"/>
  <c r="AR287" i="15"/>
  <c r="AR436" i="15"/>
  <c r="AR180" i="15"/>
  <c r="AR487" i="15"/>
  <c r="AR478" i="15"/>
  <c r="AR713" i="15"/>
  <c r="AR234" i="15"/>
  <c r="AR388" i="15"/>
  <c r="AR515" i="15"/>
  <c r="AR304" i="15"/>
  <c r="AR555" i="15"/>
  <c r="AR98" i="15"/>
  <c r="AR620" i="15"/>
  <c r="AR181" i="15"/>
  <c r="AR84" i="15"/>
  <c r="AR537" i="15"/>
  <c r="AR307" i="15"/>
  <c r="AR414" i="15"/>
  <c r="AT9" i="14"/>
  <c r="AR657" i="15"/>
  <c r="AR678" i="15"/>
  <c r="AR406" i="15"/>
  <c r="AR162" i="15"/>
  <c r="AR140" i="15"/>
  <c r="AR492" i="15"/>
  <c r="AR505" i="15"/>
  <c r="AR324" i="15"/>
  <c r="AR329" i="15"/>
  <c r="AR559" i="15"/>
  <c r="AR190" i="15"/>
  <c r="AR407" i="15"/>
  <c r="AR547" i="15"/>
  <c r="AR90" i="15"/>
  <c r="AR449" i="15"/>
  <c r="AR220" i="15"/>
  <c r="AR471" i="15"/>
  <c r="AR255" i="15"/>
  <c r="AR264" i="15"/>
  <c r="AR608" i="15"/>
  <c r="AR298" i="15"/>
  <c r="AR501" i="15"/>
  <c r="AR194" i="15"/>
  <c r="AR717" i="15"/>
  <c r="AR282" i="15"/>
  <c r="AR569" i="15"/>
  <c r="AR156" i="15"/>
  <c r="AR9" i="14"/>
  <c r="AR246" i="15"/>
  <c r="AR168" i="15"/>
  <c r="AR444" i="15"/>
  <c r="AR312" i="15"/>
  <c r="AR644" i="15"/>
  <c r="AR179" i="15"/>
  <c r="AR283" i="15"/>
  <c r="AR310" i="15"/>
  <c r="AR199" i="15"/>
  <c r="AR345" i="15"/>
  <c r="AR361" i="15"/>
  <c r="AR532" i="15"/>
  <c r="AR311" i="15"/>
  <c r="AR302" i="15"/>
  <c r="AR558" i="15"/>
  <c r="AS75" i="15"/>
  <c r="AR201" i="15"/>
  <c r="AR242" i="15"/>
  <c r="AR189" i="15"/>
  <c r="AR333" i="15"/>
  <c r="AR719" i="15"/>
  <c r="AR323" i="15"/>
  <c r="AR524" i="15"/>
  <c r="AR691" i="15"/>
  <c r="AR10" i="14"/>
  <c r="AR126" i="15"/>
  <c r="AR188" i="15"/>
  <c r="AR701" i="15"/>
  <c r="AT7" i="14"/>
  <c r="AR721" i="15"/>
  <c r="AR128" i="15"/>
  <c r="AR470" i="15"/>
  <c r="AR343" i="15"/>
  <c r="AR507" i="15"/>
  <c r="AR408" i="15"/>
  <c r="AR597" i="15"/>
  <c r="AR368" i="15"/>
  <c r="AR152" i="15"/>
  <c r="AR630" i="15"/>
  <c r="AR261" i="15"/>
  <c r="AR578" i="15"/>
  <c r="AR474" i="15"/>
  <c r="AR412" i="15"/>
  <c r="AR423" i="15"/>
  <c r="AR460" i="15"/>
  <c r="AR405" i="15"/>
  <c r="AR483" i="15"/>
  <c r="AR292" i="15"/>
  <c r="AR582" i="15"/>
  <c r="AR709" i="15"/>
  <c r="AR626" i="15"/>
  <c r="AR395" i="15"/>
  <c r="AR670" i="15"/>
  <c r="AR257" i="15"/>
  <c r="AR530" i="15"/>
  <c r="AR641" i="15"/>
  <c r="AR447" i="15"/>
  <c r="AR441" i="15"/>
  <c r="AR454" i="15"/>
  <c r="AR689" i="15"/>
  <c r="AR628" i="15"/>
  <c r="AR351" i="15"/>
  <c r="AR508" i="15"/>
  <c r="AR120" i="15"/>
  <c r="AR308" i="15"/>
  <c r="AR221" i="15"/>
  <c r="AR504" i="15"/>
  <c r="AR390" i="15"/>
  <c r="AR560" i="15"/>
  <c r="AR100" i="15"/>
  <c r="AR164" i="15"/>
  <c r="AR722" i="15"/>
  <c r="AR551" i="15"/>
  <c r="AR695" i="15"/>
  <c r="AR603" i="15"/>
  <c r="AR89" i="15"/>
  <c r="AR294" i="15"/>
  <c r="AR635" i="15"/>
  <c r="AR376" i="15"/>
  <c r="AR254" i="15"/>
  <c r="AR430" i="15"/>
  <c r="AR232" i="15"/>
  <c r="AR477" i="15"/>
  <c r="AR362" i="15"/>
  <c r="AR694" i="15"/>
  <c r="AR370" i="15"/>
  <c r="AR428" i="15"/>
  <c r="AR269" i="15"/>
  <c r="AR509" i="15"/>
  <c r="AR421" i="15"/>
  <c r="AR629" i="15"/>
  <c r="AR123" i="15"/>
  <c r="AR677" i="15"/>
  <c r="AR223" i="15"/>
  <c r="AR667" i="15"/>
  <c r="AR235" i="15"/>
  <c r="AR613" i="15"/>
  <c r="AR591" i="15"/>
  <c r="AR85" i="15"/>
  <c r="AR464" i="15"/>
  <c r="AR583" i="15"/>
  <c r="AR245" i="15"/>
  <c r="AR169" i="15"/>
  <c r="AR97" i="15"/>
  <c r="AR561" i="15"/>
  <c r="AR588" i="15"/>
  <c r="AR138" i="15"/>
  <c r="AR193" i="15"/>
  <c r="AR393" i="15"/>
  <c r="AR554" i="15"/>
  <c r="AR154" i="15"/>
  <c r="AR77" i="15"/>
  <c r="AR675" i="15"/>
  <c r="AR714" i="15"/>
  <c r="AR704" i="15"/>
  <c r="AR391" i="15"/>
  <c r="AR135" i="15"/>
  <c r="AR197" i="15"/>
  <c r="AR520" i="15"/>
  <c r="AR80" i="15"/>
  <c r="AR416" i="15"/>
  <c r="AR78" i="15"/>
  <c r="AR224" i="15"/>
  <c r="AR568" i="15"/>
  <c r="AR322" i="15"/>
  <c r="AR171" i="15"/>
  <c r="AR424" i="15"/>
  <c r="AR679" i="15"/>
  <c r="AR654" i="15"/>
  <c r="AR431" i="15"/>
  <c r="AR469" i="15"/>
  <c r="AR212" i="15"/>
  <c r="AR418" i="15"/>
  <c r="AR285" i="15"/>
  <c r="AR463" i="15"/>
  <c r="AR642" i="15"/>
  <c r="AR354" i="15"/>
  <c r="AR427" i="15"/>
  <c r="AR360" i="15"/>
  <c r="AR143" i="15"/>
  <c r="AR543" i="15"/>
  <c r="AR82" i="15"/>
  <c r="AT6" i="14"/>
  <c r="AR684" i="15"/>
  <c r="AR646" i="15"/>
  <c r="AR415" i="15"/>
  <c r="AR640" i="15"/>
  <c r="AR248" i="15"/>
  <c r="AR410" i="15"/>
  <c r="AR8" i="14"/>
  <c r="AR122" i="15"/>
  <c r="AR429" i="15"/>
  <c r="AR207" i="15"/>
  <c r="AR596" i="15"/>
  <c r="AR563" i="15"/>
  <c r="AR614" i="15"/>
  <c r="AR627" i="15"/>
  <c r="AR251" i="15"/>
  <c r="AR724" i="15"/>
  <c r="AR402" i="15"/>
  <c r="AR715" i="15"/>
  <c r="AR426" i="15"/>
  <c r="AR595" i="15"/>
  <c r="AR363" i="15"/>
  <c r="AR576" i="15"/>
  <c r="AR76" i="15"/>
  <c r="AR493" i="15"/>
  <c r="AR182" i="15"/>
  <c r="AR531" i="15"/>
  <c r="AR380" i="15"/>
  <c r="AR690" i="15"/>
  <c r="AR118" i="15"/>
  <c r="AR111" i="15"/>
  <c r="AR625" i="15"/>
  <c r="AR403" i="15"/>
  <c r="AR685" i="15"/>
  <c r="AR200" i="15"/>
  <c r="AR604" i="15"/>
  <c r="AR652" i="15"/>
  <c r="AR299" i="15"/>
  <c r="AR349" i="15"/>
  <c r="AR396" i="15"/>
  <c r="AR88" i="15"/>
  <c r="AR291" i="15"/>
  <c r="AR321" i="15"/>
  <c r="AR605" i="15"/>
  <c r="AR247" i="15"/>
  <c r="AR586" i="15"/>
  <c r="AR317" i="15"/>
  <c r="AR146" i="15"/>
  <c r="AR252" i="15"/>
  <c r="AR521" i="15"/>
  <c r="AR637" i="15"/>
  <c r="AR339" i="15"/>
  <c r="AR347" i="15"/>
  <c r="AR259" i="15"/>
  <c r="AR716" i="15"/>
  <c r="AR517" i="15"/>
  <c r="AR280" i="15"/>
  <c r="AR319" i="15"/>
  <c r="AR373" i="15"/>
  <c r="AR230" i="15"/>
  <c r="AR400" i="15"/>
  <c r="AR334" i="15"/>
  <c r="AR276" i="15"/>
  <c r="AR672" i="15"/>
  <c r="AR525" i="15"/>
  <c r="AR219" i="15"/>
  <c r="AR451" i="15"/>
  <c r="AR565" i="15"/>
  <c r="AR309" i="15"/>
  <c r="AR103" i="15"/>
  <c r="AR634" i="15"/>
  <c r="AR293" i="15"/>
  <c r="AR700" i="15"/>
  <c r="AR91" i="15"/>
  <c r="AR616" i="15"/>
  <c r="AR216" i="15"/>
  <c r="AR371" i="15"/>
  <c r="AR590" i="15"/>
  <c r="AR186" i="15"/>
  <c r="AR386" i="15"/>
  <c r="AR638" i="15"/>
  <c r="AR486" i="15"/>
  <c r="AR95" i="15"/>
  <c r="AR157" i="15"/>
  <c r="AR610" i="15"/>
  <c r="AR523" i="15"/>
  <c r="AR147" i="15"/>
  <c r="AR166" i="15"/>
  <c r="AR231" i="15"/>
  <c r="AR338" i="15"/>
  <c r="AR227" i="15"/>
  <c r="AR241" i="15"/>
  <c r="AR668" i="15"/>
  <c r="AR669" i="15"/>
  <c r="AR107" i="15"/>
  <c r="AR133" i="15"/>
  <c r="AR365" i="15"/>
  <c r="AR158" i="15"/>
  <c r="AR458" i="15"/>
  <c r="AV75" i="15" l="1"/>
  <c r="AA30" i="14"/>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AS81" i="15"/>
  <c r="AS268" i="15"/>
  <c r="AS404" i="15"/>
  <c r="AS107" i="15"/>
  <c r="AS243" i="15"/>
  <c r="AS7" i="14"/>
  <c r="AS589" i="15"/>
  <c r="AS230" i="15"/>
  <c r="AS211" i="15"/>
  <c r="AS459" i="15"/>
  <c r="AT25" i="14"/>
  <c r="AT29" i="14"/>
  <c r="AS153" i="15"/>
  <c r="AS641" i="15"/>
  <c r="AR26" i="14"/>
  <c r="AR27" i="14"/>
  <c r="AS162" i="15"/>
  <c r="AT16" i="14"/>
  <c r="AS116" i="15"/>
  <c r="AS313" i="15"/>
  <c r="AS431" i="15"/>
  <c r="AS307" i="15"/>
  <c r="AS366" i="15"/>
  <c r="AS415" i="15"/>
  <c r="AS432" i="15"/>
  <c r="AS411" i="15"/>
  <c r="AS194" i="15"/>
  <c r="AS181" i="15"/>
  <c r="AS640" i="15"/>
  <c r="AS585" i="15"/>
  <c r="AS684" i="15"/>
  <c r="AS349" i="15"/>
  <c r="AS514" i="15"/>
  <c r="AS294" i="15"/>
  <c r="AS642" i="15"/>
  <c r="AS86" i="15"/>
  <c r="AS711" i="15"/>
  <c r="AS317" i="15"/>
  <c r="AS494" i="15"/>
  <c r="AS631" i="15"/>
  <c r="AS406" i="15"/>
  <c r="AS166" i="15"/>
  <c r="AS231" i="15"/>
  <c r="AR32" i="14"/>
  <c r="AS89" i="15"/>
  <c r="AS123" i="15"/>
  <c r="AS496" i="15"/>
  <c r="AS470" i="15"/>
  <c r="AS209" i="15"/>
  <c r="AS247" i="15"/>
  <c r="AS111" i="15"/>
  <c r="AS452" i="15"/>
  <c r="AS628" i="15"/>
  <c r="AS675" i="15"/>
  <c r="AS300" i="15"/>
  <c r="AS566" i="15"/>
  <c r="AS530" i="15"/>
  <c r="AS83" i="15"/>
  <c r="AS488" i="15"/>
  <c r="AS512" i="15"/>
  <c r="AS328" i="15"/>
  <c r="AS522" i="15"/>
  <c r="AS280" i="15"/>
  <c r="AS509" i="15"/>
  <c r="AS324" i="15"/>
  <c r="AS310" i="15"/>
  <c r="AS672" i="15"/>
  <c r="AS184" i="15"/>
  <c r="AS336" i="15"/>
  <c r="AS379" i="15"/>
  <c r="AS87" i="15"/>
  <c r="AS427" i="15"/>
  <c r="AS214" i="15"/>
  <c r="AS212" i="15"/>
  <c r="AS702" i="15"/>
  <c r="AS272" i="15"/>
  <c r="AS275" i="15"/>
  <c r="AS689" i="15"/>
  <c r="AS722" i="15"/>
  <c r="AS257" i="15"/>
  <c r="AS228" i="15"/>
  <c r="AS440" i="15"/>
  <c r="AS481" i="15"/>
  <c r="AS304" i="15"/>
  <c r="AS420" i="15"/>
  <c r="AS574" i="15"/>
  <c r="AS238" i="15"/>
  <c r="AS333" i="15"/>
  <c r="AT32" i="14"/>
  <c r="AS356" i="15"/>
  <c r="AS259" i="15"/>
  <c r="AR16" i="14"/>
  <c r="AS435" i="15"/>
  <c r="AS146" i="15"/>
  <c r="AS676" i="15"/>
  <c r="AS590" i="15"/>
  <c r="AS386" i="15"/>
  <c r="AS690" i="15"/>
  <c r="AS127" i="15"/>
  <c r="AS298" i="15"/>
  <c r="AS609" i="15"/>
  <c r="AS611" i="15"/>
  <c r="AS387" i="15"/>
  <c r="AS204" i="15"/>
  <c r="AS458" i="15"/>
  <c r="AU6" i="14"/>
  <c r="AS227" i="15"/>
  <c r="AS120" i="15"/>
  <c r="AS713" i="15"/>
  <c r="AU9" i="14"/>
  <c r="AS492" i="15"/>
  <c r="AS224" i="15"/>
  <c r="AS616" i="15"/>
  <c r="AS472" i="15"/>
  <c r="AS263" i="15"/>
  <c r="AS507" i="15"/>
  <c r="AS401" i="15"/>
  <c r="AS670" i="15"/>
  <c r="AS439" i="15"/>
  <c r="AS543" i="15"/>
  <c r="AS588" i="15"/>
  <c r="AS143" i="15"/>
  <c r="AS639" i="15"/>
  <c r="AS550" i="15"/>
  <c r="AS90" i="15"/>
  <c r="AS542" i="15"/>
  <c r="AS165" i="15"/>
  <c r="AS248" i="15"/>
  <c r="AS725" i="15"/>
  <c r="AS122" i="15"/>
  <c r="AS274" i="15"/>
  <c r="AS389" i="15"/>
  <c r="AS286" i="15"/>
  <c r="AS364" i="15"/>
  <c r="AS608" i="15"/>
  <c r="AS256" i="15"/>
  <c r="AR19" i="14"/>
  <c r="AS302" i="15"/>
  <c r="AS301" i="15"/>
  <c r="AS562" i="15"/>
  <c r="AS97" i="15"/>
  <c r="AS348" i="15"/>
  <c r="AS102" i="15"/>
  <c r="AS700" i="15"/>
  <c r="AS582" i="15"/>
  <c r="AR20" i="14"/>
  <c r="AS410" i="15"/>
  <c r="AS103" i="15"/>
  <c r="AS139" i="15"/>
  <c r="AS124" i="15"/>
  <c r="AS344" i="15"/>
  <c r="AS605" i="15"/>
  <c r="AS513" i="15"/>
  <c r="AS610" i="15"/>
  <c r="AS213" i="15"/>
  <c r="AS148" i="15"/>
  <c r="AS163" i="15"/>
  <c r="AS607" i="15"/>
  <c r="AS680" i="15"/>
  <c r="AS703" i="15"/>
  <c r="AS551" i="15"/>
  <c r="AS208" i="15"/>
  <c r="AS189" i="15"/>
  <c r="AS506" i="15"/>
  <c r="AS518" i="15"/>
  <c r="AS351" i="15"/>
  <c r="AS587" i="15"/>
  <c r="AS657" i="15"/>
  <c r="AS443" i="15"/>
  <c r="AS149" i="15"/>
  <c r="AS385" i="15"/>
  <c r="AS251" i="15"/>
  <c r="AS659" i="15"/>
  <c r="AS142" i="15"/>
  <c r="AS575" i="15"/>
  <c r="AS581" i="15"/>
  <c r="AS704" i="15"/>
  <c r="AS225" i="15"/>
  <c r="AT28" i="14"/>
  <c r="AS223" i="15"/>
  <c r="AS339" i="15"/>
  <c r="AS578" i="15"/>
  <c r="AS233" i="15"/>
  <c r="AR29" i="14"/>
  <c r="AS712" i="15"/>
  <c r="AS572" i="15"/>
  <c r="AS724" i="15"/>
  <c r="AS717" i="15"/>
  <c r="AS338" i="15"/>
  <c r="AS196" i="15"/>
  <c r="AS714" i="15"/>
  <c r="AS403" i="15"/>
  <c r="AS409" i="15"/>
  <c r="AS606" i="15"/>
  <c r="AS160" i="15"/>
  <c r="AS467" i="15"/>
  <c r="AS161" i="15"/>
  <c r="AS615" i="15"/>
  <c r="AS559" i="15"/>
  <c r="AS84" i="15"/>
  <c r="AS645" i="15"/>
  <c r="AS583" i="15"/>
  <c r="AS441" i="15"/>
  <c r="AS544" i="15"/>
  <c r="AS359" i="15"/>
  <c r="AS261" i="15"/>
  <c r="AS627" i="15"/>
  <c r="AS210" i="15"/>
  <c r="AS242" i="15"/>
  <c r="AS321" i="15"/>
  <c r="AS547" i="15"/>
  <c r="AS644" i="15"/>
  <c r="AS453" i="15"/>
  <c r="AT19" i="14"/>
  <c r="AS500" i="15"/>
  <c r="AS287" i="15"/>
  <c r="AS499" i="15"/>
  <c r="AS255" i="15"/>
  <c r="AS621" i="15"/>
  <c r="AS205" i="15"/>
  <c r="AS365" i="15"/>
  <c r="AS291" i="15"/>
  <c r="AS428" i="15"/>
  <c r="AS539" i="15"/>
  <c r="AT23" i="14"/>
  <c r="AS131" i="15"/>
  <c r="AS229" i="15"/>
  <c r="AS382" i="15"/>
  <c r="AS360" i="15"/>
  <c r="AS555" i="15"/>
  <c r="AS8" i="14"/>
  <c r="AR15" i="14"/>
  <c r="AT14" i="14"/>
  <c r="AS537" i="15"/>
  <c r="AS347" i="15"/>
  <c r="AT22" i="14"/>
  <c r="AS285" i="15"/>
  <c r="AS638" i="15"/>
  <c r="AS594" i="15"/>
  <c r="AR30" i="14"/>
  <c r="AS699" i="15"/>
  <c r="AR21" i="14"/>
  <c r="AS132" i="15"/>
  <c r="AS617" i="15"/>
  <c r="AS191" i="15"/>
  <c r="AS168" i="15"/>
  <c r="AS451" i="15"/>
  <c r="AS625" i="15"/>
  <c r="AS137" i="15"/>
  <c r="AS560" i="15"/>
  <c r="AS598" i="15"/>
  <c r="AS335" i="15"/>
  <c r="AS462" i="15"/>
  <c r="AS648" i="15"/>
  <c r="AS201" i="15"/>
  <c r="AS138" i="15"/>
  <c r="AS141" i="15"/>
  <c r="AR17" i="14"/>
  <c r="AS701" i="15"/>
  <c r="AS510" i="15"/>
  <c r="AS661" i="15"/>
  <c r="AS104" i="15"/>
  <c r="AS434" i="15"/>
  <c r="AS117" i="15"/>
  <c r="AS422" i="15"/>
  <c r="AS486" i="15"/>
  <c r="AS226" i="15"/>
  <c r="AT15" i="14"/>
  <c r="AS692" i="15"/>
  <c r="AS468" i="15"/>
  <c r="AS602" i="15"/>
  <c r="AS478" i="15"/>
  <c r="AT20" i="14"/>
  <c r="AS516" i="15"/>
  <c r="AS674" i="15"/>
  <c r="AS402" i="15"/>
  <c r="AT11" i="14"/>
  <c r="AS520" i="15"/>
  <c r="AS220" i="15"/>
  <c r="AS721" i="15"/>
  <c r="AS337" i="15"/>
  <c r="AS687" i="15"/>
  <c r="AS397" i="15"/>
  <c r="AS678" i="15"/>
  <c r="AS370" i="15"/>
  <c r="AS688" i="15"/>
  <c r="AS471" i="15"/>
  <c r="AS398" i="15"/>
  <c r="AS113" i="15"/>
  <c r="AS455" i="15"/>
  <c r="AS480" i="15"/>
  <c r="AS85" i="15"/>
  <c r="AS613" i="15"/>
  <c r="AS652" i="15"/>
  <c r="AS258" i="15"/>
  <c r="AS546" i="15"/>
  <c r="AS390" i="15"/>
  <c r="AS558" i="15"/>
  <c r="AS649" i="15"/>
  <c r="AS252" i="15"/>
  <c r="AS576" i="15"/>
  <c r="AS357" i="15"/>
  <c r="AS118" i="15"/>
  <c r="AS552" i="15"/>
  <c r="AS179" i="15"/>
  <c r="AS595" i="15"/>
  <c r="AS236" i="15"/>
  <c r="AS282" i="15"/>
  <c r="AS632" i="15"/>
  <c r="AS170" i="15"/>
  <c r="AS327" i="15"/>
  <c r="AS6" i="14"/>
  <c r="AS322" i="15"/>
  <c r="AS293" i="15"/>
  <c r="AT24" i="14"/>
  <c r="AS706" i="15"/>
  <c r="AS715" i="15"/>
  <c r="AS136" i="15"/>
  <c r="AS532" i="15"/>
  <c r="AS504" i="15"/>
  <c r="AS176" i="15"/>
  <c r="AS193" i="15"/>
  <c r="AS529" i="15"/>
  <c r="AS682" i="15"/>
  <c r="AS156" i="15"/>
  <c r="AS521" i="15"/>
  <c r="AS188" i="15"/>
  <c r="AS91" i="15"/>
  <c r="AS505" i="15"/>
  <c r="AS109" i="15"/>
  <c r="AS696" i="15"/>
  <c r="AS331" i="15"/>
  <c r="AS693" i="15"/>
  <c r="AS671" i="15"/>
  <c r="AS571" i="15"/>
  <c r="AS490" i="15"/>
  <c r="AS329" i="15"/>
  <c r="AR28" i="14"/>
  <c r="AS461" i="15"/>
  <c r="AS634" i="15"/>
  <c r="AS446" i="15"/>
  <c r="AS663" i="15"/>
  <c r="AS10" i="14"/>
  <c r="AS592" i="15"/>
  <c r="AS172" i="15"/>
  <c r="AS599" i="15"/>
  <c r="AS586" i="15"/>
  <c r="AS567" i="15"/>
  <c r="AS296" i="15"/>
  <c r="AS626" i="15"/>
  <c r="AS658" i="15"/>
  <c r="AS454" i="15"/>
  <c r="AS237" i="15"/>
  <c r="AS332" i="15"/>
  <c r="AS323" i="15"/>
  <c r="AS106" i="15"/>
  <c r="AR13" i="14"/>
  <c r="AS180" i="15"/>
  <c r="AS545" i="15"/>
  <c r="AS388" i="15"/>
  <c r="AS358" i="15"/>
  <c r="AS466" i="15"/>
  <c r="AS548" i="15"/>
  <c r="AS340" i="15"/>
  <c r="AS178" i="15"/>
  <c r="AS308" i="15"/>
  <c r="AT18" i="14"/>
  <c r="AS392" i="15"/>
  <c r="AS96" i="15"/>
  <c r="AS476" i="15"/>
  <c r="AS416" i="15"/>
  <c r="AS685" i="15"/>
  <c r="AR11" i="14"/>
  <c r="AS667" i="15"/>
  <c r="AS491" i="15"/>
  <c r="AS292" i="15"/>
  <c r="AU8" i="14"/>
  <c r="AS383" i="15"/>
  <c r="AS262" i="15"/>
  <c r="AS135" i="15"/>
  <c r="AS221" i="15"/>
  <c r="AS508" i="15"/>
  <c r="AS374" i="15"/>
  <c r="AS647" i="15"/>
  <c r="AS99" i="15"/>
  <c r="AS565" i="15"/>
  <c r="AS502" i="15"/>
  <c r="AS421" i="15"/>
  <c r="AS384" i="15"/>
  <c r="AS182" i="15"/>
  <c r="AS354" i="15"/>
  <c r="AS437" i="15"/>
  <c r="AS128" i="15"/>
  <c r="AS498" i="15"/>
  <c r="AS723" i="15"/>
  <c r="AS635" i="15"/>
  <c r="AS482" i="15"/>
  <c r="AS716" i="15"/>
  <c r="AS218" i="15"/>
  <c r="AS442" i="15"/>
  <c r="AS80" i="15"/>
  <c r="AS527" i="15"/>
  <c r="AS710" i="15"/>
  <c r="AS217" i="15"/>
  <c r="AS150" i="15"/>
  <c r="AS591" i="15"/>
  <c r="AS656" i="15"/>
  <c r="AS695" i="15"/>
  <c r="AS408" i="15"/>
  <c r="AS77" i="15"/>
  <c r="AS9" i="14"/>
  <c r="AS260" i="15"/>
  <c r="AS326" i="15"/>
  <c r="AS346" i="15"/>
  <c r="AS603" i="15"/>
  <c r="AS511" i="15"/>
  <c r="AS662" i="15"/>
  <c r="AS93" i="15"/>
  <c r="AS418" i="15"/>
  <c r="AS186" i="15"/>
  <c r="AS405" i="15"/>
  <c r="AS343" i="15"/>
  <c r="AS311" i="15"/>
  <c r="AS456" i="15"/>
  <c r="AS372" i="15"/>
  <c r="AS570" i="15"/>
  <c r="AS200" i="15"/>
  <c r="AT26" i="14"/>
  <c r="AS289" i="15"/>
  <c r="AS157" i="15"/>
  <c r="AS568" i="15"/>
  <c r="AS396" i="15"/>
  <c r="AS708" i="15"/>
  <c r="AS362" i="15"/>
  <c r="AS573" i="15"/>
  <c r="AS503" i="15"/>
  <c r="AS265" i="15"/>
  <c r="AS399" i="15"/>
  <c r="AS493" i="15"/>
  <c r="AS429" i="15"/>
  <c r="AS412" i="15"/>
  <c r="AS297" i="15"/>
  <c r="AS353" i="15"/>
  <c r="AS100" i="15"/>
  <c r="AS417" i="15"/>
  <c r="AS541" i="15"/>
  <c r="AS445" i="15"/>
  <c r="AS215" i="15"/>
  <c r="AS474" i="15"/>
  <c r="AS318" i="15"/>
  <c r="AS584" i="15"/>
  <c r="AS561" i="15"/>
  <c r="AS114" i="15"/>
  <c r="AT31" i="14"/>
  <c r="AS484" i="15"/>
  <c r="AS246" i="15"/>
  <c r="AS119" i="15"/>
  <c r="AT21" i="14"/>
  <c r="AS519" i="15"/>
  <c r="AS604" i="15"/>
  <c r="AS79" i="15"/>
  <c r="AS681" i="15"/>
  <c r="AS129" i="15"/>
  <c r="AS151" i="15"/>
  <c r="AS612" i="15"/>
  <c r="AS203" i="15"/>
  <c r="AS524" i="15"/>
  <c r="AS169" i="15"/>
  <c r="AS596" i="15"/>
  <c r="AR14" i="14"/>
  <c r="AS438" i="15"/>
  <c r="AS540" i="15"/>
  <c r="AS232" i="15"/>
  <c r="AS564" i="15"/>
  <c r="AS112" i="15"/>
  <c r="AS303" i="15"/>
  <c r="AS395" i="15"/>
  <c r="AS424" i="15"/>
  <c r="AS371" i="15"/>
  <c r="AS447" i="15"/>
  <c r="AS309" i="15"/>
  <c r="AS577" i="15"/>
  <c r="AS448" i="15"/>
  <c r="AS528" i="15"/>
  <c r="AS108" i="15"/>
  <c r="AS267" i="15"/>
  <c r="AS719" i="15"/>
  <c r="AS686" i="15"/>
  <c r="AS376" i="15"/>
  <c r="AR22" i="14"/>
  <c r="AS341" i="15"/>
  <c r="AS579" i="15"/>
  <c r="AS130" i="15"/>
  <c r="AS250" i="15"/>
  <c r="AS316" i="15"/>
  <c r="AS460" i="15"/>
  <c r="AS556" i="15"/>
  <c r="AS361" i="15"/>
  <c r="AS159" i="15"/>
  <c r="AS299" i="15"/>
  <c r="AR18" i="14"/>
  <c r="AS78" i="15"/>
  <c r="AS277" i="15"/>
  <c r="AS145" i="15"/>
  <c r="AS400" i="15"/>
  <c r="AS534" i="15"/>
  <c r="AS501" i="15"/>
  <c r="AS121" i="15"/>
  <c r="AS601" i="15"/>
  <c r="AS709" i="15"/>
  <c r="AS489" i="15"/>
  <c r="AS653" i="15"/>
  <c r="AS195" i="15"/>
  <c r="AS279" i="15"/>
  <c r="AT30" i="14"/>
  <c r="AS281" i="15"/>
  <c r="AS655" i="15"/>
  <c r="AS342" i="15"/>
  <c r="AS650" i="15"/>
  <c r="AS444" i="15"/>
  <c r="AS264" i="15"/>
  <c r="AS614" i="15"/>
  <c r="AS622" i="15"/>
  <c r="AS222" i="15"/>
  <c r="AS668" i="15"/>
  <c r="AS177" i="15"/>
  <c r="AS140" i="15"/>
  <c r="AS436" i="15"/>
  <c r="AS665" i="15"/>
  <c r="AS677" i="15"/>
  <c r="AS475" i="15"/>
  <c r="AS305" i="15"/>
  <c r="AS234" i="15"/>
  <c r="AS352" i="15"/>
  <c r="AS320" i="15"/>
  <c r="AS197" i="15"/>
  <c r="AS666" i="15"/>
  <c r="AS206" i="15"/>
  <c r="AR12" i="14"/>
  <c r="AS526" i="15"/>
  <c r="AS630" i="15"/>
  <c r="AS239" i="15"/>
  <c r="AR23" i="14"/>
  <c r="AS423" i="15"/>
  <c r="AS525" i="15"/>
  <c r="AT13" i="14"/>
  <c r="AS377" i="15"/>
  <c r="AS110" i="15"/>
  <c r="AS624" i="15"/>
  <c r="AS533" i="15"/>
  <c r="AS254" i="15"/>
  <c r="AS549" i="15"/>
  <c r="AS183" i="15"/>
  <c r="AS266" i="15"/>
  <c r="AS465" i="15"/>
  <c r="AS355" i="15"/>
  <c r="AS158" i="15"/>
  <c r="AS419" i="15"/>
  <c r="AS290" i="15"/>
  <c r="AS240" i="15"/>
  <c r="AS314" i="15"/>
  <c r="AS430" i="15"/>
  <c r="AS485" i="15"/>
  <c r="AS720" i="15"/>
  <c r="AS477" i="15"/>
  <c r="AS463" i="15"/>
  <c r="AS82" i="15"/>
  <c r="AS697" i="15"/>
  <c r="AS173" i="15"/>
  <c r="AS216" i="15"/>
  <c r="AR31" i="14"/>
  <c r="AS367" i="15"/>
  <c r="AS394" i="15"/>
  <c r="AS646" i="15"/>
  <c r="AS76" i="15"/>
  <c r="AS683" i="15"/>
  <c r="AS479" i="15"/>
  <c r="AS155" i="15"/>
  <c r="AS269" i="15"/>
  <c r="AS174" i="15"/>
  <c r="AS249" i="15"/>
  <c r="AS171" i="15"/>
  <c r="AS245" i="15"/>
  <c r="AS563" i="15"/>
  <c r="AS593" i="15"/>
  <c r="AS660" i="15"/>
  <c r="AS190" i="15"/>
  <c r="AS449" i="15"/>
  <c r="AS94" i="15"/>
  <c r="AS350" i="15"/>
  <c r="AS515" i="15"/>
  <c r="AS369" i="15"/>
  <c r="AS517" i="15"/>
  <c r="AS368" i="15"/>
  <c r="AS278" i="15"/>
  <c r="AS457" i="15"/>
  <c r="AS464" i="15"/>
  <c r="AS664" i="15"/>
  <c r="AS393" i="15"/>
  <c r="AS345" i="15"/>
  <c r="AS88" i="15"/>
  <c r="AS450" i="15"/>
  <c r="AS334" i="15"/>
  <c r="AS497" i="15"/>
  <c r="AS373" i="15"/>
  <c r="AS673" i="15"/>
  <c r="AS154" i="15"/>
  <c r="AS636" i="15"/>
  <c r="AS319" i="15"/>
  <c r="AS651" i="15"/>
  <c r="AS125" i="15"/>
  <c r="AS330" i="15"/>
  <c r="AS105" i="15"/>
  <c r="AS569" i="15"/>
  <c r="AS295" i="15"/>
  <c r="AT27" i="14"/>
  <c r="AS691" i="15"/>
  <c r="AS325" i="15"/>
  <c r="AS414" i="15"/>
  <c r="AS531" i="15"/>
  <c r="AS253" i="15"/>
  <c r="AS391" i="15"/>
  <c r="AS133" i="15"/>
  <c r="AS276" i="15"/>
  <c r="AS637" i="15"/>
  <c r="AT17" i="14"/>
  <c r="AS187" i="15"/>
  <c r="AS597" i="15"/>
  <c r="AS618" i="15"/>
  <c r="AS164" i="15"/>
  <c r="AR24" i="14"/>
  <c r="AS95" i="15"/>
  <c r="AS199" i="15"/>
  <c r="AS315" i="15"/>
  <c r="AS705" i="15"/>
  <c r="AS694" i="15"/>
  <c r="AS167" i="15"/>
  <c r="AS433" i="15"/>
  <c r="AS192" i="15"/>
  <c r="AS270" i="15"/>
  <c r="AS698" i="15"/>
  <c r="AS101" i="15"/>
  <c r="AU10" i="14"/>
  <c r="AS98" i="15"/>
  <c r="AS629" i="15"/>
  <c r="AS152" i="15"/>
  <c r="AS198" i="15"/>
  <c r="AS407" i="15"/>
  <c r="AS92" i="15"/>
  <c r="AS219" i="15"/>
  <c r="AU7" i="14"/>
  <c r="AS669" i="15"/>
  <c r="AS283" i="15"/>
  <c r="AS707" i="15"/>
  <c r="AS126" i="15"/>
  <c r="AS425" i="15"/>
  <c r="AS306" i="15"/>
  <c r="AS375" i="15"/>
  <c r="AS115" i="15"/>
  <c r="AS633" i="15"/>
  <c r="AS288" i="15"/>
  <c r="AS483" i="15"/>
  <c r="AS241" i="15"/>
  <c r="AS426" i="15"/>
  <c r="AS523" i="15"/>
  <c r="AS643" i="15"/>
  <c r="AT12" i="14"/>
  <c r="AS554" i="15"/>
  <c r="AS679" i="15"/>
  <c r="AS536" i="15"/>
  <c r="AS535" i="15"/>
  <c r="AS147" i="15"/>
  <c r="AS654" i="15"/>
  <c r="AS487" i="15"/>
  <c r="AS718" i="15"/>
  <c r="AS235" i="15"/>
  <c r="AS538" i="15"/>
  <c r="AS244" i="15"/>
  <c r="AS144" i="15"/>
  <c r="AS175" i="15"/>
  <c r="AS580" i="15"/>
  <c r="AS284" i="15"/>
  <c r="AS620" i="15"/>
  <c r="AS378" i="15"/>
  <c r="AS312" i="15"/>
  <c r="AS623" i="15"/>
  <c r="AS619" i="15"/>
  <c r="AS271" i="15"/>
  <c r="AS363" i="15"/>
  <c r="AR25" i="14"/>
  <c r="AS381" i="15"/>
  <c r="AS202" i="15"/>
  <c r="AS600" i="15"/>
  <c r="AS185" i="15"/>
  <c r="AS553" i="15"/>
  <c r="AS207" i="15"/>
  <c r="AS413" i="15"/>
  <c r="AS380" i="15"/>
  <c r="AS557" i="15"/>
  <c r="AS273" i="15"/>
  <c r="AS495" i="15"/>
  <c r="AS473" i="15"/>
  <c r="AS134" i="15"/>
  <c r="AS469" i="15"/>
  <c r="AV283" i="15" l="1"/>
  <c r="AV602" i="15"/>
  <c r="AV581" i="15"/>
  <c r="AV101" i="15"/>
  <c r="AV337" i="15"/>
  <c r="AV514" i="15"/>
  <c r="AV505" i="15"/>
  <c r="AV389" i="15"/>
  <c r="AV347" i="15"/>
  <c r="AV281" i="15"/>
  <c r="AV123" i="15"/>
  <c r="AV88" i="15"/>
  <c r="AV106" i="15"/>
  <c r="AV518" i="15"/>
  <c r="AV658" i="15"/>
  <c r="AV408" i="15"/>
  <c r="AV358" i="15"/>
  <c r="AV77" i="15"/>
  <c r="AV577" i="15"/>
  <c r="AV304" i="15"/>
  <c r="AV212" i="15"/>
  <c r="AV495" i="15"/>
  <c r="AV317" i="15"/>
  <c r="AV463" i="15"/>
  <c r="AV181" i="15"/>
  <c r="AV370" i="15"/>
  <c r="AV149" i="15"/>
  <c r="AV260" i="15"/>
  <c r="AV703" i="15"/>
  <c r="AV529" i="15"/>
  <c r="AV132" i="15"/>
  <c r="AV322" i="15"/>
  <c r="AV196" i="15"/>
  <c r="AV683" i="15"/>
  <c r="AV699" i="15"/>
  <c r="AV636" i="15"/>
  <c r="AV548" i="15"/>
  <c r="AV393" i="15"/>
  <c r="AV545" i="15"/>
  <c r="AV173" i="15"/>
  <c r="AV9" i="14"/>
  <c r="AV192" i="15"/>
  <c r="AV606" i="15"/>
  <c r="AV315" i="15"/>
  <c r="AV231" i="15"/>
  <c r="AV542" i="15"/>
  <c r="AV507" i="15"/>
  <c r="AV575" i="15"/>
  <c r="AV474" i="15"/>
  <c r="AV136" i="15"/>
  <c r="AV493" i="15"/>
  <c r="AV91" i="15"/>
  <c r="AV710" i="15"/>
  <c r="AV407" i="15"/>
  <c r="AV128" i="15"/>
  <c r="AV333" i="15"/>
  <c r="AV78" i="15"/>
  <c r="AV206" i="15"/>
  <c r="AV202" i="15"/>
  <c r="AV253" i="15"/>
  <c r="AV190" i="15"/>
  <c r="AV174" i="15"/>
  <c r="AV94" i="15"/>
  <c r="AV721" i="15"/>
  <c r="AV588" i="15"/>
  <c r="AV468" i="15"/>
  <c r="AV274" i="15"/>
  <c r="AV537" i="15"/>
  <c r="AV100" i="15"/>
  <c r="AV539" i="15"/>
  <c r="AV724" i="15"/>
  <c r="AV716" i="15"/>
  <c r="AV578" i="15"/>
  <c r="AV695" i="15"/>
  <c r="AV376" i="15"/>
  <c r="AV115" i="15"/>
  <c r="AV309" i="15"/>
  <c r="AV288" i="15"/>
  <c r="AV481" i="15"/>
  <c r="AV222" i="15"/>
  <c r="AV214" i="15"/>
  <c r="AV207" i="15"/>
  <c r="AV711" i="15"/>
  <c r="AV674" i="15"/>
  <c r="AV194" i="15"/>
  <c r="AV147" i="15"/>
  <c r="AV443" i="15"/>
  <c r="AV360" i="15"/>
  <c r="AV680" i="15"/>
  <c r="AV594" i="15"/>
  <c r="AV193" i="15"/>
  <c r="AV237" i="15"/>
  <c r="AV6" i="14"/>
  <c r="AV180" i="15"/>
  <c r="AV183" i="15"/>
  <c r="AV267" i="15"/>
  <c r="AV653" i="15"/>
  <c r="AV409" i="15"/>
  <c r="AV277" i="15"/>
  <c r="AV689" i="15"/>
  <c r="AV89" i="15"/>
  <c r="AV449" i="15"/>
  <c r="AV349" i="15"/>
  <c r="AV660" i="15"/>
  <c r="AV166" i="15"/>
  <c r="AV90" i="15"/>
  <c r="AV506" i="15"/>
  <c r="AV263" i="15"/>
  <c r="AV142" i="15"/>
  <c r="AV215" i="15"/>
  <c r="AV715" i="15"/>
  <c r="AV399" i="15"/>
  <c r="AV188" i="15"/>
  <c r="AV527" i="15"/>
  <c r="AV319" i="15"/>
  <c r="AV437" i="15"/>
  <c r="AV114" i="15"/>
  <c r="AV633" i="15"/>
  <c r="AV523" i="15"/>
  <c r="AV375" i="15"/>
  <c r="AV345" i="15"/>
  <c r="AV668" i="15"/>
  <c r="AV694" i="15"/>
  <c r="AV669" i="15"/>
  <c r="AV698" i="15"/>
  <c r="AV220" i="15"/>
  <c r="AV543" i="15"/>
  <c r="AV692" i="15"/>
  <c r="AV122" i="15"/>
  <c r="AV353" i="15"/>
  <c r="AV428" i="15"/>
  <c r="AV400" i="15"/>
  <c r="AV323" i="15"/>
  <c r="AV482" i="15"/>
  <c r="AV626" i="15"/>
  <c r="AV656" i="15"/>
  <c r="AV388" i="15"/>
  <c r="AV526" i="15"/>
  <c r="AV447" i="15"/>
  <c r="AV525" i="15"/>
  <c r="AV440" i="15"/>
  <c r="AV235" i="15"/>
  <c r="AV427" i="15"/>
  <c r="AV391" i="15"/>
  <c r="AV86" i="15"/>
  <c r="AV516" i="15"/>
  <c r="AV411" i="15"/>
  <c r="AV678" i="15"/>
  <c r="AV657" i="15"/>
  <c r="AV382" i="15"/>
  <c r="AV607" i="15"/>
  <c r="AV638" i="15"/>
  <c r="AV176" i="15"/>
  <c r="AV327" i="15"/>
  <c r="AV338" i="15"/>
  <c r="AV651" i="15"/>
  <c r="AV108" i="15"/>
  <c r="AV536" i="15"/>
  <c r="AV466" i="15"/>
  <c r="AV216" i="15"/>
  <c r="AV275" i="15"/>
  <c r="AV457" i="15"/>
  <c r="AV238" i="15"/>
  <c r="AV433" i="15"/>
  <c r="AV684" i="15"/>
  <c r="AV199" i="15"/>
  <c r="AV406" i="15"/>
  <c r="AV550" i="15"/>
  <c r="AV189" i="15"/>
  <c r="AV472" i="15"/>
  <c r="AV659" i="15"/>
  <c r="AV445" i="15"/>
  <c r="AV706" i="15"/>
  <c r="AV265" i="15"/>
  <c r="AV521" i="15"/>
  <c r="AV80" i="15"/>
  <c r="AV195" i="15"/>
  <c r="AV354" i="15"/>
  <c r="AV92" i="15"/>
  <c r="AV239" i="15"/>
  <c r="AV381" i="15"/>
  <c r="AV666" i="15"/>
  <c r="AV386" i="15"/>
  <c r="AV145" i="15"/>
  <c r="AV366" i="15"/>
  <c r="AV249" i="15"/>
  <c r="AV186" i="15"/>
  <c r="AV620" i="15"/>
  <c r="AV213" i="15"/>
  <c r="AV325" i="15"/>
  <c r="AV667" i="15"/>
  <c r="AV312" i="15"/>
  <c r="AV282" i="15"/>
  <c r="AV520" i="15"/>
  <c r="AV161" i="15"/>
  <c r="AV439" i="15"/>
  <c r="AV489" i="15"/>
  <c r="AV342" i="15"/>
  <c r="AV725" i="15"/>
  <c r="AV377" i="15"/>
  <c r="AV598" i="15"/>
  <c r="AV297" i="15"/>
  <c r="AV593" i="15"/>
  <c r="AV291" i="15"/>
  <c r="AV359" i="15"/>
  <c r="AV561" i="15"/>
  <c r="AV492" i="15"/>
  <c r="AV572" i="15"/>
  <c r="AV329" i="15"/>
  <c r="AV635" i="15"/>
  <c r="AV362" i="15"/>
  <c r="AV339" i="15"/>
  <c r="AV681" i="15"/>
  <c r="AV591" i="15"/>
  <c r="AV421" i="15"/>
  <c r="AV714" i="15"/>
  <c r="AV675" i="15"/>
  <c r="AV485" i="15"/>
  <c r="AV306" i="15"/>
  <c r="AV371" i="15"/>
  <c r="AV230" i="15"/>
  <c r="AV477" i="15"/>
  <c r="AV355" i="15"/>
  <c r="AV228" i="15"/>
  <c r="AV562" i="15"/>
  <c r="AV553" i="15"/>
  <c r="AV422" i="15"/>
  <c r="AV87" i="15"/>
  <c r="AV613" i="15"/>
  <c r="AV177" i="15"/>
  <c r="AV621" i="15"/>
  <c r="AV642" i="15"/>
  <c r="AV334" i="15"/>
  <c r="AV225" i="15"/>
  <c r="AV432" i="15"/>
  <c r="AV273" i="15"/>
  <c r="AV397" i="15"/>
  <c r="AV303" i="15"/>
  <c r="AV587" i="15"/>
  <c r="AV244" i="15"/>
  <c r="AV229" i="15"/>
  <c r="AV184" i="15"/>
  <c r="AV163" i="15"/>
  <c r="AV590" i="15"/>
  <c r="AV285" i="15"/>
  <c r="AV307" i="15"/>
  <c r="AV504" i="15"/>
  <c r="AV418" i="15"/>
  <c r="AV454" i="15"/>
  <c r="AV610" i="15"/>
  <c r="AV170" i="15"/>
  <c r="AV236" i="15"/>
  <c r="AV279" i="15"/>
  <c r="AV130" i="15"/>
  <c r="AV528" i="15"/>
  <c r="AV646" i="15"/>
  <c r="AV198" i="15"/>
  <c r="AV654" i="15"/>
  <c r="AV278" i="15"/>
  <c r="AV110" i="15"/>
  <c r="AV560" i="15"/>
  <c r="AV272" i="15"/>
  <c r="AV299" i="15"/>
  <c r="AV544" i="15"/>
  <c r="AV574" i="15"/>
  <c r="AV378" i="15"/>
  <c r="AV490" i="15"/>
  <c r="AV585" i="15"/>
  <c r="AV708" i="15"/>
  <c r="AV284" i="15"/>
  <c r="AV79" i="15"/>
  <c r="AV631" i="15"/>
  <c r="AV502" i="15"/>
  <c r="AV328" i="15"/>
  <c r="AV628" i="15"/>
  <c r="AV639" i="15"/>
  <c r="AV320" i="15"/>
  <c r="AV589" i="15"/>
  <c r="AV208" i="15"/>
  <c r="AV691" i="15"/>
  <c r="AV410" i="15"/>
  <c r="AV301" i="15"/>
  <c r="AV616" i="15"/>
  <c r="AV117" i="15"/>
  <c r="AV252" i="15"/>
  <c r="AV85" i="15"/>
  <c r="AV251" i="15"/>
  <c r="AV255" i="15"/>
  <c r="AV601" i="15"/>
  <c r="AV501" i="15"/>
  <c r="AV541" i="15"/>
  <c r="AV704" i="15"/>
  <c r="AV363" i="15"/>
  <c r="AV619" i="15"/>
  <c r="AV112" i="15"/>
  <c r="AV563" i="15"/>
  <c r="AV707" i="15"/>
  <c r="AV503" i="15"/>
  <c r="AV672" i="15"/>
  <c r="AV387" i="15"/>
  <c r="AV676" i="15"/>
  <c r="AV156" i="15"/>
  <c r="AV431" i="15"/>
  <c r="AV570" i="15"/>
  <c r="AV93" i="15"/>
  <c r="AV442" i="15"/>
  <c r="AV513" i="15"/>
  <c r="AV135" i="15"/>
  <c r="AV685" i="15"/>
  <c r="AV76" i="15"/>
  <c r="AV595" i="15"/>
  <c r="AV413" i="15"/>
  <c r="AV467" i="15"/>
  <c r="AV182" i="15"/>
  <c r="AV600" i="15"/>
  <c r="AV465" i="15"/>
  <c r="AV266" i="15"/>
  <c r="AV125" i="15"/>
  <c r="AV159" i="15"/>
  <c r="AV141" i="15"/>
  <c r="AV137" i="15"/>
  <c r="AV720" i="15"/>
  <c r="AV580" i="15"/>
  <c r="AV547" i="15"/>
  <c r="AV441" i="15"/>
  <c r="AV464" i="15"/>
  <c r="AV713" i="15"/>
  <c r="AV10" i="14"/>
  <c r="AV571" i="15"/>
  <c r="AV430" i="15"/>
  <c r="AV396" i="15"/>
  <c r="AV169" i="15"/>
  <c r="AV604" i="15"/>
  <c r="AV643" i="15"/>
  <c r="AV565" i="15"/>
  <c r="AV512" i="15"/>
  <c r="AV452" i="15"/>
  <c r="AV158" i="15"/>
  <c r="AV314" i="15"/>
  <c r="AV641" i="15"/>
  <c r="AV7" i="14"/>
  <c r="AV705" i="15"/>
  <c r="AV264" i="15"/>
  <c r="AV302" i="15"/>
  <c r="AV614" i="15"/>
  <c r="AV434" i="15"/>
  <c r="AV649" i="15"/>
  <c r="AV480" i="15"/>
  <c r="AV270" i="15"/>
  <c r="AV499" i="15"/>
  <c r="AV394" i="15"/>
  <c r="AV367" i="15"/>
  <c r="AV296" i="15"/>
  <c r="AV517" i="15"/>
  <c r="AV515" i="15"/>
  <c r="AV670" i="15"/>
  <c r="AV564" i="15"/>
  <c r="AV187" i="15"/>
  <c r="AV276" i="15"/>
  <c r="AV226" i="15"/>
  <c r="AV310" i="15"/>
  <c r="AV611" i="15"/>
  <c r="AV146" i="15"/>
  <c r="AV248" i="15"/>
  <c r="AV313" i="15"/>
  <c r="AV372" i="15"/>
  <c r="AV662" i="15"/>
  <c r="AV8" i="14"/>
  <c r="AV605" i="15"/>
  <c r="AV262" i="15"/>
  <c r="AV416" i="15"/>
  <c r="AV412" i="15"/>
  <c r="AV179" i="15"/>
  <c r="AV475" i="15"/>
  <c r="AV178" i="15"/>
  <c r="AV365" i="15"/>
  <c r="AV673" i="15"/>
  <c r="AV295" i="15"/>
  <c r="AV105" i="15"/>
  <c r="AV584" i="15"/>
  <c r="AV697" i="15"/>
  <c r="AV138" i="15"/>
  <c r="AV625" i="15"/>
  <c r="AV332" i="15"/>
  <c r="AV164" i="15"/>
  <c r="AV321" i="15"/>
  <c r="AV583" i="15"/>
  <c r="AV723" i="15"/>
  <c r="AV120" i="15"/>
  <c r="AV663" i="15"/>
  <c r="AV671" i="15"/>
  <c r="AV223" i="15"/>
  <c r="AV568" i="15"/>
  <c r="AV524" i="15"/>
  <c r="AV519" i="15"/>
  <c r="AV150" i="15"/>
  <c r="AV99" i="15"/>
  <c r="AV488" i="15"/>
  <c r="AV111" i="15"/>
  <c r="AV686" i="15"/>
  <c r="AV352" i="15"/>
  <c r="AV153" i="15"/>
  <c r="AV243" i="15"/>
  <c r="AV269" i="15"/>
  <c r="AV582" i="15"/>
  <c r="AV424" i="15"/>
  <c r="AV104" i="15"/>
  <c r="AV558" i="15"/>
  <c r="AV455" i="15"/>
  <c r="AV423" i="15"/>
  <c r="AV287" i="15"/>
  <c r="AV152" i="15"/>
  <c r="AV629" i="15"/>
  <c r="AV257" i="15"/>
  <c r="AV567" i="15"/>
  <c r="AV556" i="15"/>
  <c r="AV316" i="15"/>
  <c r="AV414" i="15"/>
  <c r="AV232" i="15"/>
  <c r="AV144" i="15"/>
  <c r="AV436" i="15"/>
  <c r="AV379" i="15"/>
  <c r="AV324" i="15"/>
  <c r="AV609" i="15"/>
  <c r="AV435" i="15"/>
  <c r="AV538" i="15"/>
  <c r="AV116" i="15"/>
  <c r="AV456" i="15"/>
  <c r="AV511" i="15"/>
  <c r="AV294" i="15"/>
  <c r="AV344" i="15"/>
  <c r="AV383" i="15"/>
  <c r="AV476" i="15"/>
  <c r="AV478" i="15"/>
  <c r="AV552" i="15"/>
  <c r="AV126" i="15"/>
  <c r="AV579" i="15"/>
  <c r="AV415" i="15"/>
  <c r="AV709" i="15"/>
  <c r="AV650" i="15"/>
  <c r="AV655" i="15"/>
  <c r="AV687" i="15"/>
  <c r="AV201" i="15"/>
  <c r="AV451" i="15"/>
  <c r="AV351" i="15"/>
  <c r="AV473" i="15"/>
  <c r="AV242" i="15"/>
  <c r="AV645" i="15"/>
  <c r="AV131" i="15"/>
  <c r="AV227" i="15"/>
  <c r="AV446" i="15"/>
  <c r="AV693" i="15"/>
  <c r="AV148" i="15"/>
  <c r="AV157" i="15"/>
  <c r="AV203" i="15"/>
  <c r="AV647" i="15"/>
  <c r="AV83" i="15"/>
  <c r="AV247" i="15"/>
  <c r="AV532" i="15"/>
  <c r="AV425" i="15"/>
  <c r="AV107" i="15"/>
  <c r="AV233" i="15"/>
  <c r="AV700" i="15"/>
  <c r="AV256" i="15"/>
  <c r="AV632" i="15"/>
  <c r="AV661" i="15"/>
  <c r="AV390" i="15"/>
  <c r="AV113" i="15"/>
  <c r="AV717" i="15"/>
  <c r="AV500" i="15"/>
  <c r="AV497" i="15"/>
  <c r="AV450" i="15"/>
  <c r="AV535" i="15"/>
  <c r="AV586" i="15"/>
  <c r="AV82" i="15"/>
  <c r="AV483" i="15"/>
  <c r="AV448" i="15"/>
  <c r="AV540" i="15"/>
  <c r="AV171" i="15"/>
  <c r="AV154" i="15"/>
  <c r="AV509" i="15"/>
  <c r="AV298" i="15"/>
  <c r="AV403" i="15"/>
  <c r="AV311" i="15"/>
  <c r="AV603" i="15"/>
  <c r="AV664" i="15"/>
  <c r="AV124" i="15"/>
  <c r="AV96" i="15"/>
  <c r="AV702" i="15"/>
  <c r="AV118" i="15"/>
  <c r="AV677" i="15"/>
  <c r="AV340" i="15"/>
  <c r="AV426" i="15"/>
  <c r="AV679" i="15"/>
  <c r="AV155" i="15"/>
  <c r="AV479" i="15"/>
  <c r="AV420" i="15"/>
  <c r="AV368" i="15"/>
  <c r="AV648" i="15"/>
  <c r="AV168" i="15"/>
  <c r="AV167" i="15"/>
  <c r="AV618" i="15"/>
  <c r="AV210" i="15"/>
  <c r="AV84" i="15"/>
  <c r="AV640" i="15"/>
  <c r="AV634" i="15"/>
  <c r="AV331" i="15"/>
  <c r="AV95" i="15"/>
  <c r="AV289" i="15"/>
  <c r="AV612" i="15"/>
  <c r="AV119" i="15"/>
  <c r="AV494" i="15"/>
  <c r="AV374" i="15"/>
  <c r="AV530" i="15"/>
  <c r="AV209" i="15"/>
  <c r="AV143" i="15"/>
  <c r="AV234" i="15"/>
  <c r="AV404" i="15"/>
  <c r="AV551" i="15"/>
  <c r="AV102" i="15"/>
  <c r="AV608" i="15"/>
  <c r="AV224" i="15"/>
  <c r="AV510" i="15"/>
  <c r="AV546" i="15"/>
  <c r="AV398" i="15"/>
  <c r="AV385" i="15"/>
  <c r="AV121" i="15"/>
  <c r="AV534" i="15"/>
  <c r="AV417" i="15"/>
  <c r="AV599" i="15"/>
  <c r="AV271" i="15"/>
  <c r="AV623" i="15"/>
  <c r="AV293" i="15"/>
  <c r="AV438" i="15"/>
  <c r="AV245" i="15"/>
  <c r="AV419" i="15"/>
  <c r="AV573" i="15"/>
  <c r="AV280" i="15"/>
  <c r="AV127" i="15"/>
  <c r="AV259" i="15"/>
  <c r="AV682" i="15"/>
  <c r="AV162" i="15"/>
  <c r="AV343" i="15"/>
  <c r="AV346" i="15"/>
  <c r="AV218" i="15"/>
  <c r="AV139" i="15"/>
  <c r="AV292" i="15"/>
  <c r="AV392" i="15"/>
  <c r="AV549" i="15"/>
  <c r="AV357" i="15"/>
  <c r="AV290" i="15"/>
  <c r="AV160" i="15"/>
  <c r="AV384" i="15"/>
  <c r="AV254" i="15"/>
  <c r="AV219" i="15"/>
  <c r="AV185" i="15"/>
  <c r="AV361" i="15"/>
  <c r="AV462" i="15"/>
  <c r="AV191" i="15"/>
  <c r="AV630" i="15"/>
  <c r="AV175" i="15"/>
  <c r="AV627" i="15"/>
  <c r="AV559" i="15"/>
  <c r="AV458" i="15"/>
  <c r="AV461" i="15"/>
  <c r="AV696" i="15"/>
  <c r="AV197" i="15"/>
  <c r="AV151" i="15"/>
  <c r="AV246" i="15"/>
  <c r="AV98" i="15"/>
  <c r="AV508" i="15"/>
  <c r="AV566" i="15"/>
  <c r="AV470" i="15"/>
  <c r="AV531" i="15"/>
  <c r="AV240" i="15"/>
  <c r="AV459" i="15"/>
  <c r="AV268" i="15"/>
  <c r="AV134" i="15"/>
  <c r="AV444" i="15"/>
  <c r="AV348" i="15"/>
  <c r="AV364" i="15"/>
  <c r="AV718" i="15"/>
  <c r="AV701" i="15"/>
  <c r="AV258" i="15"/>
  <c r="AV471" i="15"/>
  <c r="AV469" i="15"/>
  <c r="AV453" i="15"/>
  <c r="AV554" i="15"/>
  <c r="AV402" i="15"/>
  <c r="AV172" i="15"/>
  <c r="AV369" i="15"/>
  <c r="AV350" i="15"/>
  <c r="AV401" i="15"/>
  <c r="AV637" i="15"/>
  <c r="AV133" i="15"/>
  <c r="AV486" i="15"/>
  <c r="AV522" i="15"/>
  <c r="AV690" i="15"/>
  <c r="AV356" i="15"/>
  <c r="AV165" i="15"/>
  <c r="AV405" i="15"/>
  <c r="AV326" i="15"/>
  <c r="AV555" i="15"/>
  <c r="AV103" i="15"/>
  <c r="AV491" i="15"/>
  <c r="AV429" i="15"/>
  <c r="AV576" i="15"/>
  <c r="AV308" i="15"/>
  <c r="AV341" i="15"/>
  <c r="AV205" i="15"/>
  <c r="AV373" i="15"/>
  <c r="AV569" i="15"/>
  <c r="AV330" i="15"/>
  <c r="AV318" i="15"/>
  <c r="AV241" i="15"/>
  <c r="AV335" i="15"/>
  <c r="AV617" i="15"/>
  <c r="AV712" i="15"/>
  <c r="AV597" i="15"/>
  <c r="AV261" i="15"/>
  <c r="AV615" i="15"/>
  <c r="AV498" i="15"/>
  <c r="AV204" i="15"/>
  <c r="AV109" i="15"/>
  <c r="AV200" i="15"/>
  <c r="AV129" i="15"/>
  <c r="AV484" i="15"/>
  <c r="AV217" i="15"/>
  <c r="AV221" i="15"/>
  <c r="AV300" i="15"/>
  <c r="AV496" i="15"/>
  <c r="AV719" i="15"/>
  <c r="AV305" i="15"/>
  <c r="AV211" i="15"/>
  <c r="AV81" i="15"/>
  <c r="AV380" i="15"/>
  <c r="AV487" i="15"/>
  <c r="AV97" i="15"/>
  <c r="AV286" i="15"/>
  <c r="AV395" i="15"/>
  <c r="AV652" i="15"/>
  <c r="AV688" i="15"/>
  <c r="AV557" i="15"/>
  <c r="AV644" i="15"/>
  <c r="AV533" i="15"/>
  <c r="AV624" i="15"/>
  <c r="AV722" i="15"/>
  <c r="AV592" i="15"/>
  <c r="AV460" i="15"/>
  <c r="AV250" i="15"/>
  <c r="AV622" i="15"/>
  <c r="AV596" i="15"/>
  <c r="AV665" i="15"/>
  <c r="AV140" i="15"/>
  <c r="AV336" i="15"/>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U12" i="14"/>
  <c r="AU30" i="14"/>
  <c r="AU19" i="14"/>
  <c r="AS26" i="14"/>
  <c r="AU16" i="14"/>
  <c r="AS22" i="14"/>
  <c r="AS24" i="14"/>
  <c r="AU17" i="14"/>
  <c r="AU29" i="14"/>
  <c r="AS23" i="14"/>
  <c r="AS27" i="14"/>
  <c r="AU14" i="14"/>
  <c r="AU21" i="14"/>
  <c r="AT33" i="14"/>
  <c r="AS30" i="14"/>
  <c r="AU24" i="14"/>
  <c r="AS20" i="14"/>
  <c r="AU32" i="14"/>
  <c r="AS16" i="14"/>
  <c r="AS15" i="14"/>
  <c r="AU18" i="14"/>
  <c r="AU15" i="14"/>
  <c r="AU23" i="14"/>
  <c r="AS13" i="14"/>
  <c r="AS32" i="14"/>
  <c r="AU25" i="14"/>
  <c r="AU28" i="14"/>
  <c r="AS12" i="14"/>
  <c r="AU22" i="14"/>
  <c r="AS21" i="14"/>
  <c r="AU13" i="14"/>
  <c r="AS29" i="14"/>
  <c r="AU11" i="14"/>
  <c r="AU27" i="14"/>
  <c r="AU20" i="14"/>
  <c r="AS18" i="14"/>
  <c r="AS11" i="14"/>
  <c r="AR33" i="14"/>
  <c r="AS19" i="14"/>
  <c r="AS14" i="14"/>
  <c r="AS31" i="14"/>
  <c r="AS17" i="14"/>
  <c r="AU31" i="14"/>
  <c r="AU26" i="14"/>
  <c r="AS28" i="14"/>
  <c r="AS25" i="14"/>
  <c r="O84" i="8" l="1"/>
  <c r="K104" i="8"/>
  <c r="O102" i="8"/>
  <c r="B82" i="8"/>
  <c r="T106" i="8"/>
  <c r="G106" i="8"/>
  <c r="O78" i="8"/>
  <c r="J92" i="8"/>
  <c r="B103" i="8"/>
  <c r="T79" i="8"/>
  <c r="G100" i="8"/>
  <c r="G78" i="8"/>
  <c r="G91" i="8"/>
  <c r="T80" i="8"/>
  <c r="G85" i="8"/>
  <c r="B84" i="8"/>
  <c r="B93" i="8"/>
  <c r="B106" i="8"/>
  <c r="T88" i="8"/>
  <c r="T78" i="8"/>
  <c r="Z78" i="8" s="1"/>
  <c r="O91" i="8"/>
  <c r="T96" i="8"/>
  <c r="K81" i="8"/>
  <c r="B79" i="8"/>
  <c r="K106" i="8"/>
  <c r="K100" i="8"/>
  <c r="O87" i="8"/>
  <c r="K88" i="8"/>
  <c r="B102" i="8"/>
  <c r="B95" i="8"/>
  <c r="G98" i="8"/>
  <c r="T91" i="8"/>
  <c r="G96" i="8"/>
  <c r="G104" i="8"/>
  <c r="K98" i="8"/>
  <c r="O107" i="8"/>
  <c r="O106" i="8"/>
  <c r="J106" i="8"/>
  <c r="O93" i="8"/>
  <c r="G92" i="8"/>
  <c r="O103" i="8"/>
  <c r="K92" i="8"/>
  <c r="O92" i="8"/>
  <c r="G88" i="8"/>
  <c r="K85" i="8"/>
  <c r="K91" i="8"/>
  <c r="G93" i="8"/>
  <c r="B87" i="8"/>
  <c r="J103" i="8"/>
  <c r="B85" i="8"/>
  <c r="J100" i="8"/>
  <c r="T97" i="8"/>
  <c r="T92" i="8"/>
  <c r="G102" i="8"/>
  <c r="G90" i="8"/>
  <c r="T93" i="8"/>
  <c r="B80" i="8"/>
  <c r="J94" i="8"/>
  <c r="O98" i="8"/>
  <c r="J83" i="8"/>
  <c r="J93" i="8"/>
  <c r="T102" i="8"/>
  <c r="G89" i="8"/>
  <c r="G83" i="8"/>
  <c r="O95" i="8"/>
  <c r="O104" i="8"/>
  <c r="B98" i="8"/>
  <c r="K107" i="8"/>
  <c r="T101" i="8"/>
  <c r="T89" i="8"/>
  <c r="O89" i="8"/>
  <c r="J85" i="8"/>
  <c r="B105" i="8"/>
  <c r="O90" i="8"/>
  <c r="T95" i="8"/>
  <c r="J99" i="8"/>
  <c r="B97" i="8"/>
  <c r="O99" i="8"/>
  <c r="B92" i="8"/>
  <c r="G84" i="8"/>
  <c r="J81" i="8"/>
  <c r="B86" i="8"/>
  <c r="J98" i="8"/>
  <c r="K105" i="8"/>
  <c r="K95" i="8"/>
  <c r="O97" i="8"/>
  <c r="O85" i="8"/>
  <c r="G105" i="8"/>
  <c r="T82" i="8"/>
  <c r="B90" i="8"/>
  <c r="J107" i="8"/>
  <c r="K103" i="8"/>
  <c r="O79" i="8"/>
  <c r="B107" i="8"/>
  <c r="B91" i="8"/>
  <c r="B94" i="8"/>
  <c r="O86" i="8"/>
  <c r="K101" i="8"/>
  <c r="O88" i="8"/>
  <c r="Z88" i="8" s="1"/>
  <c r="J96" i="8"/>
  <c r="J95" i="8"/>
  <c r="J102" i="8"/>
  <c r="T84" i="8"/>
  <c r="Z84" i="8" s="1"/>
  <c r="O80" i="8"/>
  <c r="K83" i="8"/>
  <c r="G95" i="8"/>
  <c r="J88" i="8"/>
  <c r="J82" i="8"/>
  <c r="G79" i="8"/>
  <c r="J79" i="8"/>
  <c r="J78" i="8"/>
  <c r="K102" i="8"/>
  <c r="O105" i="8"/>
  <c r="T98" i="8"/>
  <c r="K99" i="8"/>
  <c r="T83" i="8"/>
  <c r="B78" i="8"/>
  <c r="B100" i="8"/>
  <c r="K89" i="8"/>
  <c r="J90" i="8"/>
  <c r="K97" i="8"/>
  <c r="K78" i="8"/>
  <c r="T85" i="8"/>
  <c r="T107" i="8"/>
  <c r="Z107" i="8" s="1"/>
  <c r="K87" i="8"/>
  <c r="O101" i="8"/>
  <c r="T81" i="8"/>
  <c r="K93" i="8"/>
  <c r="G101" i="8"/>
  <c r="B89" i="8"/>
  <c r="K84" i="8"/>
  <c r="J84" i="8"/>
  <c r="G94" i="8"/>
  <c r="AV12" i="14"/>
  <c r="AV11" i="14"/>
  <c r="AV28" i="14"/>
  <c r="AV19" i="14"/>
  <c r="AV15" i="14"/>
  <c r="AV17" i="14"/>
  <c r="AV27" i="14"/>
  <c r="AV14" i="14"/>
  <c r="AV16" i="14"/>
  <c r="AV20" i="14"/>
  <c r="AV26" i="14"/>
  <c r="AV24" i="14"/>
  <c r="AV29" i="14"/>
  <c r="AV23" i="14"/>
  <c r="AV18" i="14"/>
  <c r="AV25" i="14"/>
  <c r="AV22" i="14"/>
  <c r="AV13" i="14"/>
  <c r="AV21" i="14"/>
  <c r="AV30" i="14"/>
  <c r="AV31" i="14"/>
  <c r="K96" i="8"/>
  <c r="J104" i="8"/>
  <c r="T99" i="8"/>
  <c r="K94" i="8"/>
  <c r="O94" i="8"/>
  <c r="J91" i="8"/>
  <c r="T87" i="8"/>
  <c r="T90" i="8"/>
  <c r="Z90" i="8" s="1"/>
  <c r="T103" i="8"/>
  <c r="B101" i="8"/>
  <c r="G107" i="8"/>
  <c r="B99" i="8"/>
  <c r="K90" i="8"/>
  <c r="G103" i="8"/>
  <c r="O83" i="8"/>
  <c r="B96" i="8"/>
  <c r="B81" i="8"/>
  <c r="G87" i="8"/>
  <c r="J105" i="8"/>
  <c r="G86" i="8"/>
  <c r="J87" i="8"/>
  <c r="T105" i="8"/>
  <c r="K82" i="8"/>
  <c r="K80" i="8"/>
  <c r="O81" i="8"/>
  <c r="O96" i="8"/>
  <c r="K86" i="8"/>
  <c r="O82" i="8"/>
  <c r="J80" i="8"/>
  <c r="T94" i="8"/>
  <c r="G80" i="8"/>
  <c r="G97" i="8"/>
  <c r="J101" i="8"/>
  <c r="G81" i="8"/>
  <c r="T86" i="8"/>
  <c r="J89" i="8"/>
  <c r="B88" i="8"/>
  <c r="J86" i="8"/>
  <c r="K79" i="8"/>
  <c r="G99" i="8"/>
  <c r="J97" i="8"/>
  <c r="T100" i="8"/>
  <c r="O100" i="8"/>
  <c r="G82" i="8"/>
  <c r="B104" i="8"/>
  <c r="B83" i="8"/>
  <c r="T104" i="8"/>
  <c r="AV32" i="14"/>
  <c r="AG33" i="14"/>
  <c r="T33" i="14"/>
  <c r="BM28" i="14"/>
  <c r="BQ24" i="14"/>
  <c r="R25" i="14"/>
  <c r="CD24" i="14"/>
  <c r="AE25" i="14"/>
  <c r="BP25" i="14"/>
  <c r="BJ31" i="14"/>
  <c r="O28" i="14"/>
  <c r="BN27" i="14"/>
  <c r="CA27" i="14"/>
  <c r="AB28" i="14"/>
  <c r="T32" i="14"/>
  <c r="BX30" i="14"/>
  <c r="Y31" i="14"/>
  <c r="BK30" i="14"/>
  <c r="L31" i="14"/>
  <c r="AG32" i="14"/>
  <c r="BH33" i="14"/>
  <c r="BU33" i="14"/>
  <c r="I34" i="14"/>
  <c r="V34" i="14"/>
  <c r="AU33" i="14"/>
  <c r="AS33" i="14"/>
  <c r="AR34" i="14"/>
  <c r="AT34" i="14"/>
  <c r="Z96" i="8" l="1"/>
  <c r="Z80" i="8"/>
  <c r="Z104" i="8"/>
  <c r="Z79" i="8"/>
  <c r="Z92" i="8"/>
  <c r="Z99" i="8"/>
  <c r="Z105" i="8"/>
  <c r="Z103" i="8"/>
  <c r="Z82" i="8"/>
  <c r="Z101" i="8"/>
  <c r="Z91" i="8"/>
  <c r="Z83" i="8"/>
  <c r="Z89" i="8"/>
  <c r="Z86" i="8"/>
  <c r="Z102" i="8"/>
  <c r="Z87" i="8"/>
  <c r="Z98" i="8"/>
  <c r="Z97" i="8"/>
  <c r="Z106" i="8"/>
  <c r="Z94" i="8"/>
  <c r="Z81" i="8"/>
  <c r="Z93" i="8"/>
  <c r="Z95" i="8"/>
  <c r="Z100" i="8"/>
  <c r="Z85" i="8"/>
  <c r="AV33" i="14"/>
  <c r="BR24" i="14"/>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AU34" i="14"/>
  <c r="AS34" i="14"/>
  <c r="AT35" i="14"/>
  <c r="AR35" i="14"/>
  <c r="BI34" i="14" l="1"/>
  <c r="AV34" i="14"/>
  <c r="CC27" i="14"/>
  <c r="AD28" i="14"/>
  <c r="BO28" i="14"/>
  <c r="BR25" i="14"/>
  <c r="AG35" i="14"/>
  <c r="T35" i="14"/>
  <c r="BL31" i="14"/>
  <c r="BJ33" i="14"/>
  <c r="K34" i="14"/>
  <c r="CF24" i="14"/>
  <c r="AG25" i="14"/>
  <c r="BM30" i="14"/>
  <c r="N31" i="14"/>
  <c r="BW33" i="14"/>
  <c r="X34" i="14"/>
  <c r="BZ30" i="14"/>
  <c r="AA31" i="14"/>
  <c r="Q28" i="14"/>
  <c r="BP27" i="14"/>
  <c r="BS24" i="14"/>
  <c r="T25" i="14"/>
  <c r="I36" i="14"/>
  <c r="V36" i="14"/>
  <c r="AT36" i="14"/>
  <c r="AR36" i="14"/>
  <c r="AU35" i="14"/>
  <c r="AS35" i="14"/>
  <c r="AV35" i="14" l="1"/>
  <c r="BX33" i="14"/>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I36" i="14"/>
  <c r="BU36" i="14"/>
  <c r="I37" i="14"/>
  <c r="J37" i="14" s="1"/>
  <c r="V37" i="14"/>
  <c r="W37" i="14" s="1"/>
  <c r="AS36" i="14"/>
  <c r="AR37" i="14"/>
  <c r="AU36" i="14"/>
  <c r="AT37" i="14"/>
  <c r="X37" i="14" l="1"/>
  <c r="Y37" i="14" s="1"/>
  <c r="Z37" i="14" s="1"/>
  <c r="AA37" i="14" s="1"/>
  <c r="AB37" i="14" s="1"/>
  <c r="BW36" i="14"/>
  <c r="BJ36" i="14"/>
  <c r="K37" i="14"/>
  <c r="L37" i="14" s="1"/>
  <c r="BV36" i="14"/>
  <c r="BI37" i="14" s="1"/>
  <c r="AV36" i="14"/>
  <c r="T36" i="14"/>
  <c r="AF28" i="14"/>
  <c r="CE27" i="14"/>
  <c r="BL33" i="14"/>
  <c r="M34" i="14"/>
  <c r="AG36" i="14"/>
  <c r="BN31" i="14"/>
  <c r="BQ28" i="14"/>
  <c r="BK34" i="14"/>
  <c r="BY33" i="14"/>
  <c r="Z34" i="14"/>
  <c r="BO30" i="14"/>
  <c r="P31" i="14"/>
  <c r="BR27" i="14"/>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U37" i="14"/>
  <c r="AT38" i="14"/>
  <c r="AR38" i="14"/>
  <c r="AS37" i="14"/>
  <c r="BX36" i="14" l="1"/>
  <c r="BJ37" i="14"/>
  <c r="BZ36" i="14"/>
  <c r="CA36" i="14"/>
  <c r="BY36" i="14"/>
  <c r="AC37" i="14"/>
  <c r="CB36" i="14"/>
  <c r="BK36" i="14"/>
  <c r="AV37"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S38" i="14"/>
  <c r="AR39" i="14"/>
  <c r="AU38" i="14"/>
  <c r="AT39" i="14"/>
  <c r="BK37" i="14" l="1"/>
  <c r="BL37" i="14"/>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S39" i="14"/>
  <c r="AU39" i="14"/>
  <c r="AR40" i="14"/>
  <c r="AT40" i="14"/>
  <c r="BI39" i="14" l="1"/>
  <c r="BI40" i="14" s="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R41" i="14"/>
  <c r="AU40" i="14"/>
  <c r="AT41" i="14"/>
  <c r="AS40"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R42" i="14"/>
  <c r="AS41" i="14"/>
  <c r="AT42" i="14"/>
  <c r="AU41" i="14"/>
  <c r="Y40" i="14" l="1"/>
  <c r="BY39" i="14" s="1"/>
  <c r="CF36" i="14"/>
  <c r="AG37" i="14"/>
  <c r="AV41" i="14"/>
  <c r="T42" i="14"/>
  <c r="AG42" i="14"/>
  <c r="BP34" i="14"/>
  <c r="BP36" i="14"/>
  <c r="BP37" i="14" s="1"/>
  <c r="Q37" i="14"/>
  <c r="BS31" i="14"/>
  <c r="M40" i="14"/>
  <c r="BL39" i="14"/>
  <c r="CD33" i="14"/>
  <c r="AE34" i="14"/>
  <c r="BQ33" i="14"/>
  <c r="R34" i="14"/>
  <c r="BK40" i="14"/>
  <c r="BH42" i="14"/>
  <c r="BU42" i="14"/>
  <c r="I43" i="14"/>
  <c r="J43" i="14" s="1"/>
  <c r="BJ42" i="14" s="1"/>
  <c r="V43" i="14"/>
  <c r="BV42" i="14" s="1"/>
  <c r="AU42" i="14"/>
  <c r="AS42" i="14"/>
  <c r="AT43" i="14"/>
  <c r="AR43" i="14"/>
  <c r="BI42" i="14" l="1"/>
  <c r="BI43" i="14" s="1"/>
  <c r="Z40" i="14"/>
  <c r="AA40" i="14" s="1"/>
  <c r="W43" i="14"/>
  <c r="BW42" i="14" s="1"/>
  <c r="BJ43" i="14" s="1"/>
  <c r="AV42" i="14"/>
  <c r="BR33" i="14"/>
  <c r="S34" i="14"/>
  <c r="BL40" i="14"/>
  <c r="CE33" i="14"/>
  <c r="AF34" i="14"/>
  <c r="BQ36" i="14"/>
  <c r="BQ37" i="14" s="1"/>
  <c r="R37" i="14"/>
  <c r="K43" i="14"/>
  <c r="BQ34" i="14"/>
  <c r="BM39" i="14"/>
  <c r="N40" i="14"/>
  <c r="BH43" i="14"/>
  <c r="I44" i="14"/>
  <c r="J44" i="14" s="1"/>
  <c r="V44" i="14"/>
  <c r="W44" i="14" s="1"/>
  <c r="X44" i="14" s="1"/>
  <c r="Y44" i="14" s="1"/>
  <c r="Z44" i="14" s="1"/>
  <c r="AA44" i="14" s="1"/>
  <c r="AB44" i="14" s="1"/>
  <c r="AC44" i="14" s="1"/>
  <c r="AD44" i="14" s="1"/>
  <c r="AE44" i="14" s="1"/>
  <c r="AF44" i="14" s="1"/>
  <c r="AU43" i="14"/>
  <c r="AS43" i="14"/>
  <c r="AT44" i="14"/>
  <c r="AR44" i="14"/>
  <c r="BZ39" i="14" l="1"/>
  <c r="BM40" i="14" s="1"/>
  <c r="X43" i="14"/>
  <c r="BX42" i="14" s="1"/>
  <c r="K44" i="14"/>
  <c r="L44" i="14" s="1"/>
  <c r="M44" i="14" s="1"/>
  <c r="N44" i="14" s="1"/>
  <c r="O44" i="14" s="1"/>
  <c r="P44" i="14" s="1"/>
  <c r="Q44" i="14" s="1"/>
  <c r="R44" i="14" s="1"/>
  <c r="S44" i="14" s="1"/>
  <c r="AV43" i="14"/>
  <c r="AG44" i="14"/>
  <c r="O40" i="14"/>
  <c r="BN39" i="14"/>
  <c r="CA39" i="14"/>
  <c r="AB40" i="14"/>
  <c r="BK42" i="14"/>
  <c r="L43"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R45" i="14"/>
  <c r="AS44" i="14"/>
  <c r="AT45" i="14"/>
  <c r="AU44" i="14"/>
  <c r="Y43" i="14" l="1"/>
  <c r="BY42" i="14" s="1"/>
  <c r="T44" i="14"/>
  <c r="AV44" i="14"/>
  <c r="T45" i="14"/>
  <c r="AG45" i="14"/>
  <c r="BK43" i="14"/>
  <c r="BS34" i="14"/>
  <c r="CB39" i="14"/>
  <c r="AC40" i="14"/>
  <c r="BS36" i="14"/>
  <c r="BS37" i="14" s="1"/>
  <c r="T37" i="14"/>
  <c r="P40" i="14"/>
  <c r="BO39" i="14"/>
  <c r="Z43" i="14"/>
  <c r="BL42" i="14"/>
  <c r="M43" i="14"/>
  <c r="BN40" i="14"/>
  <c r="BH45" i="14"/>
  <c r="BU45" i="14"/>
  <c r="I46" i="14"/>
  <c r="BI45" i="14" s="1"/>
  <c r="V46" i="14"/>
  <c r="BV45" i="14" s="1"/>
  <c r="AS45" i="14"/>
  <c r="AR46" i="14"/>
  <c r="AT46" i="14"/>
  <c r="AU45" i="14"/>
  <c r="J46" i="14" l="1"/>
  <c r="BJ45" i="14" s="1"/>
  <c r="W46" i="14"/>
  <c r="BW45" i="14" s="1"/>
  <c r="AV45" i="14"/>
  <c r="BL43" i="14"/>
  <c r="K46" i="14"/>
  <c r="BZ42" i="14"/>
  <c r="AA43" i="14"/>
  <c r="BO40" i="14"/>
  <c r="CC39" i="14"/>
  <c r="AD40" i="14"/>
  <c r="Q40" i="14"/>
  <c r="BP39" i="14"/>
  <c r="BM42" i="14"/>
  <c r="N43" i="14"/>
  <c r="BH46" i="14"/>
  <c r="BI46" i="14"/>
  <c r="BJ46" i="14"/>
  <c r="I47" i="14"/>
  <c r="J47" i="14"/>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R47" i="14"/>
  <c r="AU46" i="14"/>
  <c r="AS46" i="14"/>
  <c r="AT47" i="14"/>
  <c r="X46" i="14" l="1"/>
  <c r="BX45" i="14" s="1"/>
  <c r="AG47" i="14"/>
  <c r="AV46" i="14"/>
  <c r="T47" i="14"/>
  <c r="BP40" i="14"/>
  <c r="BN42" i="14"/>
  <c r="O43" i="14"/>
  <c r="BQ39" i="14"/>
  <c r="R40" i="14"/>
  <c r="BK45" i="14"/>
  <c r="L46" i="14"/>
  <c r="BM43" i="14"/>
  <c r="AE40" i="14"/>
  <c r="CD39" i="14"/>
  <c r="CA42" i="14"/>
  <c r="AB43" i="14"/>
  <c r="I48" i="14"/>
  <c r="J48" i="14" s="1"/>
  <c r="K48" i="14" s="1"/>
  <c r="V48" i="14"/>
  <c r="W48" i="14" s="1"/>
  <c r="X48" i="14" s="1"/>
  <c r="AT48" i="14"/>
  <c r="AR48" i="14"/>
  <c r="AS47" i="14"/>
  <c r="AU47" i="14"/>
  <c r="Y46" i="14" l="1"/>
  <c r="AV47" i="14"/>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Y45" i="14"/>
  <c r="Z46" i="14"/>
  <c r="BQ40" i="14"/>
  <c r="CE39" i="14"/>
  <c r="AF40" i="14"/>
  <c r="BL45" i="14"/>
  <c r="M46" i="14"/>
  <c r="P43" i="14"/>
  <c r="BO42" i="14"/>
  <c r="BH48" i="14"/>
  <c r="BU48" i="14"/>
  <c r="I49" i="14"/>
  <c r="BI48" i="14" s="1"/>
  <c r="V49" i="14"/>
  <c r="BV48" i="14" s="1"/>
  <c r="AT49" i="14"/>
  <c r="AS48" i="14"/>
  <c r="AU48" i="14"/>
  <c r="AR49" i="14"/>
  <c r="W49" i="14" l="1"/>
  <c r="BW48" i="14" s="1"/>
  <c r="J49" i="14"/>
  <c r="BJ48" i="14" s="1"/>
  <c r="AV48" i="14"/>
  <c r="T48" i="14"/>
  <c r="BM45" i="14"/>
  <c r="N46" i="14"/>
  <c r="BL46" i="14"/>
  <c r="BR40" i="14"/>
  <c r="BO43" i="14"/>
  <c r="CF39" i="14"/>
  <c r="AG40" i="14"/>
  <c r="BS39" i="14"/>
  <c r="T40" i="14"/>
  <c r="BP42" i="14"/>
  <c r="Q43" i="14"/>
  <c r="BZ45" i="14"/>
  <c r="AA46" i="14"/>
  <c r="AG48" i="14"/>
  <c r="CC42" i="14"/>
  <c r="AD43" i="14"/>
  <c r="BH49" i="14"/>
  <c r="BI49" i="14"/>
  <c r="I50" i="14"/>
  <c r="V50" i="14"/>
  <c r="AR50" i="14"/>
  <c r="AT50" i="14"/>
  <c r="AS49" i="14"/>
  <c r="AU49" i="14"/>
  <c r="X49" i="14" l="1"/>
  <c r="BX48" i="14" s="1"/>
  <c r="BJ49" i="14"/>
  <c r="K49" i="14"/>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R51" i="14"/>
  <c r="AS50" i="14"/>
  <c r="AU50" i="14"/>
  <c r="AT51" i="14"/>
  <c r="Y49" i="14" l="1"/>
  <c r="Z49" i="14" s="1"/>
  <c r="L49" i="14"/>
  <c r="BL48" i="14" s="1"/>
  <c r="T50" i="14"/>
  <c r="AV50" i="14"/>
  <c r="AG51" i="14"/>
  <c r="T51" i="14"/>
  <c r="BQ43" i="14"/>
  <c r="AG50" i="14"/>
  <c r="BN46" i="14"/>
  <c r="BK49" i="14"/>
  <c r="CB45" i="14"/>
  <c r="AC46" i="14"/>
  <c r="BR42" i="14"/>
  <c r="S43" i="14"/>
  <c r="BO45" i="14"/>
  <c r="P46" i="14"/>
  <c r="CE42" i="14"/>
  <c r="AF43" i="14"/>
  <c r="BH51" i="14"/>
  <c r="BU51" i="14"/>
  <c r="I52" i="14"/>
  <c r="BI51" i="14" s="1"/>
  <c r="V52" i="14"/>
  <c r="W52" i="14" s="1"/>
  <c r="BW51" i="14" s="1"/>
  <c r="AS51" i="14"/>
  <c r="AU51" i="14"/>
  <c r="AT52" i="14"/>
  <c r="AR52" i="14"/>
  <c r="BY48" i="14" l="1"/>
  <c r="BL49" i="14" s="1"/>
  <c r="M49" i="14"/>
  <c r="BM48" i="14" s="1"/>
  <c r="BV51" i="14"/>
  <c r="J52" i="14"/>
  <c r="BJ51" i="14" s="1"/>
  <c r="AV51" i="14"/>
  <c r="BP45" i="14"/>
  <c r="Q46" i="14"/>
  <c r="BZ48" i="14"/>
  <c r="AA49" i="14"/>
  <c r="BO46" i="14"/>
  <c r="BS42" i="14"/>
  <c r="T43" i="14"/>
  <c r="N49" i="14"/>
  <c r="X52" i="14"/>
  <c r="CF42" i="14"/>
  <c r="AG43" i="14"/>
  <c r="BR43" i="14"/>
  <c r="CC45" i="14"/>
  <c r="AD46" i="14"/>
  <c r="BH52" i="14"/>
  <c r="BI52" i="14"/>
  <c r="I53" i="14"/>
  <c r="V53" i="14"/>
  <c r="AR53" i="14"/>
  <c r="AU52" i="14"/>
  <c r="AT53" i="14"/>
  <c r="AS52" i="14"/>
  <c r="BJ52" i="14" l="1"/>
  <c r="K52" i="14"/>
  <c r="AV52" i="14"/>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N48" i="14"/>
  <c r="O49" i="14"/>
  <c r="BX51" i="14"/>
  <c r="Y52" i="14"/>
  <c r="BM49" i="14"/>
  <c r="BK51" i="14"/>
  <c r="L52" i="14"/>
  <c r="BQ45" i="14"/>
  <c r="R46" i="14"/>
  <c r="I54" i="14"/>
  <c r="V54" i="14"/>
  <c r="AU53" i="14"/>
  <c r="AT54" i="14"/>
  <c r="AR54" i="14"/>
  <c r="AS53" i="14"/>
  <c r="AG53" i="14" l="1"/>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R55" i="14"/>
  <c r="AT55" i="14"/>
  <c r="AS54" i="14"/>
  <c r="AU54" i="14"/>
  <c r="BI54" i="14" l="1"/>
  <c r="BI55" i="14" s="1"/>
  <c r="W55" i="14"/>
  <c r="X55" i="14" s="1"/>
  <c r="Y55" i="14" s="1"/>
  <c r="Z55" i="14" s="1"/>
  <c r="AA55" i="14" s="1"/>
  <c r="AB55" i="14" s="1"/>
  <c r="AC55" i="14" s="1"/>
  <c r="AD55" i="14" s="1"/>
  <c r="AV54" i="14"/>
  <c r="BJ54" i="14"/>
  <c r="AD49" i="14"/>
  <c r="CC48" i="14"/>
  <c r="CF45" i="14"/>
  <c r="AG46" i="14"/>
  <c r="BS45" i="14"/>
  <c r="T46" i="14"/>
  <c r="BZ51" i="14"/>
  <c r="AA52" i="14"/>
  <c r="BR46" i="14"/>
  <c r="BP48" i="14"/>
  <c r="Q49" i="14"/>
  <c r="T54" i="14"/>
  <c r="BL52" i="14"/>
  <c r="BY54" i="14"/>
  <c r="BX54" i="14"/>
  <c r="K55" i="14"/>
  <c r="BW54" i="14"/>
  <c r="BM51" i="14"/>
  <c r="N52" i="14"/>
  <c r="BO49" i="14"/>
  <c r="AG54" i="14"/>
  <c r="BH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T56" i="14"/>
  <c r="AS55" i="14"/>
  <c r="AU55" i="14"/>
  <c r="AR56" i="14"/>
  <c r="BZ54" i="14" l="1"/>
  <c r="CA54" i="14"/>
  <c r="CC54" i="14"/>
  <c r="AV55" i="14"/>
  <c r="BJ55" i="14"/>
  <c r="AE55" i="14"/>
  <c r="CD54" i="14"/>
  <c r="BN51" i="14"/>
  <c r="O52" i="14"/>
  <c r="BQ48" i="14"/>
  <c r="R49" i="14"/>
  <c r="CB54" i="14"/>
  <c r="BS46" i="14"/>
  <c r="AG56" i="14"/>
  <c r="T56" i="14"/>
  <c r="BM52" i="14"/>
  <c r="BK54" i="14"/>
  <c r="L55" i="14"/>
  <c r="BP49" i="14"/>
  <c r="CA51" i="14"/>
  <c r="AB52" i="14"/>
  <c r="CD48" i="14"/>
  <c r="AE49" i="14"/>
  <c r="I57" i="14"/>
  <c r="J57" i="14" s="1"/>
  <c r="K57" i="14" s="1"/>
  <c r="L57" i="14" s="1"/>
  <c r="M57" i="14" s="1"/>
  <c r="V57" i="14"/>
  <c r="W57" i="14" s="1"/>
  <c r="X57" i="14" s="1"/>
  <c r="Y57" i="14" s="1"/>
  <c r="Z57" i="14" s="1"/>
  <c r="AR57" i="14"/>
  <c r="AU56" i="14"/>
  <c r="AT57" i="14"/>
  <c r="AS56" i="14"/>
  <c r="AV56" i="14" l="1"/>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I58" i="14"/>
  <c r="BI57" i="14" s="1"/>
  <c r="V58" i="14"/>
  <c r="W58" i="14" s="1"/>
  <c r="BW57" i="14" s="1"/>
  <c r="AS57" i="14"/>
  <c r="AR58" i="14"/>
  <c r="AT58" i="14"/>
  <c r="AU57" i="14"/>
  <c r="J58" i="14" l="1"/>
  <c r="BJ57" i="14" s="1"/>
  <c r="BV57" i="14"/>
  <c r="AV57" i="14"/>
  <c r="BR49" i="14"/>
  <c r="AG49" i="14"/>
  <c r="N55" i="14"/>
  <c r="BM54" i="14"/>
  <c r="BP51" i="14"/>
  <c r="Q52" i="14"/>
  <c r="T57" i="14"/>
  <c r="CC51" i="14"/>
  <c r="AD52" i="14"/>
  <c r="BO52" i="14"/>
  <c r="AG57" i="14"/>
  <c r="BL55" i="14"/>
  <c r="X58" i="14"/>
  <c r="K58" i="14"/>
  <c r="BS48" i="14"/>
  <c r="T49" i="14"/>
  <c r="AG55" i="14"/>
  <c r="BH58" i="14"/>
  <c r="BI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R59" i="14"/>
  <c r="AT59" i="14"/>
  <c r="AS58" i="14"/>
  <c r="AU58" i="14"/>
  <c r="BJ58" i="14" l="1"/>
  <c r="AV58" i="14"/>
  <c r="BP52" i="14"/>
  <c r="AG59" i="14"/>
  <c r="T59" i="14"/>
  <c r="BK57" i="14"/>
  <c r="L58" i="14"/>
  <c r="CD51" i="14"/>
  <c r="AE52" i="14"/>
  <c r="BM55" i="14"/>
  <c r="BS49" i="14"/>
  <c r="BX57" i="14"/>
  <c r="Y58" i="14"/>
  <c r="R52" i="14"/>
  <c r="BQ51" i="14"/>
  <c r="BN54" i="14"/>
  <c r="O55" i="14"/>
  <c r="I60" i="14"/>
  <c r="V60" i="14"/>
  <c r="AR60" i="14"/>
  <c r="AU59" i="14"/>
  <c r="AT60" i="14"/>
  <c r="AS59"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U60" i="14"/>
  <c r="I61" i="14"/>
  <c r="J61" i="14" s="1"/>
  <c r="V61" i="14"/>
  <c r="BV60" i="14" s="1"/>
  <c r="AR61" i="14"/>
  <c r="AU60" i="14"/>
  <c r="AT61" i="14"/>
  <c r="AS60" i="14"/>
  <c r="BI60" i="14" l="1"/>
  <c r="W61" i="14"/>
  <c r="X61" i="14" s="1"/>
  <c r="Y61" i="14" s="1"/>
  <c r="Z61" i="14" s="1"/>
  <c r="AA61" i="14" s="1"/>
  <c r="AB61" i="14" s="1"/>
  <c r="AC61" i="14" s="1"/>
  <c r="AD61" i="14" s="1"/>
  <c r="AE61" i="14" s="1"/>
  <c r="AF61" i="14" s="1"/>
  <c r="CF60" i="14" s="1"/>
  <c r="BJ60" i="14"/>
  <c r="AV60" i="14"/>
  <c r="BO55" i="14"/>
  <c r="BY60" i="14"/>
  <c r="BP54" i="14"/>
  <c r="Q55" i="14"/>
  <c r="BL58" i="14"/>
  <c r="BS51" i="14"/>
  <c r="T52" i="14"/>
  <c r="BX60" i="14"/>
  <c r="BR52" i="14"/>
  <c r="AA58" i="14"/>
  <c r="BZ57" i="14"/>
  <c r="AG60" i="14"/>
  <c r="K61" i="14"/>
  <c r="BW60" i="14"/>
  <c r="CF51" i="14"/>
  <c r="AG52" i="14"/>
  <c r="BM57" i="14"/>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R62" i="14"/>
  <c r="AU61" i="14"/>
  <c r="AS61" i="14"/>
  <c r="AT62" i="14"/>
  <c r="CA60" i="14" l="1"/>
  <c r="CB60" i="14"/>
  <c r="BZ60" i="14"/>
  <c r="CC60" i="14"/>
  <c r="AG61" i="14"/>
  <c r="CE60" i="14"/>
  <c r="CD60" i="14"/>
  <c r="BJ61" i="14"/>
  <c r="AV61" i="14"/>
  <c r="T62" i="14"/>
  <c r="AG62" i="14"/>
  <c r="BM58" i="14"/>
  <c r="CA57" i="14"/>
  <c r="AB58" i="14"/>
  <c r="R55" i="14"/>
  <c r="BQ54" i="14"/>
  <c r="BP55" i="14"/>
  <c r="BK60"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T63" i="14"/>
  <c r="AS62" i="14"/>
  <c r="AU62" i="14"/>
  <c r="AR63" i="14"/>
  <c r="AV62" i="14" l="1"/>
  <c r="T63" i="14"/>
  <c r="AG63" i="14"/>
  <c r="BR54" i="14"/>
  <c r="S55" i="14"/>
  <c r="M61" i="14"/>
  <c r="BL60" i="14"/>
  <c r="BQ55" i="14"/>
  <c r="BK61" i="14"/>
  <c r="BN58" i="14"/>
  <c r="CB57" i="14"/>
  <c r="AC58" i="14"/>
  <c r="P58" i="14"/>
  <c r="BO57" i="14"/>
  <c r="BH63" i="14"/>
  <c r="BU63" i="14"/>
  <c r="I64" i="14"/>
  <c r="BI63" i="14" s="1"/>
  <c r="V64" i="14"/>
  <c r="BV63" i="14" s="1"/>
  <c r="AR64" i="14"/>
  <c r="AT64" i="14"/>
  <c r="AU63" i="14"/>
  <c r="AS63"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U64" i="14"/>
  <c r="AT65" i="14"/>
  <c r="AS64" i="14"/>
  <c r="AR65" i="14"/>
  <c r="AV64" i="14" l="1"/>
  <c r="AG65" i="14"/>
  <c r="T65" i="14"/>
  <c r="BS55" i="14"/>
  <c r="BN60" i="14"/>
  <c r="O61" i="14"/>
  <c r="BJ63" i="14"/>
  <c r="K64" i="14"/>
  <c r="BP58" i="14"/>
  <c r="BM61" i="14"/>
  <c r="BW63" i="14"/>
  <c r="X64" i="14"/>
  <c r="BQ57" i="14"/>
  <c r="R58" i="14"/>
  <c r="AE58" i="14"/>
  <c r="CD57" i="14"/>
  <c r="I66" i="14"/>
  <c r="J66" i="14" s="1"/>
  <c r="K66" i="14" s="1"/>
  <c r="L66" i="14" s="1"/>
  <c r="V66" i="14"/>
  <c r="W66" i="14"/>
  <c r="X66" i="14" s="1"/>
  <c r="Y66" i="14" s="1"/>
  <c r="Z66" i="14" s="1"/>
  <c r="AT66" i="14"/>
  <c r="AR66" i="14"/>
  <c r="AS65" i="14"/>
  <c r="AU65"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S66" i="14"/>
  <c r="AT67" i="14"/>
  <c r="AR67" i="14"/>
  <c r="AU66"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c r="X68" i="14" s="1"/>
  <c r="Y68" i="14" s="1"/>
  <c r="Z68" i="14" s="1"/>
  <c r="AA68" i="14" s="1"/>
  <c r="AB68" i="14" s="1"/>
  <c r="AC68" i="14" s="1"/>
  <c r="AD68" i="14" s="1"/>
  <c r="AE68" i="14" s="1"/>
  <c r="AF68" i="14" s="1"/>
  <c r="AU67" i="14"/>
  <c r="AS67" i="14"/>
  <c r="AT68" i="14"/>
  <c r="AR68"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S68" i="14"/>
  <c r="AT69" i="14"/>
  <c r="AR69" i="14"/>
  <c r="AU68" i="14"/>
  <c r="AV68" i="14" l="1"/>
  <c r="T69" i="14"/>
  <c r="AG69" i="14"/>
  <c r="CA63" i="14"/>
  <c r="AB64" i="14"/>
  <c r="Y67" i="14"/>
  <c r="BX66" i="14"/>
  <c r="BN63" i="14"/>
  <c r="O64" i="14"/>
  <c r="L67" i="14"/>
  <c r="BK66" i="14"/>
  <c r="BR60" i="14"/>
  <c r="S61" i="14"/>
  <c r="BM64" i="14"/>
  <c r="BJ67" i="14"/>
  <c r="BQ61" i="14"/>
  <c r="BH69" i="14"/>
  <c r="BU69" i="14"/>
  <c r="I70" i="14"/>
  <c r="BI69" i="14" s="1"/>
  <c r="V70" i="14"/>
  <c r="BV69" i="14" s="1"/>
  <c r="AT70" i="14"/>
  <c r="AU69" i="14"/>
  <c r="AR70" i="14"/>
  <c r="AS69" i="14"/>
  <c r="J70" i="14" l="1"/>
  <c r="K70" i="14" s="1"/>
  <c r="BK69" i="14" s="1"/>
  <c r="W70" i="14"/>
  <c r="AV69" i="14"/>
  <c r="P64" i="14"/>
  <c r="BO63" i="14"/>
  <c r="BN64" i="14"/>
  <c r="BK67" i="14"/>
  <c r="BR61" i="14"/>
  <c r="CB63" i="14"/>
  <c r="AC64" i="14"/>
  <c r="L70"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U70" i="14"/>
  <c r="AT71" i="14"/>
  <c r="AR71" i="14"/>
  <c r="AS70" i="14"/>
  <c r="BJ69" i="14" l="1"/>
  <c r="T71" i="14"/>
  <c r="AG71" i="14"/>
  <c r="BW69" i="14"/>
  <c r="X70" i="14"/>
  <c r="AV70" i="14"/>
  <c r="BM66" i="14"/>
  <c r="N67" i="14"/>
  <c r="BP63" i="14"/>
  <c r="Q64" i="14"/>
  <c r="BZ66" i="14"/>
  <c r="AA67" i="14"/>
  <c r="BS61" i="14"/>
  <c r="CC63" i="14"/>
  <c r="AD64" i="14"/>
  <c r="BL67" i="14"/>
  <c r="BL69" i="14"/>
  <c r="M70"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U71" i="14"/>
  <c r="AS71" i="14"/>
  <c r="AR72" i="14"/>
  <c r="AT72" i="14"/>
  <c r="BJ70" i="14" l="1"/>
  <c r="BX69" i="14"/>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T73" i="14"/>
  <c r="AS72" i="14"/>
  <c r="AR73" i="14"/>
  <c r="AU72"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U73" i="14"/>
  <c r="AR74" i="14"/>
  <c r="AT74" i="14"/>
  <c r="AS73"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S74" i="14"/>
  <c r="AU74" i="14"/>
  <c r="AT75" i="14"/>
  <c r="AR75"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S75" i="14"/>
  <c r="AR76" i="14"/>
  <c r="AT76" i="14"/>
  <c r="AU75"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U76" i="14"/>
  <c r="AS76" i="14"/>
  <c r="AT77" i="14"/>
  <c r="AR77"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T78" i="14"/>
  <c r="AR78" i="14"/>
  <c r="AS77" i="14"/>
  <c r="AU77"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T79" i="14"/>
  <c r="AR79" i="14"/>
  <c r="AU78" i="14"/>
  <c r="AS78"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T80" i="14"/>
  <c r="AR80" i="14"/>
  <c r="AS79" i="14"/>
  <c r="AU79"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T81" i="14"/>
  <c r="AR81" i="14"/>
  <c r="AS80" i="14"/>
  <c r="AU80"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U81" i="14"/>
  <c r="I82" i="14"/>
  <c r="J82" i="14" s="1"/>
  <c r="V82" i="14"/>
  <c r="W82" i="14" s="1"/>
  <c r="AT82" i="14"/>
  <c r="AS81" i="14"/>
  <c r="AR82" i="14"/>
  <c r="AU81" i="14"/>
  <c r="BI81" i="14" l="1"/>
  <c r="BJ81" i="14"/>
  <c r="K82" i="14"/>
  <c r="L82" i="14" s="1"/>
  <c r="M82" i="14" s="1"/>
  <c r="N82" i="14" s="1"/>
  <c r="BN81" i="14" s="1"/>
  <c r="X82" i="14"/>
  <c r="BX81" i="14" s="1"/>
  <c r="BW81" i="14"/>
  <c r="BV81" i="14"/>
  <c r="AV81" i="14"/>
  <c r="CE72" i="14"/>
  <c r="AF73" i="14"/>
  <c r="BN76" i="14"/>
  <c r="S73" i="14"/>
  <c r="BR72" i="14"/>
  <c r="CB75" i="14"/>
  <c r="AC76" i="14"/>
  <c r="BQ73" i="14"/>
  <c r="BO75" i="14"/>
  <c r="P76" i="14"/>
  <c r="BL78" i="14"/>
  <c r="M79" i="14"/>
  <c r="BY78" i="14"/>
  <c r="Z79" i="14"/>
  <c r="BK79" i="14"/>
  <c r="T81" i="14"/>
  <c r="BH82" i="14"/>
  <c r="BI82" i="14"/>
  <c r="I83" i="14"/>
  <c r="J83" i="14" s="1"/>
  <c r="V83" i="14"/>
  <c r="W83" i="14" s="1"/>
  <c r="AS82" i="14"/>
  <c r="AT83" i="14"/>
  <c r="AR83" i="14"/>
  <c r="AU82" i="14"/>
  <c r="BJ82" i="14" l="1"/>
  <c r="Y82" i="14"/>
  <c r="BK81" i="14"/>
  <c r="BM81" i="14"/>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c r="X84" i="14" s="1"/>
  <c r="Y84" i="14" s="1"/>
  <c r="Z84" i="14" s="1"/>
  <c r="AS83" i="14"/>
  <c r="AT84" i="14"/>
  <c r="AR84" i="14"/>
  <c r="AU83" i="14"/>
  <c r="BK82" i="14" l="1"/>
  <c r="BO81" i="14"/>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S84" i="14"/>
  <c r="AU84" i="14"/>
  <c r="AT85" i="14"/>
  <c r="AR85"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T86" i="14"/>
  <c r="AR86" i="14"/>
  <c r="AU85" i="14"/>
  <c r="AS85" i="14"/>
  <c r="BR81" i="14" l="1"/>
  <c r="S82" i="14"/>
  <c r="BS81" i="14" s="1"/>
  <c r="BI85" i="14"/>
  <c r="T82"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U86" i="14"/>
  <c r="AR87" i="14"/>
  <c r="AS86" i="14"/>
  <c r="AT87" i="14"/>
  <c r="AV86" i="14" l="1"/>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R88" i="14"/>
  <c r="AT88" i="14"/>
  <c r="AS87" i="14"/>
  <c r="AU87"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R89" i="14"/>
  <c r="AU88" i="14"/>
  <c r="AS88" i="14"/>
  <c r="AT89"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S89" i="14"/>
  <c r="AT90" i="14"/>
  <c r="AU89" i="14"/>
  <c r="AR90"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S90" i="14"/>
  <c r="AU90" i="14"/>
  <c r="AR91" i="14"/>
  <c r="AT91" i="14"/>
  <c r="BI90" i="14" l="1"/>
  <c r="W91" i="14"/>
  <c r="BW90" i="14" s="1"/>
  <c r="AV90" i="14"/>
  <c r="M88" i="14"/>
  <c r="BL87" i="14"/>
  <c r="AG90" i="14"/>
  <c r="BN85" i="14"/>
  <c r="BK88" i="14"/>
  <c r="CB84" i="14"/>
  <c r="AC85" i="14"/>
  <c r="K91" i="14"/>
  <c r="Z88" i="14"/>
  <c r="BY87" i="14"/>
  <c r="BO84" i="14"/>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U91" i="14"/>
  <c r="AT92" i="14"/>
  <c r="AR92" i="14"/>
  <c r="AS91" i="14"/>
  <c r="BI91" i="14" l="1"/>
  <c r="X91" i="14"/>
  <c r="AV91" i="14"/>
  <c r="AG92" i="14"/>
  <c r="T92" i="14"/>
  <c r="BO85" i="14"/>
  <c r="CC84" i="14"/>
  <c r="AD85" i="14"/>
  <c r="AA88" i="14"/>
  <c r="BZ87" i="14"/>
  <c r="BL88" i="14"/>
  <c r="BP84" i="14"/>
  <c r="Q85" i="14"/>
  <c r="BK90" i="14"/>
  <c r="L91" i="14"/>
  <c r="BM87" i="14"/>
  <c r="N88" i="14"/>
  <c r="I93" i="14"/>
  <c r="V93" i="14"/>
  <c r="AS92" i="14"/>
  <c r="AR93" i="14"/>
  <c r="AT93" i="14"/>
  <c r="AU92" i="14"/>
  <c r="BX90" i="14" l="1"/>
  <c r="BK91" i="14" s="1"/>
  <c r="Y91" i="14"/>
  <c r="AV92"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R94" i="14"/>
  <c r="AT94" i="14"/>
  <c r="AU93" i="14"/>
  <c r="AS93" i="14"/>
  <c r="AQ3" i="14" l="1"/>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BH5" i="14" s="1"/>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U94" i="14"/>
  <c r="AT95" i="14"/>
  <c r="AS94" i="14"/>
  <c r="AR95" i="14"/>
  <c r="AP3" i="14" l="1"/>
  <c r="V2" i="14" s="1"/>
  <c r="BZ90" i="14"/>
  <c r="BM91" i="14" s="1"/>
  <c r="AA91" i="14"/>
  <c r="AV94" i="14"/>
  <c r="BI94" i="14"/>
  <c r="BI5" i="14" s="1"/>
  <c r="AG95" i="14"/>
  <c r="BR85" i="14"/>
  <c r="BN90" i="14"/>
  <c r="O91" i="14"/>
  <c r="BJ93" i="14"/>
  <c r="K94" i="14"/>
  <c r="T95" i="14"/>
  <c r="BS84" i="14"/>
  <c r="T85" i="14"/>
  <c r="BW93" i="14"/>
  <c r="X94" i="14"/>
  <c r="Q88" i="14"/>
  <c r="BP87" i="14"/>
  <c r="CF84" i="14"/>
  <c r="AG85" i="14"/>
  <c r="CC87" i="14"/>
  <c r="AD88" i="14"/>
  <c r="BO88" i="14"/>
  <c r="AR96" i="14"/>
  <c r="AT96" i="14"/>
  <c r="AS95" i="14"/>
  <c r="AU95" i="14"/>
  <c r="CA90" i="14" l="1"/>
  <c r="AB91" i="14"/>
  <c r="AV95" i="14"/>
  <c r="BK93" i="14"/>
  <c r="L94" i="14"/>
  <c r="R88" i="14"/>
  <c r="BQ87" i="14"/>
  <c r="BJ94" i="14"/>
  <c r="BJ5" i="14" s="1"/>
  <c r="BP88" i="14"/>
  <c r="BX93" i="14"/>
  <c r="Y94" i="14"/>
  <c r="BS85" i="14"/>
  <c r="P91" i="14"/>
  <c r="BO90" i="14"/>
  <c r="AE88" i="14"/>
  <c r="CD87" i="14"/>
  <c r="BN91" i="14"/>
  <c r="AR97" i="14"/>
  <c r="AS96" i="14"/>
  <c r="AT97" i="14"/>
  <c r="AU96" i="14"/>
  <c r="AC91" i="14" l="1"/>
  <c r="CB90" i="14"/>
  <c r="AV96" i="14"/>
  <c r="BO91" i="14"/>
  <c r="Q91" i="14"/>
  <c r="BP90" i="14"/>
  <c r="BR87" i="14"/>
  <c r="S88" i="14"/>
  <c r="BY93" i="14"/>
  <c r="Z94" i="14"/>
  <c r="BK94" i="14"/>
  <c r="BK5" i="14" s="1"/>
  <c r="AF88" i="14"/>
  <c r="CE87" i="14"/>
  <c r="BQ88" i="14"/>
  <c r="BL93" i="14"/>
  <c r="M94" i="14"/>
  <c r="AT98" i="14"/>
  <c r="AS97" i="14"/>
  <c r="AR98" i="14"/>
  <c r="AU97" i="14"/>
  <c r="BL5" i="14" l="1"/>
  <c r="AD91" i="14"/>
  <c r="CC90" i="14"/>
  <c r="AV97" i="14"/>
  <c r="BP91" i="14"/>
  <c r="BL94" i="14"/>
  <c r="BZ93" i="14"/>
  <c r="AA94" i="14"/>
  <c r="BM93" i="14"/>
  <c r="N94" i="14"/>
  <c r="R91" i="14"/>
  <c r="BQ90" i="14"/>
  <c r="CF87" i="14"/>
  <c r="AG88" i="14"/>
  <c r="BS87" i="14"/>
  <c r="T88" i="14"/>
  <c r="BR88" i="14"/>
  <c r="AU98" i="14"/>
  <c r="AT99" i="14"/>
  <c r="AR99" i="14"/>
  <c r="AS98" i="14"/>
  <c r="BM5" i="14" l="1"/>
  <c r="AE91" i="14"/>
  <c r="CD90" i="14"/>
  <c r="BQ91" i="14" s="1"/>
  <c r="AV98" i="14"/>
  <c r="BS88" i="14"/>
  <c r="BM94" i="14"/>
  <c r="BR90" i="14"/>
  <c r="S91" i="14"/>
  <c r="CA93" i="14"/>
  <c r="AB94" i="14"/>
  <c r="BN93" i="14"/>
  <c r="O94" i="14"/>
  <c r="AR100" i="14"/>
  <c r="AS99" i="14"/>
  <c r="AT100" i="14"/>
  <c r="AU99" i="14"/>
  <c r="AF91" i="14" l="1"/>
  <c r="CF90" i="14" s="1"/>
  <c r="CE90" i="14"/>
  <c r="BR91" i="14" s="1"/>
  <c r="AV99" i="14"/>
  <c r="BN94" i="14"/>
  <c r="BN5" i="14" s="1"/>
  <c r="BS90" i="14"/>
  <c r="T91" i="14"/>
  <c r="CB93" i="14"/>
  <c r="AC94" i="14"/>
  <c r="BO93" i="14"/>
  <c r="P94" i="14"/>
  <c r="AS100" i="14"/>
  <c r="AR101" i="14"/>
  <c r="AT101" i="14"/>
  <c r="AU100" i="14"/>
  <c r="AG91" i="14" l="1"/>
  <c r="AV100" i="14"/>
  <c r="CC93" i="14"/>
  <c r="AD94" i="14"/>
  <c r="BS91" i="14"/>
  <c r="BP93" i="14"/>
  <c r="Q94" i="14"/>
  <c r="BO94" i="14"/>
  <c r="BO5" i="14" s="1"/>
  <c r="AU101" i="14"/>
  <c r="AT102" i="14"/>
  <c r="AR102" i="14"/>
  <c r="AS101" i="14"/>
  <c r="AV101" i="14" l="1"/>
  <c r="CD93" i="14"/>
  <c r="AE94" i="14"/>
  <c r="R94" i="14"/>
  <c r="BQ93" i="14"/>
  <c r="BP94" i="14"/>
  <c r="BP5" i="14" s="1"/>
  <c r="AS102" i="14"/>
  <c r="AR103" i="14"/>
  <c r="AU102" i="14"/>
  <c r="AT103" i="14"/>
  <c r="AV102" i="14" l="1"/>
  <c r="BQ94" i="14"/>
  <c r="BQ5" i="14" s="1"/>
  <c r="BR93" i="14"/>
  <c r="S94" i="14"/>
  <c r="CE93" i="14"/>
  <c r="AF94" i="14"/>
  <c r="AU103" i="14"/>
  <c r="AS103" i="14"/>
  <c r="AT104" i="14"/>
  <c r="AR104" i="14"/>
  <c r="AV103" i="14" l="1"/>
  <c r="BR94" i="14"/>
  <c r="BR5" i="14" s="1"/>
  <c r="BS93" i="14"/>
  <c r="T94" i="14"/>
  <c r="CF93" i="14"/>
  <c r="AG94" i="14"/>
  <c r="AT105" i="14"/>
  <c r="AR105" i="14"/>
  <c r="AU104" i="14"/>
  <c r="AS104" i="14"/>
  <c r="BS5" i="14" l="1"/>
  <c r="AV104" i="14"/>
  <c r="BS94" i="14"/>
  <c r="AA93" i="7" l="1"/>
  <c r="AA32" i="1" l="1"/>
  <c r="Q32" i="1"/>
  <c r="AB46" i="7"/>
  <c r="R46" i="7"/>
  <c r="G12" i="13"/>
  <c r="BK3" i="8"/>
  <c r="AR318" i="14"/>
  <c r="AR267" i="14"/>
  <c r="AT159" i="14"/>
  <c r="AT224" i="14"/>
  <c r="AR304" i="14"/>
  <c r="AR134" i="14"/>
  <c r="AT307" i="14"/>
  <c r="AT336" i="14"/>
  <c r="AT148" i="14"/>
  <c r="AR115" i="14"/>
  <c r="AR198" i="14"/>
  <c r="AT324" i="14"/>
  <c r="AR174" i="14"/>
  <c r="AR191" i="14"/>
  <c r="AR321" i="14"/>
  <c r="AR220" i="14"/>
  <c r="AR257" i="14"/>
  <c r="AR135" i="14"/>
  <c r="AR227" i="14"/>
  <c r="AT204" i="14"/>
  <c r="AT246" i="14"/>
  <c r="AT200" i="14"/>
  <c r="AR164" i="14"/>
  <c r="AR217" i="14"/>
  <c r="AR312" i="14"/>
  <c r="AR111" i="14"/>
  <c r="AT275" i="14"/>
  <c r="AT111" i="14"/>
  <c r="AR280" i="14"/>
  <c r="AR344" i="14"/>
  <c r="AT173" i="14"/>
  <c r="AR169" i="14"/>
  <c r="AT123" i="14"/>
  <c r="AR302" i="14"/>
  <c r="AT253" i="14"/>
  <c r="AT226" i="14"/>
  <c r="AT262" i="14"/>
  <c r="AT239" i="14"/>
  <c r="AT172" i="14"/>
  <c r="AR206" i="14"/>
  <c r="AT309" i="14"/>
  <c r="AR224" i="14"/>
  <c r="AT335" i="14"/>
  <c r="AT131" i="14"/>
  <c r="AR186" i="14"/>
  <c r="AT245" i="14"/>
  <c r="AR299" i="14"/>
  <c r="AT220" i="14"/>
  <c r="AR177" i="14"/>
  <c r="AR365" i="14"/>
  <c r="AR154" i="14"/>
  <c r="AR194" i="14"/>
  <c r="AT304" i="14"/>
  <c r="AT282" i="14"/>
  <c r="AT212" i="14"/>
  <c r="AT118" i="14"/>
  <c r="AT322" i="14"/>
  <c r="AR189" i="14"/>
  <c r="AR256" i="14"/>
  <c r="AR229" i="14"/>
  <c r="AT237" i="14"/>
  <c r="AT113" i="14"/>
  <c r="AT185" i="14"/>
  <c r="AR216" i="14"/>
  <c r="AT146" i="14"/>
  <c r="AR110" i="14"/>
  <c r="AR219" i="14"/>
  <c r="AT205" i="14"/>
  <c r="AR266" i="14"/>
  <c r="AT249" i="14"/>
  <c r="AT273" i="14"/>
  <c r="AT265" i="14"/>
  <c r="AR329" i="14"/>
  <c r="AT301" i="14"/>
  <c r="AR130" i="14"/>
  <c r="AT145" i="14"/>
  <c r="AT279" i="14"/>
  <c r="AT269" i="14"/>
  <c r="AT128" i="14"/>
  <c r="AR292" i="14"/>
  <c r="AR324" i="14"/>
  <c r="AT352" i="14"/>
  <c r="AR150" i="14"/>
  <c r="AT366" i="14"/>
  <c r="AR340" i="14"/>
  <c r="AR235" i="14"/>
  <c r="AT272" i="14"/>
  <c r="AT364" i="14"/>
  <c r="AR366" i="14"/>
  <c r="AR259" i="14"/>
  <c r="AR167" i="14"/>
  <c r="AT259" i="14"/>
  <c r="AT325" i="14"/>
  <c r="AT346" i="14"/>
  <c r="AT209" i="14"/>
  <c r="AT280" i="14"/>
  <c r="AR133" i="14"/>
  <c r="AT255" i="14"/>
  <c r="AR221" i="14"/>
  <c r="AT181" i="14"/>
  <c r="AR183" i="14"/>
  <c r="AR346" i="14"/>
  <c r="AR263" i="14"/>
  <c r="AT154" i="14"/>
  <c r="AR223" i="14"/>
  <c r="AT342" i="14"/>
  <c r="AR149" i="14"/>
  <c r="AR252" i="14"/>
  <c r="AT192" i="14"/>
  <c r="AR331" i="14"/>
  <c r="AR197" i="14"/>
  <c r="AT114" i="14"/>
  <c r="AR296" i="14"/>
  <c r="AT174" i="14"/>
  <c r="AT291" i="14"/>
  <c r="AT147" i="14"/>
  <c r="AT133" i="14"/>
  <c r="AR247" i="14"/>
  <c r="AT327" i="14"/>
  <c r="AR283" i="14"/>
  <c r="AR310" i="14"/>
  <c r="AT191" i="14"/>
  <c r="AT281" i="14"/>
  <c r="AR210" i="14"/>
  <c r="AT266" i="14"/>
  <c r="AR364" i="14"/>
  <c r="AR357" i="14"/>
  <c r="AR212" i="14"/>
  <c r="AR308" i="14"/>
  <c r="AT296" i="14"/>
  <c r="AT144" i="14"/>
  <c r="AT163" i="14"/>
  <c r="AT106" i="14"/>
  <c r="AT116" i="14"/>
  <c r="AT293" i="14"/>
  <c r="AR246" i="14"/>
  <c r="AT331" i="14"/>
  <c r="AT238" i="14"/>
  <c r="AT330" i="14"/>
  <c r="AT339" i="14"/>
  <c r="AR286" i="14"/>
  <c r="AT170" i="14"/>
  <c r="AR234" i="14"/>
  <c r="AT230" i="14"/>
  <c r="AR355" i="14"/>
  <c r="AR343" i="14"/>
  <c r="AR144" i="14"/>
  <c r="AR156" i="14"/>
  <c r="AR253" i="14"/>
  <c r="AT302" i="14"/>
  <c r="AR218" i="14"/>
  <c r="AT290" i="14"/>
  <c r="AR305" i="14"/>
  <c r="AT251" i="14"/>
  <c r="AR214" i="14"/>
  <c r="AR287" i="14"/>
  <c r="AT150" i="14"/>
  <c r="AR276" i="14"/>
  <c r="AT149" i="14"/>
  <c r="AR203" i="14"/>
  <c r="AT268" i="14"/>
  <c r="AR255" i="14"/>
  <c r="AR309" i="14"/>
  <c r="AR140" i="14"/>
  <c r="AR196" i="14"/>
  <c r="AR277" i="14"/>
  <c r="AR222" i="14"/>
  <c r="AR274" i="14"/>
  <c r="AT263" i="14"/>
  <c r="AR326" i="14"/>
  <c r="AR341" i="14"/>
  <c r="AR288" i="14"/>
  <c r="AT360" i="14"/>
  <c r="AR137" i="14"/>
  <c r="AT139" i="14"/>
  <c r="AR243" i="14"/>
  <c r="AT321" i="14"/>
  <c r="AT108" i="14"/>
  <c r="AR184" i="14"/>
  <c r="AR350" i="14"/>
  <c r="AT341" i="14"/>
  <c r="AR109" i="14"/>
  <c r="AR162" i="14"/>
  <c r="AT130" i="14"/>
  <c r="AR201" i="14"/>
  <c r="AT277" i="14"/>
  <c r="AR213" i="14"/>
  <c r="AR254" i="14"/>
  <c r="AT260" i="14"/>
  <c r="AT317" i="14"/>
  <c r="AR353" i="14"/>
  <c r="AR173" i="14"/>
  <c r="AT334" i="14"/>
  <c r="AT235" i="14"/>
  <c r="AT313" i="14"/>
  <c r="AT258" i="14"/>
  <c r="AT216" i="14"/>
  <c r="AR176" i="14"/>
  <c r="AT356" i="14"/>
  <c r="AT289" i="14"/>
  <c r="AT187" i="14"/>
  <c r="AT203" i="14"/>
  <c r="AR298" i="14"/>
  <c r="AR161" i="14"/>
  <c r="AR178" i="14"/>
  <c r="AR193" i="14"/>
  <c r="AR165" i="14"/>
  <c r="AT153" i="14"/>
  <c r="AR242" i="14"/>
  <c r="AT343" i="14"/>
  <c r="AT357" i="14"/>
  <c r="AR153" i="14"/>
  <c r="AR166" i="14"/>
  <c r="AT141" i="14"/>
  <c r="AT318" i="14"/>
  <c r="AR185" i="14"/>
  <c r="AT138" i="14"/>
  <c r="AT225" i="14"/>
  <c r="AT233" i="14"/>
  <c r="AT161" i="14"/>
  <c r="AR358" i="14"/>
  <c r="AT110" i="14"/>
  <c r="AT294" i="14"/>
  <c r="AR285" i="14"/>
  <c r="AT231" i="14"/>
  <c r="AT333" i="14"/>
  <c r="AT213" i="14"/>
  <c r="AR269" i="14"/>
  <c r="AT240" i="14"/>
  <c r="AT312" i="14"/>
  <c r="AT109" i="14"/>
  <c r="AT121" i="14"/>
  <c r="AR307" i="14"/>
  <c r="AT196" i="14"/>
  <c r="AR211" i="14"/>
  <c r="AT250" i="14"/>
  <c r="AR175" i="14"/>
  <c r="AR282" i="14"/>
  <c r="AT247" i="14"/>
  <c r="AR179" i="14"/>
  <c r="AR275" i="14"/>
  <c r="AT166" i="14"/>
  <c r="AR320" i="14"/>
  <c r="AR148" i="14"/>
  <c r="AR330" i="14"/>
  <c r="AR147" i="14"/>
  <c r="AR245" i="14"/>
  <c r="AR141" i="14"/>
  <c r="AT300" i="14"/>
  <c r="AR143" i="14"/>
  <c r="AR195" i="14"/>
  <c r="AR127" i="14"/>
  <c r="AR126" i="14"/>
  <c r="AT207" i="14"/>
  <c r="AT210" i="14"/>
  <c r="AT179" i="14"/>
  <c r="AT151" i="14"/>
  <c r="AT274" i="14"/>
  <c r="AR131" i="14"/>
  <c r="AT308" i="14"/>
  <c r="AT347" i="14"/>
  <c r="AT316" i="14"/>
  <c r="AR108" i="14"/>
  <c r="AT228" i="14"/>
  <c r="AR362" i="14"/>
  <c r="AT140" i="14"/>
  <c r="AT214" i="14"/>
  <c r="AS105" i="14"/>
  <c r="AT287" i="14"/>
  <c r="AT129" i="14"/>
  <c r="AT306" i="14"/>
  <c r="AT278" i="14"/>
  <c r="AR293" i="14"/>
  <c r="AR239" i="14"/>
  <c r="AR316" i="14"/>
  <c r="AR327" i="14"/>
  <c r="AR250" i="14"/>
  <c r="AT286" i="14"/>
  <c r="AR261" i="14"/>
  <c r="AT186" i="14"/>
  <c r="AR339" i="14"/>
  <c r="AT194" i="14"/>
  <c r="AR200" i="14"/>
  <c r="AT143" i="14"/>
  <c r="AR278" i="14"/>
  <c r="AR139" i="14"/>
  <c r="AR238" i="14"/>
  <c r="AT299" i="14"/>
  <c r="AR157" i="14"/>
  <c r="AT165" i="14"/>
  <c r="AU105" i="14"/>
  <c r="AT337" i="14"/>
  <c r="AR334" i="14"/>
  <c r="AR244" i="14"/>
  <c r="AR233" i="14"/>
  <c r="AR142" i="14"/>
  <c r="AT332" i="14"/>
  <c r="AR205" i="14"/>
  <c r="AT292" i="14"/>
  <c r="AR303" i="14"/>
  <c r="AR171" i="14"/>
  <c r="AT197" i="14"/>
  <c r="AT115" i="14"/>
  <c r="AT193" i="14"/>
  <c r="AT257" i="14"/>
  <c r="AT208" i="14"/>
  <c r="AR159" i="14"/>
  <c r="AR322" i="14"/>
  <c r="AR301" i="14"/>
  <c r="AT271" i="14"/>
  <c r="AR337" i="14"/>
  <c r="AR262" i="14"/>
  <c r="AT323" i="14"/>
  <c r="AT297" i="14"/>
  <c r="AR363" i="14"/>
  <c r="AR345" i="14"/>
  <c r="AT305" i="14"/>
  <c r="AT136" i="14"/>
  <c r="AR112" i="14"/>
  <c r="AT338" i="14"/>
  <c r="AT242" i="14"/>
  <c r="AT117" i="14"/>
  <c r="AT176" i="14"/>
  <c r="AR207" i="14"/>
  <c r="AT362" i="14"/>
  <c r="AR181" i="14"/>
  <c r="AR297" i="14"/>
  <c r="AT157" i="14"/>
  <c r="AT311" i="14"/>
  <c r="AR168" i="14"/>
  <c r="AR348" i="14"/>
  <c r="AT156" i="14"/>
  <c r="AT261" i="14"/>
  <c r="AT354" i="14"/>
  <c r="AT182" i="14"/>
  <c r="AR336" i="14"/>
  <c r="AT137" i="14"/>
  <c r="AR272" i="14"/>
  <c r="AR228" i="14"/>
  <c r="AR347" i="14"/>
  <c r="AR351" i="14"/>
  <c r="AT178" i="14"/>
  <c r="AR240" i="14"/>
  <c r="AT211" i="14"/>
  <c r="AT167" i="14"/>
  <c r="AR182" i="14"/>
  <c r="AT276" i="14"/>
  <c r="AR319" i="14"/>
  <c r="AR199" i="14"/>
  <c r="AR273" i="14"/>
  <c r="AR325" i="14"/>
  <c r="AR279" i="14"/>
  <c r="AT177" i="14"/>
  <c r="AR281" i="14"/>
  <c r="AR342" i="14"/>
  <c r="AR356" i="14"/>
  <c r="AR258" i="14"/>
  <c r="AT248" i="14"/>
  <c r="AT132" i="14"/>
  <c r="AT345" i="14"/>
  <c r="AR328" i="14"/>
  <c r="AT353" i="14"/>
  <c r="AT314" i="14"/>
  <c r="AT201" i="14"/>
  <c r="AT363" i="14"/>
  <c r="AR264" i="14"/>
  <c r="AR352" i="14"/>
  <c r="AR132" i="14"/>
  <c r="AT234" i="14"/>
  <c r="AT267" i="14"/>
  <c r="AT326" i="14"/>
  <c r="AT126" i="14"/>
  <c r="AR360" i="14"/>
  <c r="AR114" i="14"/>
  <c r="AT310" i="14"/>
  <c r="AR129" i="14"/>
  <c r="AT171" i="14"/>
  <c r="AT125" i="14"/>
  <c r="AT189" i="14"/>
  <c r="AR113" i="14"/>
  <c r="AT329" i="14"/>
  <c r="AT236" i="14"/>
  <c r="AT119" i="14"/>
  <c r="AR284" i="14"/>
  <c r="AT320" i="14"/>
  <c r="AR300" i="14"/>
  <c r="AT359" i="14"/>
  <c r="AR333" i="14"/>
  <c r="AT254" i="14"/>
  <c r="AT142" i="14"/>
  <c r="AT183" i="14"/>
  <c r="AR128" i="14"/>
  <c r="AR361" i="14"/>
  <c r="AT232" i="14"/>
  <c r="AR237" i="14"/>
  <c r="AR155" i="14"/>
  <c r="AR202" i="14"/>
  <c r="AR236" i="14"/>
  <c r="AT344" i="14"/>
  <c r="AR208" i="14"/>
  <c r="AT175" i="14"/>
  <c r="AR215" i="14"/>
  <c r="AR106" i="14"/>
  <c r="AT164" i="14"/>
  <c r="AT361" i="14"/>
  <c r="AT298" i="14"/>
  <c r="AT227" i="14"/>
  <c r="AR232" i="14"/>
  <c r="AT135" i="14"/>
  <c r="AT206" i="14"/>
  <c r="AR136" i="14"/>
  <c r="AT223" i="14"/>
  <c r="AT270" i="14"/>
  <c r="AR314" i="14"/>
  <c r="AR160" i="14"/>
  <c r="AT215" i="14"/>
  <c r="AR335" i="14"/>
  <c r="AR311" i="14"/>
  <c r="AR295" i="14"/>
  <c r="AR209" i="14"/>
  <c r="AT365" i="14"/>
  <c r="AT107" i="14"/>
  <c r="AR151" i="14"/>
  <c r="AT252" i="14"/>
  <c r="AR190" i="14"/>
  <c r="AR158" i="14"/>
  <c r="AR249" i="14"/>
  <c r="AT202" i="14"/>
  <c r="AR230" i="14"/>
  <c r="AT355" i="14"/>
  <c r="AT315" i="14"/>
  <c r="AT319" i="14"/>
  <c r="AT134" i="14"/>
  <c r="AT188" i="14"/>
  <c r="AR270" i="14"/>
  <c r="AT122" i="14"/>
  <c r="AR204" i="14"/>
  <c r="AT112" i="14"/>
  <c r="AR290" i="14"/>
  <c r="AT219" i="14"/>
  <c r="AT243" i="14"/>
  <c r="AT350" i="14"/>
  <c r="AT288" i="14"/>
  <c r="AR359" i="14"/>
  <c r="AT162" i="14"/>
  <c r="AT351" i="14"/>
  <c r="AT127" i="14"/>
  <c r="AT328" i="14"/>
  <c r="AR170" i="14"/>
  <c r="AR271" i="14"/>
  <c r="AR315" i="14"/>
  <c r="AT283" i="14"/>
  <c r="AT169" i="14"/>
  <c r="AR265" i="14"/>
  <c r="AR317" i="14"/>
  <c r="AR138" i="14"/>
  <c r="AR248" i="14"/>
  <c r="AR180" i="14"/>
  <c r="AR187" i="14"/>
  <c r="AT195" i="14"/>
  <c r="AR268" i="14"/>
  <c r="AR323" i="14"/>
  <c r="AT218" i="14"/>
  <c r="AT221" i="14"/>
  <c r="AR231" i="14"/>
  <c r="AT241" i="14"/>
  <c r="AT256" i="14"/>
  <c r="AR251" i="14"/>
  <c r="AT180" i="14"/>
  <c r="AT349" i="14"/>
  <c r="AR349" i="14"/>
  <c r="AR163" i="14"/>
  <c r="AR146" i="14"/>
  <c r="AT155" i="14"/>
  <c r="AR172" i="14"/>
  <c r="AR332" i="14"/>
  <c r="AR145" i="14"/>
  <c r="AR354" i="14"/>
  <c r="AT168" i="14"/>
  <c r="AR241" i="14"/>
  <c r="AT340" i="14"/>
  <c r="AR291" i="14"/>
  <c r="AR107" i="14"/>
  <c r="AT303" i="14"/>
  <c r="AT222" i="14"/>
  <c r="AT358" i="14"/>
  <c r="AT160" i="14"/>
  <c r="AT285" i="14"/>
  <c r="AT217" i="14"/>
  <c r="AT120" i="14"/>
  <c r="AR225" i="14"/>
  <c r="AT184" i="14"/>
  <c r="AR306" i="14"/>
  <c r="AR152" i="14"/>
  <c r="AT348" i="14"/>
  <c r="AT152" i="14"/>
  <c r="AT198" i="14"/>
  <c r="AR192" i="14"/>
  <c r="AR260" i="14"/>
  <c r="AR226" i="14"/>
  <c r="AT284" i="14"/>
  <c r="AR294" i="14"/>
  <c r="AT124" i="14"/>
  <c r="AT190" i="14"/>
  <c r="AT199" i="14"/>
  <c r="AT295" i="14"/>
  <c r="AR338" i="14"/>
  <c r="AT264" i="14"/>
  <c r="AT244" i="14"/>
  <c r="AT229" i="14"/>
  <c r="AT158" i="14"/>
  <c r="AR313" i="14"/>
  <c r="AR289" i="14"/>
  <c r="AR188" i="14"/>
  <c r="AR117" i="14"/>
  <c r="AR116" i="14"/>
  <c r="AR118" i="14"/>
  <c r="AV105" i="14" l="1"/>
  <c r="R29" i="7"/>
  <c r="R17" i="7"/>
  <c r="AR120" i="14"/>
  <c r="AR121" i="14"/>
  <c r="AR119" i="14"/>
  <c r="L21" i="13" l="1"/>
  <c r="V65" i="4" s="1"/>
  <c r="V10" i="1"/>
  <c r="V9" i="1"/>
  <c r="V8" i="1"/>
  <c r="Y6" i="1"/>
  <c r="AC6" i="4"/>
  <c r="AC5" i="4"/>
  <c r="AE3" i="4"/>
  <c r="F1" i="2"/>
  <c r="E5" i="2"/>
  <c r="E4" i="2"/>
  <c r="E3" i="2"/>
  <c r="V10" i="7"/>
  <c r="V9" i="7"/>
  <c r="V8" i="7"/>
  <c r="Y6" i="7"/>
  <c r="BK2" i="8"/>
  <c r="BP1" i="8"/>
  <c r="E6" i="9"/>
  <c r="E5" i="9"/>
  <c r="E4" i="9"/>
  <c r="F2" i="9"/>
  <c r="AR124" i="14"/>
  <c r="AR122" i="14"/>
  <c r="AR123" i="14"/>
  <c r="Q48" i="1" l="1"/>
  <c r="AR125" i="14"/>
  <c r="Q51" i="1" l="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K14" i="9" l="1"/>
  <c r="J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W63" i="4" s="1"/>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9" i="1" s="1"/>
  <c r="O108" i="8" l="1"/>
  <c r="R80" i="7"/>
  <c r="R83" i="7" s="1"/>
  <c r="R97" i="7"/>
  <c r="O109" i="8" l="1"/>
  <c r="O110" i="8" s="1"/>
  <c r="AT949" i="14" l="1"/>
  <c r="AR462" i="14"/>
  <c r="AT878" i="14"/>
  <c r="AS319" i="14"/>
  <c r="AR604" i="14"/>
  <c r="AT473" i="14"/>
  <c r="AU143" i="14"/>
  <c r="AT775" i="14"/>
  <c r="AT682" i="14"/>
  <c r="AT783" i="14"/>
  <c r="AS270" i="14"/>
  <c r="AT850" i="14"/>
  <c r="AT1083" i="14"/>
  <c r="AU240" i="14"/>
  <c r="AT982" i="14"/>
  <c r="AR376" i="14"/>
  <c r="AT792" i="14"/>
  <c r="AS221" i="14"/>
  <c r="AR386" i="14"/>
  <c r="AT506" i="14"/>
  <c r="AU151" i="14"/>
  <c r="AR915" i="14"/>
  <c r="AR483" i="14"/>
  <c r="AT658" i="14"/>
  <c r="AU212" i="14"/>
  <c r="AS261" i="14"/>
  <c r="AR602" i="14"/>
  <c r="AT967" i="14"/>
  <c r="AT497" i="14"/>
  <c r="AT402" i="14"/>
  <c r="AT1040" i="14"/>
  <c r="AR783" i="14"/>
  <c r="AR645" i="14"/>
  <c r="AR671" i="14"/>
  <c r="AR368" i="14"/>
  <c r="AT694" i="14"/>
  <c r="AS213" i="14"/>
  <c r="AU353" i="14"/>
  <c r="AR731" i="14"/>
  <c r="AT592" i="14"/>
  <c r="AR952" i="14"/>
  <c r="AT436" i="14"/>
  <c r="AT616" i="14"/>
  <c r="AR934" i="14"/>
  <c r="AS222" i="14"/>
  <c r="AR879" i="14"/>
  <c r="AT575" i="14"/>
  <c r="AS117" i="14"/>
  <c r="AR374" i="14"/>
  <c r="AT915" i="14"/>
  <c r="AT1039" i="14"/>
  <c r="AU112" i="14"/>
  <c r="AR1067" i="14"/>
  <c r="AT718" i="14"/>
  <c r="AT1053" i="14"/>
  <c r="AS294" i="14"/>
  <c r="AT704" i="14"/>
  <c r="AT544" i="14"/>
  <c r="AS358" i="14"/>
  <c r="AT1025" i="14"/>
  <c r="AR657" i="14"/>
  <c r="AT472" i="14"/>
  <c r="AT727" i="14"/>
  <c r="AT596" i="14"/>
  <c r="AR424" i="14"/>
  <c r="AU263" i="14"/>
  <c r="AS306" i="14"/>
  <c r="AT660" i="14"/>
  <c r="AT975" i="14"/>
  <c r="AT557" i="14"/>
  <c r="AR415" i="14"/>
  <c r="AT793" i="14"/>
  <c r="AT941" i="14"/>
  <c r="AR584" i="14"/>
  <c r="AR640" i="14"/>
  <c r="AS244" i="14"/>
  <c r="AS151" i="14"/>
  <c r="AT743" i="14"/>
  <c r="AT517" i="14"/>
  <c r="AS170" i="14"/>
  <c r="AS147" i="14"/>
  <c r="AR377" i="14"/>
  <c r="AR639" i="14"/>
  <c r="AR647" i="14"/>
  <c r="AT778" i="14"/>
  <c r="AT844" i="14"/>
  <c r="AS313" i="14"/>
  <c r="AT703" i="14"/>
  <c r="AR894" i="14"/>
  <c r="AR571" i="14"/>
  <c r="AR1058" i="14"/>
  <c r="AR582" i="14"/>
  <c r="AR1015" i="14"/>
  <c r="AT422" i="14"/>
  <c r="AR733" i="14"/>
  <c r="AR712" i="14"/>
  <c r="AS205" i="14"/>
  <c r="AU265" i="14"/>
  <c r="AR886" i="14"/>
  <c r="AS343" i="14"/>
  <c r="AS262" i="14"/>
  <c r="AT952" i="14"/>
  <c r="AT527" i="14"/>
  <c r="AU238" i="14"/>
  <c r="AR840" i="14"/>
  <c r="AR1019" i="14"/>
  <c r="AT715" i="14"/>
  <c r="AU317" i="14"/>
  <c r="AR1033" i="14"/>
  <c r="AT438" i="14"/>
  <c r="AR635" i="14"/>
  <c r="AT560" i="14"/>
  <c r="AR434" i="14"/>
  <c r="AU160" i="14"/>
  <c r="AT761" i="14"/>
  <c r="AT711" i="14"/>
  <c r="AT1063" i="14"/>
  <c r="AU248" i="14"/>
  <c r="AR565" i="14"/>
  <c r="AU188" i="14"/>
  <c r="AR643" i="14"/>
  <c r="AR925" i="14"/>
  <c r="AR964" i="14"/>
  <c r="AT966" i="14"/>
  <c r="AR545" i="14"/>
  <c r="AT789" i="14"/>
  <c r="AT534" i="14"/>
  <c r="AT401" i="14"/>
  <c r="AS164" i="14"/>
  <c r="AR380" i="14"/>
  <c r="AT461" i="14"/>
  <c r="AT712" i="14"/>
  <c r="AR997" i="14"/>
  <c r="AR1050" i="14"/>
  <c r="AT1035" i="14"/>
  <c r="AU299" i="14"/>
  <c r="AT1030" i="14"/>
  <c r="AS179" i="14"/>
  <c r="AR762" i="14"/>
  <c r="AR682" i="14"/>
  <c r="AT403" i="14"/>
  <c r="AR708" i="14"/>
  <c r="AR865" i="14"/>
  <c r="AR715" i="14"/>
  <c r="AS186" i="14"/>
  <c r="AR500" i="14"/>
  <c r="AR904" i="14"/>
  <c r="AR760" i="14"/>
  <c r="AR543" i="14"/>
  <c r="AR874" i="14"/>
  <c r="AR615" i="14"/>
  <c r="AR742" i="14"/>
  <c r="AT824" i="14"/>
  <c r="AT396" i="14"/>
  <c r="AT940" i="14"/>
  <c r="AT1007" i="14"/>
  <c r="AU200" i="14"/>
  <c r="AT604" i="14"/>
  <c r="AT798" i="14"/>
  <c r="AS138" i="14"/>
  <c r="AR549" i="14"/>
  <c r="AS209" i="14"/>
  <c r="AT768" i="14"/>
  <c r="AR437" i="14"/>
  <c r="AR1054" i="14"/>
  <c r="AR546" i="14"/>
  <c r="AR763" i="14"/>
  <c r="AS282" i="14"/>
  <c r="AS173" i="14"/>
  <c r="AT1057" i="14"/>
  <c r="AT889" i="14"/>
  <c r="AR634" i="14"/>
  <c r="AR422" i="14"/>
  <c r="AR725" i="14"/>
  <c r="AT603" i="14"/>
  <c r="AS240" i="14"/>
  <c r="AT964" i="14"/>
  <c r="AT1044" i="14"/>
  <c r="AU268" i="14"/>
  <c r="AS285" i="14"/>
  <c r="AU324" i="14"/>
  <c r="AS144" i="14"/>
  <c r="AR470" i="14"/>
  <c r="AT619" i="14"/>
  <c r="AR798" i="14"/>
  <c r="AT1082" i="14"/>
  <c r="AU126" i="14"/>
  <c r="AT894" i="14"/>
  <c r="AU302" i="14"/>
  <c r="AU275" i="14"/>
  <c r="AT939" i="14"/>
  <c r="AT690" i="14"/>
  <c r="AR846" i="14"/>
  <c r="AR621" i="14"/>
  <c r="AT709" i="14"/>
  <c r="AT1051" i="14"/>
  <c r="AU297" i="14"/>
  <c r="AR906" i="14"/>
  <c r="AR779" i="14"/>
  <c r="AR1056" i="14"/>
  <c r="AR575" i="14"/>
  <c r="AR823" i="14"/>
  <c r="AT925" i="14"/>
  <c r="AT529" i="14"/>
  <c r="AT478" i="14"/>
  <c r="AT716" i="14"/>
  <c r="AU272" i="14"/>
  <c r="AT891" i="14"/>
  <c r="AU244" i="14"/>
  <c r="AT1011" i="14"/>
  <c r="AT695" i="14"/>
  <c r="AT622" i="14"/>
  <c r="AR917" i="14"/>
  <c r="AR1012" i="14"/>
  <c r="AR706" i="14"/>
  <c r="AU145" i="14"/>
  <c r="AR611" i="14"/>
  <c r="AT707" i="14"/>
  <c r="AS178" i="14"/>
  <c r="AR896" i="14"/>
  <c r="AR774" i="14"/>
  <c r="AT746" i="14"/>
  <c r="AS181" i="14"/>
  <c r="AS308" i="14"/>
  <c r="AR1036" i="14"/>
  <c r="AT552" i="14"/>
  <c r="AT587" i="14"/>
  <c r="AT954" i="14"/>
  <c r="AT883" i="14"/>
  <c r="AT671" i="14"/>
  <c r="AU323" i="14"/>
  <c r="AS346" i="14"/>
  <c r="AT585" i="14"/>
  <c r="AU133" i="14"/>
  <c r="AR667" i="14"/>
  <c r="AS177" i="14"/>
  <c r="AU162" i="14"/>
  <c r="AT955" i="14"/>
  <c r="AR844" i="14"/>
  <c r="AT685" i="14"/>
  <c r="AR932" i="14"/>
  <c r="AU189" i="14"/>
  <c r="AT428" i="14"/>
  <c r="AT726" i="14"/>
  <c r="AT720" i="14"/>
  <c r="AR954" i="14"/>
  <c r="AU132" i="14"/>
  <c r="AS309" i="14"/>
  <c r="AT876" i="14"/>
  <c r="AR816" i="14"/>
  <c r="AU307" i="14"/>
  <c r="AS338" i="14"/>
  <c r="AT892" i="14"/>
  <c r="AU193" i="14"/>
  <c r="AT471" i="14"/>
  <c r="AT985" i="14"/>
  <c r="AS323" i="14"/>
  <c r="AR619" i="14"/>
  <c r="AR782" i="14"/>
  <c r="AR370" i="14"/>
  <c r="AT609" i="14"/>
  <c r="AT620" i="14"/>
  <c r="AR1004" i="14"/>
  <c r="AR881" i="14"/>
  <c r="AS137" i="14"/>
  <c r="AT414" i="14"/>
  <c r="AT1009" i="14"/>
  <c r="AR435" i="14"/>
  <c r="AS187" i="14"/>
  <c r="AS344" i="14"/>
  <c r="AR694" i="14"/>
  <c r="AT612" i="14"/>
  <c r="AS215" i="14"/>
  <c r="AT945" i="14"/>
  <c r="AT1048" i="14"/>
  <c r="AR381" i="14"/>
  <c r="AR1062" i="14"/>
  <c r="AR853" i="14"/>
  <c r="AR1065" i="14"/>
  <c r="AS110" i="14"/>
  <c r="AS363" i="14"/>
  <c r="AR641" i="14"/>
  <c r="AR700" i="14"/>
  <c r="AR961" i="14"/>
  <c r="AU351" i="14"/>
  <c r="AT1056" i="14"/>
  <c r="AR488" i="14"/>
  <c r="AS365" i="14"/>
  <c r="AT758" i="14"/>
  <c r="AR610" i="14"/>
  <c r="AR867" i="14"/>
  <c r="AT679" i="14"/>
  <c r="AR799" i="14"/>
  <c r="AT1084" i="14"/>
  <c r="AS305" i="14"/>
  <c r="AU127" i="14"/>
  <c r="AU235" i="14"/>
  <c r="AT771" i="14"/>
  <c r="AU118" i="14"/>
  <c r="AU277" i="14"/>
  <c r="AR1026" i="14"/>
  <c r="AT598" i="14"/>
  <c r="AS113" i="14"/>
  <c r="AR928" i="14"/>
  <c r="AR1049" i="14"/>
  <c r="AR898" i="14"/>
  <c r="AS254" i="14"/>
  <c r="AR787" i="14"/>
  <c r="AR987" i="14"/>
  <c r="AT581" i="14"/>
  <c r="AR970" i="14"/>
  <c r="AU284" i="14"/>
  <c r="AU152" i="14"/>
  <c r="AR1070" i="14"/>
  <c r="AR444" i="14"/>
  <c r="AU309" i="14"/>
  <c r="AT523" i="14"/>
  <c r="AR939" i="14"/>
  <c r="AR510" i="14"/>
  <c r="AT494" i="14"/>
  <c r="AT558" i="14"/>
  <c r="AT754" i="14"/>
  <c r="AR562" i="14"/>
  <c r="AT1010" i="14"/>
  <c r="AR597" i="14"/>
  <c r="AR1082" i="14"/>
  <c r="AR542" i="14"/>
  <c r="AS256" i="14"/>
  <c r="AT973" i="14"/>
  <c r="AT907" i="14"/>
  <c r="AR1069" i="14"/>
  <c r="AR975" i="14"/>
  <c r="AR716" i="14"/>
  <c r="AU154" i="14"/>
  <c r="AU321" i="14"/>
  <c r="AR973" i="14"/>
  <c r="AS281" i="14"/>
  <c r="AR680" i="14"/>
  <c r="AR737" i="14"/>
  <c r="AU232" i="14"/>
  <c r="AS235" i="14"/>
  <c r="AS304" i="14"/>
  <c r="AS347" i="14"/>
  <c r="AR1057" i="14"/>
  <c r="AS342" i="14"/>
  <c r="AR672" i="14"/>
  <c r="AR880" i="14"/>
  <c r="AU313" i="14"/>
  <c r="AR866" i="14"/>
  <c r="AR384" i="14"/>
  <c r="AR756" i="14"/>
  <c r="AS168" i="14"/>
  <c r="AT504" i="14"/>
  <c r="AR875" i="14"/>
  <c r="AR711" i="14"/>
  <c r="AS115" i="14"/>
  <c r="AR801" i="14"/>
  <c r="AT564" i="14"/>
  <c r="AT498" i="14"/>
  <c r="AT1043" i="14"/>
  <c r="AT378" i="14"/>
  <c r="AS336" i="14"/>
  <c r="AT501" i="14"/>
  <c r="AU222" i="14"/>
  <c r="AR430" i="14"/>
  <c r="AS227" i="14"/>
  <c r="AU141" i="14"/>
  <c r="AR805" i="14"/>
  <c r="AR459" i="14"/>
  <c r="AT1029" i="14"/>
  <c r="AU110" i="14"/>
  <c r="AS329" i="14"/>
  <c r="AT380" i="14"/>
  <c r="AR607" i="14"/>
  <c r="AR492" i="14"/>
  <c r="AT911" i="14"/>
  <c r="AR1061" i="14"/>
  <c r="AT706" i="14"/>
  <c r="AT816" i="14"/>
  <c r="AT854" i="14"/>
  <c r="AR476" i="14"/>
  <c r="AR977" i="14"/>
  <c r="AU333" i="14"/>
  <c r="AT530" i="14"/>
  <c r="AT895" i="14"/>
  <c r="AU224" i="14"/>
  <c r="AT928" i="14"/>
  <c r="AU199" i="14"/>
  <c r="AR529" i="14"/>
  <c r="AR396" i="14"/>
  <c r="AU184" i="14"/>
  <c r="AT672" i="14"/>
  <c r="AR1030" i="14"/>
  <c r="AR813" i="14"/>
  <c r="AS160" i="14"/>
  <c r="AS335" i="14"/>
  <c r="AR751" i="14"/>
  <c r="AS157" i="14"/>
  <c r="AT597" i="14"/>
  <c r="AT938" i="14"/>
  <c r="AR535" i="14"/>
  <c r="AU256" i="14"/>
  <c r="AT368" i="14"/>
  <c r="AS352" i="14"/>
  <c r="AU179" i="14"/>
  <c r="AT779" i="14"/>
  <c r="AT992" i="14"/>
  <c r="AR581" i="14"/>
  <c r="AU175" i="14"/>
  <c r="AR531" i="14"/>
  <c r="AR436" i="14"/>
  <c r="AR945" i="14"/>
  <c r="AT689" i="14"/>
  <c r="AT550" i="14"/>
  <c r="AT755" i="14"/>
  <c r="AR872" i="14"/>
  <c r="AT453" i="14"/>
  <c r="AT492" i="14"/>
  <c r="AU332" i="14"/>
  <c r="AR845" i="14"/>
  <c r="AS360" i="14"/>
  <c r="AU271" i="14"/>
  <c r="AR956" i="14"/>
  <c r="AR911" i="14"/>
  <c r="AR445" i="14"/>
  <c r="AS135" i="14"/>
  <c r="AU295" i="14"/>
  <c r="AR369" i="14"/>
  <c r="AS259" i="14"/>
  <c r="AR778" i="14"/>
  <c r="AT526" i="14"/>
  <c r="AT818" i="14"/>
  <c r="AR534" i="14"/>
  <c r="AR670" i="14"/>
  <c r="AT799" i="14"/>
  <c r="AR423" i="14"/>
  <c r="AT736" i="14"/>
  <c r="AT881" i="14"/>
  <c r="AT551" i="14"/>
  <c r="AT547" i="14"/>
  <c r="AR926" i="14"/>
  <c r="AT847" i="14"/>
  <c r="AT1022" i="14"/>
  <c r="AT676" i="14"/>
  <c r="AS297" i="14"/>
  <c r="AR538" i="14"/>
  <c r="AT515" i="14"/>
  <c r="AS183" i="14"/>
  <c r="AR570" i="14"/>
  <c r="AT594" i="14"/>
  <c r="AT830" i="14"/>
  <c r="AS204" i="14"/>
  <c r="AT1061" i="14"/>
  <c r="AT965" i="14"/>
  <c r="AS350" i="14"/>
  <c r="AT502" i="14"/>
  <c r="AT837" i="14"/>
  <c r="AR1042" i="14"/>
  <c r="AR784" i="14"/>
  <c r="AR382" i="14"/>
  <c r="AU281" i="14"/>
  <c r="AT608" i="14"/>
  <c r="AT513" i="14"/>
  <c r="AR968" i="14"/>
  <c r="AR740" i="14"/>
  <c r="AR754" i="14"/>
  <c r="AT971" i="14"/>
  <c r="AS194" i="14"/>
  <c r="AT445" i="14"/>
  <c r="AR560" i="14"/>
  <c r="AS257" i="14"/>
  <c r="AS218" i="14"/>
  <c r="AR753" i="14"/>
  <c r="AT782" i="14"/>
  <c r="AR908" i="14"/>
  <c r="AR367" i="14"/>
  <c r="AR1071" i="14"/>
  <c r="AU181" i="14"/>
  <c r="AR1032" i="14"/>
  <c r="AU119" i="14"/>
  <c r="AT677" i="14"/>
  <c r="AS272" i="14"/>
  <c r="AT732" i="14"/>
  <c r="AU364" i="14"/>
  <c r="AT563" i="14"/>
  <c r="AR790" i="14"/>
  <c r="AR616" i="14"/>
  <c r="AS226" i="14"/>
  <c r="AT750" i="14"/>
  <c r="AR1007" i="14"/>
  <c r="AT538" i="14"/>
  <c r="AU290" i="14"/>
  <c r="AR749" i="14"/>
  <c r="AR478" i="14"/>
  <c r="AT997" i="14"/>
  <c r="AT1031" i="14"/>
  <c r="AS361" i="14"/>
  <c r="AR830" i="14"/>
  <c r="AR1085" i="14"/>
  <c r="AR485" i="14"/>
  <c r="AR718" i="14"/>
  <c r="AT1027" i="14"/>
  <c r="AU347" i="14"/>
  <c r="AS232" i="14"/>
  <c r="AU296" i="14"/>
  <c r="AT846" i="14"/>
  <c r="AR758" i="14"/>
  <c r="AT808" i="14"/>
  <c r="AR548" i="14"/>
  <c r="AR378" i="14"/>
  <c r="AT863" i="14"/>
  <c r="AR1034" i="14"/>
  <c r="AS252" i="14"/>
  <c r="AR995" i="14"/>
  <c r="AT375" i="14"/>
  <c r="AT826" i="14"/>
  <c r="AU117" i="14"/>
  <c r="AU172" i="14"/>
  <c r="AS116" i="14"/>
  <c r="AT487" i="14"/>
  <c r="AR528" i="14"/>
  <c r="AU155" i="14"/>
  <c r="AR509" i="14"/>
  <c r="AU148" i="14"/>
  <c r="AR963" i="14"/>
  <c r="AR912" i="14"/>
  <c r="AR580" i="14"/>
  <c r="AT455" i="14"/>
  <c r="AU273" i="14"/>
  <c r="AU315" i="14"/>
  <c r="AR759" i="14"/>
  <c r="AR493" i="14"/>
  <c r="AR389" i="14"/>
  <c r="AU233" i="14"/>
  <c r="AU167" i="14"/>
  <c r="AT653" i="14"/>
  <c r="AU279" i="14"/>
  <c r="AR574" i="14"/>
  <c r="AT849" i="14"/>
  <c r="AR1003" i="14"/>
  <c r="AS295" i="14"/>
  <c r="AS255" i="14"/>
  <c r="AT806" i="14"/>
  <c r="AU158" i="14"/>
  <c r="AR673" i="14"/>
  <c r="AS126" i="14"/>
  <c r="AU311" i="14"/>
  <c r="AU300" i="14"/>
  <c r="AR626" i="14"/>
  <c r="AT656" i="14"/>
  <c r="AS289" i="14"/>
  <c r="AR411" i="14"/>
  <c r="AR555" i="14"/>
  <c r="AR814" i="14"/>
  <c r="AS228" i="14"/>
  <c r="AT651" i="14"/>
  <c r="AT956" i="14"/>
  <c r="AT731" i="14"/>
  <c r="AT882" i="14"/>
  <c r="AS130" i="14"/>
  <c r="AT532" i="14"/>
  <c r="AR812" i="14"/>
  <c r="AT371" i="14"/>
  <c r="AT688" i="14"/>
  <c r="AR385" i="14"/>
  <c r="AR789" i="14"/>
  <c r="AT449" i="14"/>
  <c r="AT1067" i="14"/>
  <c r="AR739" i="14"/>
  <c r="AT963" i="14"/>
  <c r="AR929" i="14"/>
  <c r="AT929" i="14"/>
  <c r="AT1018" i="14"/>
  <c r="AR702" i="14"/>
  <c r="AT543" i="14"/>
  <c r="AR564" i="14"/>
  <c r="AU252" i="14"/>
  <c r="AT1005" i="14"/>
  <c r="AR600" i="14"/>
  <c r="AT1071" i="14"/>
  <c r="AR567" i="14"/>
  <c r="AR979" i="14"/>
  <c r="AT1017" i="14"/>
  <c r="AU165" i="14"/>
  <c r="AR962" i="14"/>
  <c r="AT470" i="14"/>
  <c r="AR684" i="14"/>
  <c r="AT812" i="14"/>
  <c r="AR826" i="14"/>
  <c r="AT914" i="14"/>
  <c r="AU363" i="14"/>
  <c r="AR658" i="14"/>
  <c r="AT979" i="14"/>
  <c r="AT390" i="14"/>
  <c r="AT906" i="14"/>
  <c r="AR967" i="14"/>
  <c r="AR473" i="14"/>
  <c r="AS325" i="14"/>
  <c r="AU306" i="14"/>
  <c r="AR387" i="14"/>
  <c r="AT409" i="14"/>
  <c r="AR841" i="14"/>
  <c r="AT909" i="14"/>
  <c r="AT809" i="14"/>
  <c r="AT983" i="14"/>
  <c r="AT780" i="14"/>
  <c r="AT535" i="14"/>
  <c r="AT413" i="14"/>
  <c r="AS266" i="14"/>
  <c r="AR800" i="14"/>
  <c r="AU107" i="14"/>
  <c r="AR1039" i="14"/>
  <c r="AT636" i="14"/>
  <c r="AR409" i="14"/>
  <c r="AU186" i="14"/>
  <c r="AR544" i="14"/>
  <c r="AS172" i="14"/>
  <c r="AR857" i="14"/>
  <c r="AT813" i="14"/>
  <c r="AU197" i="14"/>
  <c r="AT765" i="14"/>
  <c r="AR590" i="14"/>
  <c r="AR455" i="14"/>
  <c r="AT908" i="14"/>
  <c r="AU178" i="14"/>
  <c r="AR1079" i="14"/>
  <c r="AU359" i="14"/>
  <c r="AR833" i="14"/>
  <c r="AR946" i="14"/>
  <c r="AR868" i="14"/>
  <c r="AT569" i="14"/>
  <c r="AR957" i="14"/>
  <c r="AT784" i="14"/>
  <c r="AR768" i="14"/>
  <c r="AU343" i="14"/>
  <c r="AT1062" i="14"/>
  <c r="AS158" i="14"/>
  <c r="AT444" i="14"/>
  <c r="AT884" i="14"/>
  <c r="AT448" i="14"/>
  <c r="AR902" i="14"/>
  <c r="AU180" i="14"/>
  <c r="AU348" i="14"/>
  <c r="AR1021" i="14"/>
  <c r="AR504" i="14"/>
  <c r="AU198" i="14"/>
  <c r="AT901" i="14"/>
  <c r="AS267" i="14"/>
  <c r="AR457" i="14"/>
  <c r="AS300" i="14"/>
  <c r="AR591" i="14"/>
  <c r="AT817" i="14"/>
  <c r="AT886" i="14"/>
  <c r="AS176" i="14"/>
  <c r="AS234" i="14"/>
  <c r="AT803" i="14"/>
  <c r="AR882" i="14"/>
  <c r="AU270" i="14"/>
  <c r="AR606" i="14"/>
  <c r="AR676" i="14"/>
  <c r="AT1041" i="14"/>
  <c r="AU356" i="14"/>
  <c r="AR992" i="14"/>
  <c r="AR771" i="14"/>
  <c r="AR1001" i="14"/>
  <c r="AS148" i="14"/>
  <c r="AU144" i="14"/>
  <c r="AR696" i="14"/>
  <c r="AR1006" i="14"/>
  <c r="AR890" i="14"/>
  <c r="AU123" i="14"/>
  <c r="AU344" i="14"/>
  <c r="AR807" i="14"/>
  <c r="AT489" i="14"/>
  <c r="AR936" i="14"/>
  <c r="AT887" i="14"/>
  <c r="AT1080" i="14"/>
  <c r="AS197" i="14"/>
  <c r="AS280" i="14"/>
  <c r="AT379" i="14"/>
  <c r="AR738" i="14"/>
  <c r="AU157" i="14"/>
  <c r="AT943" i="14"/>
  <c r="AT905" i="14"/>
  <c r="AR489" i="14"/>
  <c r="AT593" i="14"/>
  <c r="AR901" i="14"/>
  <c r="AR746" i="14"/>
  <c r="AR475" i="14"/>
  <c r="AT466" i="14"/>
  <c r="AR861" i="14"/>
  <c r="AT880" i="14"/>
  <c r="AT521" i="14"/>
  <c r="AT421" i="14"/>
  <c r="AT902" i="14"/>
  <c r="AU201" i="14"/>
  <c r="AT630" i="14"/>
  <c r="AT376" i="14"/>
  <c r="AU163" i="14"/>
  <c r="AR617" i="14"/>
  <c r="AT930" i="14"/>
  <c r="AT590" i="14"/>
  <c r="AS301" i="14"/>
  <c r="AR554" i="14"/>
  <c r="AU314" i="14"/>
  <c r="AR1005" i="14"/>
  <c r="AT571" i="14"/>
  <c r="AT1001" i="14"/>
  <c r="AR452" i="14"/>
  <c r="AT459" i="14"/>
  <c r="AR1051" i="14"/>
  <c r="AU291" i="14"/>
  <c r="AR1075" i="14"/>
  <c r="AR1064" i="14"/>
  <c r="AT574" i="14"/>
  <c r="AT649" i="14"/>
  <c r="AT770" i="14"/>
  <c r="AT384" i="14"/>
  <c r="AR735" i="14"/>
  <c r="AS291" i="14"/>
  <c r="AU218" i="14"/>
  <c r="AR506" i="14"/>
  <c r="AS250" i="14"/>
  <c r="AT648" i="14"/>
  <c r="AT675" i="14"/>
  <c r="AR679" i="14"/>
  <c r="AR517" i="14"/>
  <c r="AT641" i="14"/>
  <c r="AR375" i="14"/>
  <c r="AT397" i="14"/>
  <c r="AT424" i="14"/>
  <c r="AR1046" i="14"/>
  <c r="AR933" i="14"/>
  <c r="AR518" i="14"/>
  <c r="AT479" i="14"/>
  <c r="AS129" i="14"/>
  <c r="AT842" i="14"/>
  <c r="AT725" i="14"/>
  <c r="AT393" i="14"/>
  <c r="AT962" i="14"/>
  <c r="AR418" i="14"/>
  <c r="AR984" i="14"/>
  <c r="AR847" i="14"/>
  <c r="AU211" i="14"/>
  <c r="AR950" i="14"/>
  <c r="AR441" i="14"/>
  <c r="AR572" i="14"/>
  <c r="AS141" i="14"/>
  <c r="AS357" i="14"/>
  <c r="AS169" i="14"/>
  <c r="AR748" i="14"/>
  <c r="AU318" i="14"/>
  <c r="AR683" i="14"/>
  <c r="AU283" i="14"/>
  <c r="AR588" i="14"/>
  <c r="AR533" i="14"/>
  <c r="AS264" i="14"/>
  <c r="AT522" i="14"/>
  <c r="AT480" i="14"/>
  <c r="AT583" i="14"/>
  <c r="AR755" i="14"/>
  <c r="AR537" i="14"/>
  <c r="AT777" i="14"/>
  <c r="AT567" i="14"/>
  <c r="AT625" i="14"/>
  <c r="AT774" i="14"/>
  <c r="AS349" i="14"/>
  <c r="AS225" i="14"/>
  <c r="AU305" i="14"/>
  <c r="AR1035" i="14"/>
  <c r="AT993" i="14"/>
  <c r="AR416" i="14"/>
  <c r="AS208" i="14"/>
  <c r="AT539" i="14"/>
  <c r="AR836" i="14"/>
  <c r="AR532" i="14"/>
  <c r="AT607" i="14"/>
  <c r="AT392" i="14"/>
  <c r="AS192" i="14"/>
  <c r="AT724" i="14"/>
  <c r="AU182" i="14"/>
  <c r="AT687" i="14"/>
  <c r="AT747" i="14"/>
  <c r="AT510" i="14"/>
  <c r="AT525" i="14"/>
  <c r="AR1041" i="14"/>
  <c r="AR703" i="14"/>
  <c r="AU334" i="14"/>
  <c r="AR1000" i="14"/>
  <c r="AT1019" i="14"/>
  <c r="AS154" i="14"/>
  <c r="AR536" i="14"/>
  <c r="AR612" i="14"/>
  <c r="AS200" i="14"/>
  <c r="AR556" i="14"/>
  <c r="AT499" i="14"/>
  <c r="AR1045" i="14"/>
  <c r="AS307" i="14"/>
  <c r="AR1028" i="14"/>
  <c r="AT520" i="14"/>
  <c r="AR655" i="14"/>
  <c r="AT440" i="14"/>
  <c r="AT1002" i="14"/>
  <c r="AT493" i="14"/>
  <c r="AR811" i="14"/>
  <c r="AS152" i="14"/>
  <c r="AR773" i="14"/>
  <c r="AT1058" i="14"/>
  <c r="AR828" i="14"/>
  <c r="AU137" i="14"/>
  <c r="AR440" i="14"/>
  <c r="AU285" i="14"/>
  <c r="AU230" i="14"/>
  <c r="AU250" i="14"/>
  <c r="AT1003" i="14"/>
  <c r="AR1016" i="14"/>
  <c r="AR1031" i="14"/>
  <c r="AT1077" i="14"/>
  <c r="AT767" i="14"/>
  <c r="AT916" i="14"/>
  <c r="AS108" i="14"/>
  <c r="AR633" i="14"/>
  <c r="AU203" i="14"/>
  <c r="AT745" i="14"/>
  <c r="AT623" i="14"/>
  <c r="AT505" i="14"/>
  <c r="AR704" i="14"/>
  <c r="AT999" i="14"/>
  <c r="AT427" i="14"/>
  <c r="AR525" i="14"/>
  <c r="AT634" i="14"/>
  <c r="AS224" i="14"/>
  <c r="AT650" i="14"/>
  <c r="AU257" i="14"/>
  <c r="AT674" i="14"/>
  <c r="AR561" i="14"/>
  <c r="AR693" i="14"/>
  <c r="AR851" i="14"/>
  <c r="AU219" i="14"/>
  <c r="AU159" i="14"/>
  <c r="AT757" i="14"/>
  <c r="AU361" i="14"/>
  <c r="AR677" i="14"/>
  <c r="AT637" i="14"/>
  <c r="AR793" i="14"/>
  <c r="AR808" i="14"/>
  <c r="AS364" i="14"/>
  <c r="AT873" i="14"/>
  <c r="AR656" i="14"/>
  <c r="AU259" i="14"/>
  <c r="AT533" i="14"/>
  <c r="AT995" i="14"/>
  <c r="AT511" i="14"/>
  <c r="AR393" i="14"/>
  <c r="AS211" i="14"/>
  <c r="AT839" i="14"/>
  <c r="AR786" i="14"/>
  <c r="AT978" i="14"/>
  <c r="AR573" i="14"/>
  <c r="AU329" i="14"/>
  <c r="AR903" i="14"/>
  <c r="AT1049" i="14"/>
  <c r="AR1009" i="14"/>
  <c r="AR474" i="14"/>
  <c r="AR414" i="14"/>
  <c r="AT1046" i="14"/>
  <c r="AT507" i="14"/>
  <c r="AR410" i="14"/>
  <c r="AT417" i="14"/>
  <c r="AR785" i="14"/>
  <c r="AR484" i="14"/>
  <c r="AT865" i="14"/>
  <c r="AT858" i="14"/>
  <c r="AU115" i="14"/>
  <c r="AT796" i="14"/>
  <c r="AU278" i="14"/>
  <c r="AT611" i="14"/>
  <c r="AR747" i="14"/>
  <c r="AT1023" i="14"/>
  <c r="AU173" i="14"/>
  <c r="AT570" i="14"/>
  <c r="AU354" i="14"/>
  <c r="AT735" i="14"/>
  <c r="AT460" i="14"/>
  <c r="AT1078" i="14"/>
  <c r="AR530" i="14"/>
  <c r="AR976" i="14"/>
  <c r="AS107" i="14"/>
  <c r="AT452" i="14"/>
  <c r="AR458" i="14"/>
  <c r="AT697" i="14"/>
  <c r="AT385" i="14"/>
  <c r="AT701" i="14"/>
  <c r="AT820" i="14"/>
  <c r="AT491" i="14"/>
  <c r="AS354" i="14"/>
  <c r="AS153" i="14"/>
  <c r="AR719" i="14"/>
  <c r="AR999" i="14"/>
  <c r="AR613" i="14"/>
  <c r="AT1065" i="14"/>
  <c r="AU185" i="14"/>
  <c r="AR401" i="14"/>
  <c r="AR507" i="14"/>
  <c r="AR764" i="14"/>
  <c r="AT408" i="14"/>
  <c r="AR1040" i="14"/>
  <c r="AT772" i="14"/>
  <c r="AR792" i="14"/>
  <c r="AS314" i="14"/>
  <c r="AR980" i="14"/>
  <c r="AT666" i="14"/>
  <c r="AR467" i="14"/>
  <c r="AR477" i="14"/>
  <c r="AR1014" i="14"/>
  <c r="AS273" i="14"/>
  <c r="AT655" i="14"/>
  <c r="AU303" i="14"/>
  <c r="AU234" i="14"/>
  <c r="AT554" i="14"/>
  <c r="AS163" i="14"/>
  <c r="AT728" i="14"/>
  <c r="AT762" i="14"/>
  <c r="AR949" i="14"/>
  <c r="AT423" i="14"/>
  <c r="AR1017" i="14"/>
  <c r="AR1027" i="14"/>
  <c r="AR644" i="14"/>
  <c r="AT1060" i="14"/>
  <c r="AR705" i="14"/>
  <c r="AT458" i="14"/>
  <c r="AR463" i="14"/>
  <c r="AR464" i="14"/>
  <c r="AU124" i="14"/>
  <c r="AR829" i="14"/>
  <c r="AT442" i="14"/>
  <c r="AR456" i="14"/>
  <c r="AS274" i="14"/>
  <c r="AU138" i="14"/>
  <c r="AR404" i="14"/>
  <c r="AR730" i="14"/>
  <c r="AR780" i="14"/>
  <c r="AT1016" i="14"/>
  <c r="AR958" i="14"/>
  <c r="AT668" i="14"/>
  <c r="AT717" i="14"/>
  <c r="AT681" i="14"/>
  <c r="AT647" i="14"/>
  <c r="AS284" i="14"/>
  <c r="AT531" i="14"/>
  <c r="AR1002" i="14"/>
  <c r="AT898" i="14"/>
  <c r="AT719" i="14"/>
  <c r="AR893" i="14"/>
  <c r="AT572" i="14"/>
  <c r="AT698" i="14"/>
  <c r="AT752" i="14"/>
  <c r="AT644" i="14"/>
  <c r="AT617" i="14"/>
  <c r="AT976" i="14"/>
  <c r="AU208" i="14"/>
  <c r="AT1036" i="14"/>
  <c r="AU139" i="14"/>
  <c r="AT921" i="14"/>
  <c r="AT1038" i="14"/>
  <c r="AT495" i="14"/>
  <c r="AR373" i="14"/>
  <c r="AT579" i="14"/>
  <c r="AT450" i="14"/>
  <c r="AU274" i="14"/>
  <c r="AT723" i="14"/>
  <c r="AT374" i="14"/>
  <c r="AS263" i="14"/>
  <c r="AR888" i="14"/>
  <c r="AS124" i="14"/>
  <c r="AU108" i="14"/>
  <c r="AT519" i="14"/>
  <c r="AR1066" i="14"/>
  <c r="AT1014" i="14"/>
  <c r="AS310" i="14"/>
  <c r="AR878" i="14"/>
  <c r="AR481" i="14"/>
  <c r="AT562" i="14"/>
  <c r="AR736" i="14"/>
  <c r="AR981" i="14"/>
  <c r="AT509" i="14"/>
  <c r="AR461" i="14"/>
  <c r="AR1047" i="14"/>
  <c r="AR666" i="14"/>
  <c r="AR761" i="14"/>
  <c r="AS322" i="14"/>
  <c r="AT853" i="14"/>
  <c r="AR486" i="14"/>
  <c r="AT838" i="14"/>
  <c r="AU227" i="14"/>
  <c r="AR966" i="14"/>
  <c r="AR1055" i="14"/>
  <c r="AR618" i="14"/>
  <c r="AT1081" i="14"/>
  <c r="AT1013" i="14"/>
  <c r="AT591" i="14"/>
  <c r="AT1059" i="14"/>
  <c r="AT851" i="14"/>
  <c r="AT410" i="14"/>
  <c r="AR432" i="14"/>
  <c r="AU176" i="14"/>
  <c r="AS146" i="14"/>
  <c r="AT867" i="14"/>
  <c r="AT819" i="14"/>
  <c r="AR499" i="14"/>
  <c r="AT795" i="14"/>
  <c r="AT917" i="14"/>
  <c r="AS120" i="14"/>
  <c r="AT429" i="14"/>
  <c r="AR767" i="14"/>
  <c r="AT370" i="14"/>
  <c r="AT381" i="14"/>
  <c r="AT420" i="14"/>
  <c r="AR848" i="14"/>
  <c r="AS290" i="14"/>
  <c r="AR593" i="14"/>
  <c r="AU308" i="14"/>
  <c r="AU206" i="14"/>
  <c r="AR843" i="14"/>
  <c r="AS302" i="14"/>
  <c r="AR724" i="14"/>
  <c r="AS351" i="14"/>
  <c r="AT1037" i="14"/>
  <c r="AT680" i="14"/>
  <c r="AT1012" i="14"/>
  <c r="AS188" i="14"/>
  <c r="AT699" i="14"/>
  <c r="AR687" i="14"/>
  <c r="AU243" i="14"/>
  <c r="AT960" i="14"/>
  <c r="AT435" i="14"/>
  <c r="AS321" i="14"/>
  <c r="AU216" i="14"/>
  <c r="AR864" i="14"/>
  <c r="AR938" i="14"/>
  <c r="AS207" i="14"/>
  <c r="AR631" i="14"/>
  <c r="AR937" i="14"/>
  <c r="AT821" i="14"/>
  <c r="AT1076" i="14"/>
  <c r="AU362" i="14"/>
  <c r="AR603" i="14"/>
  <c r="AT481" i="14"/>
  <c r="AT613" i="14"/>
  <c r="AT369" i="14"/>
  <c r="AS296" i="14"/>
  <c r="AR821" i="14"/>
  <c r="AT1028" i="14"/>
  <c r="AR559" i="14"/>
  <c r="AT958" i="14"/>
  <c r="AS106" i="14"/>
  <c r="AR697" i="14"/>
  <c r="AR686" i="14"/>
  <c r="AT919" i="14"/>
  <c r="AR388" i="14"/>
  <c r="AT1004" i="14"/>
  <c r="AR692" i="14"/>
  <c r="AS337" i="14"/>
  <c r="AS230" i="14"/>
  <c r="AT957" i="14"/>
  <c r="AS202" i="14"/>
  <c r="AR652" i="14"/>
  <c r="AU213" i="14"/>
  <c r="AR948" i="14"/>
  <c r="AT781" i="14"/>
  <c r="AT885" i="14"/>
  <c r="AR421" i="14"/>
  <c r="AR895" i="14"/>
  <c r="AS331" i="14"/>
  <c r="AT686" i="14"/>
  <c r="AR953" i="14"/>
  <c r="AT835" i="14"/>
  <c r="AT696" i="14"/>
  <c r="AS332" i="14"/>
  <c r="AR838" i="14"/>
  <c r="AU166" i="14"/>
  <c r="AT582" i="14"/>
  <c r="AT524" i="14"/>
  <c r="AS185" i="14"/>
  <c r="AU214" i="14"/>
  <c r="AR646" i="14"/>
  <c r="AT845" i="14"/>
  <c r="AT643" i="14"/>
  <c r="AR513" i="14"/>
  <c r="AT1075" i="14"/>
  <c r="AU258" i="14"/>
  <c r="AU349" i="14"/>
  <c r="AR993" i="14"/>
  <c r="AU242" i="14"/>
  <c r="AU251" i="14"/>
  <c r="AT446" i="14"/>
  <c r="AR427" i="14"/>
  <c r="AT1054" i="14"/>
  <c r="AU338" i="14"/>
  <c r="AR965" i="14"/>
  <c r="AT606" i="14"/>
  <c r="AS258" i="14"/>
  <c r="AR1074" i="14"/>
  <c r="AR443" i="14"/>
  <c r="AR892" i="14"/>
  <c r="AT443" i="14"/>
  <c r="AT861" i="14"/>
  <c r="AR438" i="14"/>
  <c r="AT482" i="14"/>
  <c r="AR994" i="14"/>
  <c r="AR451" i="14"/>
  <c r="AU249" i="14"/>
  <c r="AR1013" i="14"/>
  <c r="AS326" i="14"/>
  <c r="AR744" i="14"/>
  <c r="AT737" i="14"/>
  <c r="AR947" i="14"/>
  <c r="AR501" i="14"/>
  <c r="AT874" i="14"/>
  <c r="AT451" i="14"/>
  <c r="AS251" i="14"/>
  <c r="AR825" i="14"/>
  <c r="AR479" i="14"/>
  <c r="AT714" i="14"/>
  <c r="AR390" i="14"/>
  <c r="AT561" i="14"/>
  <c r="AR661" i="14"/>
  <c r="AR406" i="14"/>
  <c r="AT1034" i="14"/>
  <c r="AT665" i="14"/>
  <c r="AT868" i="14"/>
  <c r="AT811" i="14"/>
  <c r="AR642" i="14"/>
  <c r="AR699" i="14"/>
  <c r="AU229" i="14"/>
  <c r="AT872" i="14"/>
  <c r="AR412" i="14"/>
  <c r="AS189" i="14"/>
  <c r="AU121" i="14"/>
  <c r="AU128" i="14"/>
  <c r="AS220" i="14"/>
  <c r="AT418" i="14"/>
  <c r="AR622" i="14"/>
  <c r="AU161" i="14"/>
  <c r="AT893" i="14"/>
  <c r="AT730" i="14"/>
  <c r="AT918" i="14"/>
  <c r="AT626" i="14"/>
  <c r="AT877" i="14"/>
  <c r="AT635" i="14"/>
  <c r="AT923" i="14"/>
  <c r="AU147" i="14"/>
  <c r="AR969" i="14"/>
  <c r="AR450" i="14"/>
  <c r="AR1018" i="14"/>
  <c r="AT859" i="14"/>
  <c r="AT657" i="14"/>
  <c r="AT937" i="14"/>
  <c r="AR870" i="14"/>
  <c r="AR425" i="14"/>
  <c r="AT486" i="14"/>
  <c r="AS191" i="14"/>
  <c r="AT944" i="14"/>
  <c r="AR1020" i="14"/>
  <c r="AT1079" i="14"/>
  <c r="AT741" i="14"/>
  <c r="AR490" i="14"/>
  <c r="AR897" i="14"/>
  <c r="AR651" i="14"/>
  <c r="AR1010" i="14"/>
  <c r="AR482" i="14"/>
  <c r="AS341" i="14"/>
  <c r="AT678" i="14"/>
  <c r="AT457" i="14"/>
  <c r="AT870" i="14"/>
  <c r="AR1083" i="14"/>
  <c r="AT972" i="14"/>
  <c r="AR1022" i="14"/>
  <c r="AR781" i="14"/>
  <c r="AT1066" i="14"/>
  <c r="AR788" i="14"/>
  <c r="AT614" i="14"/>
  <c r="AT425" i="14"/>
  <c r="AR595" i="14"/>
  <c r="AT542" i="14"/>
  <c r="AT683" i="14"/>
  <c r="AR827" i="14"/>
  <c r="AR1073" i="14"/>
  <c r="AR831" i="14"/>
  <c r="AT722" i="14"/>
  <c r="AT398" i="14"/>
  <c r="AT1008" i="14"/>
  <c r="AT565" i="14"/>
  <c r="AT822" i="14"/>
  <c r="AT924" i="14"/>
  <c r="AR433" i="14"/>
  <c r="AT464" i="14"/>
  <c r="AS248" i="14"/>
  <c r="AS182" i="14"/>
  <c r="AT673" i="14"/>
  <c r="AS279" i="14"/>
  <c r="AU298" i="14"/>
  <c r="AS114" i="14"/>
  <c r="AS199" i="14"/>
  <c r="AS339" i="14"/>
  <c r="AU312" i="14"/>
  <c r="AT512" i="14"/>
  <c r="AU355" i="14"/>
  <c r="AR589" i="14"/>
  <c r="AR691" i="14"/>
  <c r="AU122" i="14"/>
  <c r="AR729" i="14"/>
  <c r="AR399" i="14"/>
  <c r="AT490" i="14"/>
  <c r="AR583" i="14"/>
  <c r="AS171" i="14"/>
  <c r="AU330" i="14"/>
  <c r="AR772" i="14"/>
  <c r="AR428" i="14"/>
  <c r="AU114" i="14"/>
  <c r="AT615" i="14"/>
  <c r="AR638" i="14"/>
  <c r="AR1048" i="14"/>
  <c r="AT899" i="14"/>
  <c r="AU170" i="14"/>
  <c r="AS271" i="14"/>
  <c r="AT994" i="14"/>
  <c r="AT553" i="14"/>
  <c r="AT1085" i="14"/>
  <c r="AT684" i="14"/>
  <c r="AR982" i="14"/>
  <c r="AS150" i="14"/>
  <c r="AT484" i="14"/>
  <c r="AT970" i="14"/>
  <c r="AR524" i="14"/>
  <c r="AR407" i="14"/>
  <c r="AR420" i="14"/>
  <c r="AU310" i="14"/>
  <c r="AS265" i="14"/>
  <c r="AU336" i="14"/>
  <c r="AR395" i="14"/>
  <c r="AT815" i="14"/>
  <c r="AT383" i="14"/>
  <c r="AT624" i="14"/>
  <c r="AR605" i="14"/>
  <c r="AT628" i="14"/>
  <c r="AR516" i="14"/>
  <c r="AU262" i="14"/>
  <c r="AT810" i="14"/>
  <c r="AT652" i="14"/>
  <c r="AU328" i="14"/>
  <c r="AR923" i="14"/>
  <c r="AS195" i="14"/>
  <c r="AU204" i="14"/>
  <c r="AT456" i="14"/>
  <c r="AS275" i="14"/>
  <c r="AR757" i="14"/>
  <c r="AS278" i="14"/>
  <c r="AU140" i="14"/>
  <c r="AT807" i="14"/>
  <c r="AR710" i="14"/>
  <c r="AT516" i="14"/>
  <c r="AR1084" i="14"/>
  <c r="AU293" i="14"/>
  <c r="AR940" i="14"/>
  <c r="AR579" i="14"/>
  <c r="AT969" i="14"/>
  <c r="AT670" i="14"/>
  <c r="AS241" i="14"/>
  <c r="AR480" i="14"/>
  <c r="AR809" i="14"/>
  <c r="AT600" i="14"/>
  <c r="AS249" i="14"/>
  <c r="AU169" i="14"/>
  <c r="AT433" i="14"/>
  <c r="AU358" i="14"/>
  <c r="AR526" i="14"/>
  <c r="AS196" i="14"/>
  <c r="AR824" i="14"/>
  <c r="AT546" i="14"/>
  <c r="AS260" i="14"/>
  <c r="AR834" i="14"/>
  <c r="AT834" i="14"/>
  <c r="AT405" i="14"/>
  <c r="AR924" i="14"/>
  <c r="AR770" i="14"/>
  <c r="AR403" i="14"/>
  <c r="AT864" i="14"/>
  <c r="AR819" i="14"/>
  <c r="AR632" i="14"/>
  <c r="AT705" i="14"/>
  <c r="AT1073" i="14"/>
  <c r="AT415" i="14"/>
  <c r="AT1020" i="14"/>
  <c r="AR637" i="14"/>
  <c r="AS166" i="14"/>
  <c r="AS293" i="14"/>
  <c r="AR942" i="14"/>
  <c r="AS231" i="14"/>
  <c r="AR636" i="14"/>
  <c r="AR625" i="14"/>
  <c r="AR522" i="14"/>
  <c r="AR713" i="14"/>
  <c r="AR540" i="14"/>
  <c r="AS277" i="14"/>
  <c r="AT485" i="14"/>
  <c r="AU129" i="14"/>
  <c r="AR943" i="14"/>
  <c r="AR624" i="14"/>
  <c r="AR1076" i="14"/>
  <c r="AU228" i="14"/>
  <c r="AT692" i="14"/>
  <c r="AR505" i="14"/>
  <c r="AR609" i="14"/>
  <c r="AR822" i="14"/>
  <c r="AT537" i="14"/>
  <c r="AS190" i="14"/>
  <c r="AR1063" i="14"/>
  <c r="AR496" i="14"/>
  <c r="AS206" i="14"/>
  <c r="AU337" i="14"/>
  <c r="AT576" i="14"/>
  <c r="AR442" i="14"/>
  <c r="AS283" i="14"/>
  <c r="AS348" i="14"/>
  <c r="AR1052" i="14"/>
  <c r="AS320" i="14"/>
  <c r="AR944" i="14"/>
  <c r="AR508" i="14"/>
  <c r="AR447" i="14"/>
  <c r="AT1032" i="14"/>
  <c r="AT856" i="14"/>
  <c r="AR512" i="14"/>
  <c r="AR551" i="14"/>
  <c r="AR511" i="14"/>
  <c r="AR502" i="14"/>
  <c r="AT640" i="14"/>
  <c r="AR832" i="14"/>
  <c r="AT496" i="14"/>
  <c r="AR465" i="14"/>
  <c r="AR695" i="14"/>
  <c r="AR471" i="14"/>
  <c r="AT447" i="14"/>
  <c r="AT541" i="14"/>
  <c r="AT710" i="14"/>
  <c r="AU331" i="14"/>
  <c r="AR1080" i="14"/>
  <c r="AR426" i="14"/>
  <c r="AR523" i="14"/>
  <c r="AS334" i="14"/>
  <c r="AT953" i="14"/>
  <c r="AT631" i="14"/>
  <c r="AT1069" i="14"/>
  <c r="AR752" i="14"/>
  <c r="AR497" i="14"/>
  <c r="AT488" i="14"/>
  <c r="AS238" i="14"/>
  <c r="AT508" i="14"/>
  <c r="AT998" i="14"/>
  <c r="AU325" i="14"/>
  <c r="AR802" i="14"/>
  <c r="AT912" i="14"/>
  <c r="AR569" i="14"/>
  <c r="AR494" i="14"/>
  <c r="AR989" i="14"/>
  <c r="AT790" i="14"/>
  <c r="AU236" i="14"/>
  <c r="AR794" i="14"/>
  <c r="AS136" i="14"/>
  <c r="AS292" i="14"/>
  <c r="AR514" i="14"/>
  <c r="AT740" i="14"/>
  <c r="AT801" i="14"/>
  <c r="AT540" i="14"/>
  <c r="AU111" i="14"/>
  <c r="AU282" i="14"/>
  <c r="AR726" i="14"/>
  <c r="AS276" i="14"/>
  <c r="AT989" i="14"/>
  <c r="AR769" i="14"/>
  <c r="AR810" i="14"/>
  <c r="AU294" i="14"/>
  <c r="AU205" i="14"/>
  <c r="AS111" i="14"/>
  <c r="AT404" i="14"/>
  <c r="AU276" i="14"/>
  <c r="AR371" i="14"/>
  <c r="AR727" i="14"/>
  <c r="AS340" i="14"/>
  <c r="AS145" i="14"/>
  <c r="AT855" i="14"/>
  <c r="AR541" i="14"/>
  <c r="AT610" i="14"/>
  <c r="AU287" i="14"/>
  <c r="AR662" i="14"/>
  <c r="AT763" i="14"/>
  <c r="AR927" i="14"/>
  <c r="AT387" i="14"/>
  <c r="AT832" i="14"/>
  <c r="AT1000" i="14"/>
  <c r="AS180" i="14"/>
  <c r="AS167" i="14"/>
  <c r="AT503" i="14"/>
  <c r="AT950" i="14"/>
  <c r="AT412" i="14"/>
  <c r="AU194" i="14"/>
  <c r="AR527" i="14"/>
  <c r="AT595" i="14"/>
  <c r="AR408" i="14"/>
  <c r="AU177" i="14"/>
  <c r="AR563" i="14"/>
  <c r="AR690" i="14"/>
  <c r="AR889" i="14"/>
  <c r="AT1024" i="14"/>
  <c r="AT602" i="14"/>
  <c r="AT1033" i="14"/>
  <c r="AT802" i="14"/>
  <c r="AS247" i="14"/>
  <c r="AT416" i="14"/>
  <c r="AS214" i="14"/>
  <c r="AT843" i="14"/>
  <c r="AS242" i="14"/>
  <c r="AT559" i="14"/>
  <c r="AR804" i="14"/>
  <c r="AR910" i="14"/>
  <c r="AR914" i="14"/>
  <c r="AS237" i="14"/>
  <c r="AT935" i="14"/>
  <c r="AR930" i="14"/>
  <c r="AU168" i="14"/>
  <c r="AR791" i="14"/>
  <c r="AR460" i="14"/>
  <c r="AT566" i="14"/>
  <c r="AU109" i="14"/>
  <c r="AT866" i="14"/>
  <c r="AT1026" i="14"/>
  <c r="AR630" i="14"/>
  <c r="AT1068" i="14"/>
  <c r="AT751" i="14"/>
  <c r="AT1074" i="14"/>
  <c r="AS155" i="14"/>
  <c r="AT586" i="14"/>
  <c r="AT926" i="14"/>
  <c r="AT437" i="14"/>
  <c r="AT1021" i="14"/>
  <c r="AT549" i="14"/>
  <c r="AT580" i="14"/>
  <c r="AR623" i="14"/>
  <c r="AR446" i="14"/>
  <c r="AS125" i="14"/>
  <c r="AS286" i="14"/>
  <c r="AR1044" i="14"/>
  <c r="AT467" i="14"/>
  <c r="AS123" i="14"/>
  <c r="AR654" i="14"/>
  <c r="AT702" i="14"/>
  <c r="AR487" i="14"/>
  <c r="AR941" i="14"/>
  <c r="AS269" i="14"/>
  <c r="AT733" i="14"/>
  <c r="AT463" i="14"/>
  <c r="AR877" i="14"/>
  <c r="AS156" i="14"/>
  <c r="AU131" i="14"/>
  <c r="AS212" i="14"/>
  <c r="AR722" i="14"/>
  <c r="AR905" i="14"/>
  <c r="AU153" i="14"/>
  <c r="AT805" i="14"/>
  <c r="AT841" i="14"/>
  <c r="AU339" i="14"/>
  <c r="AS201" i="14"/>
  <c r="AR1072" i="14"/>
  <c r="AS219" i="14"/>
  <c r="AS239" i="14"/>
  <c r="AT800" i="14"/>
  <c r="AT439" i="14"/>
  <c r="AR839" i="14"/>
  <c r="AR472" i="14"/>
  <c r="AR391" i="14"/>
  <c r="AS132" i="14"/>
  <c r="AR732" i="14"/>
  <c r="AT475" i="14"/>
  <c r="AT888" i="14"/>
  <c r="AR521" i="14"/>
  <c r="AT548" i="14"/>
  <c r="AS362" i="14"/>
  <c r="AU174" i="14"/>
  <c r="AU164" i="14"/>
  <c r="AU352" i="14"/>
  <c r="AR797" i="14"/>
  <c r="AR743" i="14"/>
  <c r="AR668" i="14"/>
  <c r="AT388" i="14"/>
  <c r="AU146" i="14"/>
  <c r="AT984" i="14"/>
  <c r="AU264" i="14"/>
  <c r="AR991" i="14"/>
  <c r="AR449" i="14"/>
  <c r="AS317" i="14"/>
  <c r="AS162" i="14"/>
  <c r="AT627" i="14"/>
  <c r="AR988" i="14"/>
  <c r="AT589" i="14"/>
  <c r="AR558" i="14"/>
  <c r="AS268" i="14"/>
  <c r="AS203" i="14"/>
  <c r="AR815" i="14"/>
  <c r="AT432" i="14"/>
  <c r="AR863" i="14"/>
  <c r="AT804" i="14"/>
  <c r="AT584" i="14"/>
  <c r="AR566" i="14"/>
  <c r="AT1052" i="14"/>
  <c r="AR986" i="14"/>
  <c r="AT764" i="14"/>
  <c r="AR405" i="14"/>
  <c r="AR598" i="14"/>
  <c r="AR920" i="14"/>
  <c r="AR608" i="14"/>
  <c r="AT947" i="14"/>
  <c r="AR599" i="14"/>
  <c r="AR1008" i="14"/>
  <c r="AT556" i="14"/>
  <c r="AR698" i="14"/>
  <c r="AR663" i="14"/>
  <c r="AR585" i="14"/>
  <c r="AT922" i="14"/>
  <c r="AT738" i="14"/>
  <c r="AR835" i="14"/>
  <c r="AR627" i="14"/>
  <c r="AR972" i="14"/>
  <c r="AR806" i="14"/>
  <c r="AU134" i="14"/>
  <c r="AR453" i="14"/>
  <c r="AT578" i="14"/>
  <c r="AS287" i="14"/>
  <c r="AR842" i="14"/>
  <c r="AU156" i="14"/>
  <c r="AR397" i="14"/>
  <c r="AT913" i="14"/>
  <c r="AT990" i="14"/>
  <c r="AR935" i="14"/>
  <c r="AR978" i="14"/>
  <c r="AR398" i="14"/>
  <c r="AU149" i="14"/>
  <c r="AT1047" i="14"/>
  <c r="AR674" i="14"/>
  <c r="AU345" i="14"/>
  <c r="AU335" i="14"/>
  <c r="AT638" i="14"/>
  <c r="AT852" i="14"/>
  <c r="AS355" i="14"/>
  <c r="AR653" i="14"/>
  <c r="AT814" i="14"/>
  <c r="AT904" i="14"/>
  <c r="AR990" i="14"/>
  <c r="AT1070" i="14"/>
  <c r="AR539" i="14"/>
  <c r="AU209" i="14"/>
  <c r="AT968" i="14"/>
  <c r="AS112" i="14"/>
  <c r="AS119" i="14"/>
  <c r="AT942" i="14"/>
  <c r="AT910" i="14"/>
  <c r="AU220" i="14"/>
  <c r="AS127" i="14"/>
  <c r="AR629" i="14"/>
  <c r="AU113" i="14"/>
  <c r="AR707" i="14"/>
  <c r="AT721" i="14"/>
  <c r="AU342" i="14"/>
  <c r="AR515" i="14"/>
  <c r="AT465" i="14"/>
  <c r="AT407" i="14"/>
  <c r="AT748" i="14"/>
  <c r="AT700" i="14"/>
  <c r="AR850" i="14"/>
  <c r="AR720" i="14"/>
  <c r="AU346" i="14"/>
  <c r="AR650" i="14"/>
  <c r="AT632" i="14"/>
  <c r="AR576" i="14"/>
  <c r="AR873" i="14"/>
  <c r="AR448" i="14"/>
  <c r="AT903" i="14"/>
  <c r="AT823" i="14"/>
  <c r="AR383" i="14"/>
  <c r="AU260" i="14"/>
  <c r="AR379" i="14"/>
  <c r="AT713" i="14"/>
  <c r="AU187" i="14"/>
  <c r="AU319" i="14"/>
  <c r="AS223" i="14"/>
  <c r="AT744" i="14"/>
  <c r="AR1023" i="14"/>
  <c r="AU217" i="14"/>
  <c r="AT794" i="14"/>
  <c r="AR1077" i="14"/>
  <c r="AT664" i="14"/>
  <c r="AU192" i="14"/>
  <c r="AT862" i="14"/>
  <c r="AT857" i="14"/>
  <c r="AT469" i="14"/>
  <c r="AT974" i="14"/>
  <c r="AR775" i="14"/>
  <c r="AT545" i="14"/>
  <c r="AT797" i="14"/>
  <c r="AS109" i="14"/>
  <c r="AR803" i="14"/>
  <c r="AU350" i="14"/>
  <c r="AT959" i="14"/>
  <c r="AT753" i="14"/>
  <c r="AS288" i="14"/>
  <c r="AU245" i="14"/>
  <c r="AR858" i="14"/>
  <c r="AS165" i="14"/>
  <c r="AT785" i="14"/>
  <c r="AT948" i="14"/>
  <c r="AT391" i="14"/>
  <c r="AR717" i="14"/>
  <c r="AR520" i="14"/>
  <c r="AR883" i="14"/>
  <c r="AR678" i="14"/>
  <c r="AS216" i="14"/>
  <c r="AU223" i="14"/>
  <c r="AR931" i="14"/>
  <c r="AR1060" i="14"/>
  <c r="AR689" i="14"/>
  <c r="AU289" i="14"/>
  <c r="AT833" i="14"/>
  <c r="AR594" i="14"/>
  <c r="AR419" i="14"/>
  <c r="AR429" i="14"/>
  <c r="AT729" i="14"/>
  <c r="AU326" i="14"/>
  <c r="AT981" i="14"/>
  <c r="AR664" i="14"/>
  <c r="AR745" i="14"/>
  <c r="AS327" i="14"/>
  <c r="AT476" i="14"/>
  <c r="AT372" i="14"/>
  <c r="AR553" i="14"/>
  <c r="AT434" i="14"/>
  <c r="AS324" i="14"/>
  <c r="AT827" i="14"/>
  <c r="AT739" i="14"/>
  <c r="AT639" i="14"/>
  <c r="AS311" i="14"/>
  <c r="AS143" i="14"/>
  <c r="AR1043" i="14"/>
  <c r="AU255" i="14"/>
  <c r="AS299" i="14"/>
  <c r="AU130" i="14"/>
  <c r="AR681" i="14"/>
  <c r="AU237" i="14"/>
  <c r="AT406" i="14"/>
  <c r="AT933" i="14"/>
  <c r="AR818" i="14"/>
  <c r="AT599" i="14"/>
  <c r="AU254" i="14"/>
  <c r="AT573" i="14"/>
  <c r="AT836" i="14"/>
  <c r="AR1025" i="14"/>
  <c r="AR913" i="14"/>
  <c r="AT605" i="14"/>
  <c r="AU239" i="14"/>
  <c r="AR876" i="14"/>
  <c r="AR795" i="14"/>
  <c r="AR960" i="14"/>
  <c r="AT769" i="14"/>
  <c r="AT430" i="14"/>
  <c r="AR891" i="14"/>
  <c r="AT646" i="14"/>
  <c r="AR392" i="14"/>
  <c r="AT399" i="14"/>
  <c r="AS133" i="14"/>
  <c r="AU292" i="14"/>
  <c r="AU210" i="14"/>
  <c r="AR723" i="14"/>
  <c r="AS333" i="14"/>
  <c r="AT828" i="14"/>
  <c r="AU207" i="14"/>
  <c r="AT601" i="14"/>
  <c r="AR469" i="14"/>
  <c r="AT483" i="14"/>
  <c r="AS359" i="14"/>
  <c r="AT897" i="14"/>
  <c r="AT577" i="14"/>
  <c r="AR547" i="14"/>
  <c r="AU247" i="14"/>
  <c r="AT890" i="14"/>
  <c r="AU142" i="14"/>
  <c r="AT760" i="14"/>
  <c r="AT980" i="14"/>
  <c r="AR909" i="14"/>
  <c r="AU288" i="14"/>
  <c r="AS345" i="14"/>
  <c r="AR577" i="14"/>
  <c r="AR592" i="14"/>
  <c r="AR1053" i="14"/>
  <c r="AS356" i="14"/>
  <c r="AU253" i="14"/>
  <c r="AT555" i="14"/>
  <c r="AR431" i="14"/>
  <c r="AT518" i="14"/>
  <c r="AS303" i="14"/>
  <c r="AU202" i="14"/>
  <c r="AU327" i="14"/>
  <c r="AR614" i="14"/>
  <c r="AT1045" i="14"/>
  <c r="AR503" i="14"/>
  <c r="AT1006" i="14"/>
  <c r="AT1055" i="14"/>
  <c r="AR620" i="14"/>
  <c r="AR750" i="14"/>
  <c r="AU246" i="14"/>
  <c r="AT645" i="14"/>
  <c r="AT588" i="14"/>
  <c r="AT1050" i="14"/>
  <c r="AR884" i="14"/>
  <c r="AU316" i="14"/>
  <c r="AU241" i="14"/>
  <c r="AU150" i="14"/>
  <c r="AR869" i="14"/>
  <c r="AT618" i="14"/>
  <c r="AS246" i="14"/>
  <c r="AU225" i="14"/>
  <c r="AR918" i="14"/>
  <c r="AS131" i="14"/>
  <c r="AU196" i="14"/>
  <c r="AS312" i="14"/>
  <c r="AS217" i="14"/>
  <c r="AT441" i="14"/>
  <c r="AT825" i="14"/>
  <c r="AR777" i="14"/>
  <c r="AR628" i="14"/>
  <c r="AT759" i="14"/>
  <c r="AT367" i="14"/>
  <c r="AT394" i="14"/>
  <c r="AR1068" i="14"/>
  <c r="AT869" i="14"/>
  <c r="AU357" i="14"/>
  <c r="AS142" i="14"/>
  <c r="AT621" i="14"/>
  <c r="AT377" i="14"/>
  <c r="AS353" i="14"/>
  <c r="AT629" i="14"/>
  <c r="AT400" i="14"/>
  <c r="AT389" i="14"/>
  <c r="AR601" i="14"/>
  <c r="AT786" i="14"/>
  <c r="AT749" i="14"/>
  <c r="AR959" i="14"/>
  <c r="AR899" i="14"/>
  <c r="AU301" i="14"/>
  <c r="AT667" i="14"/>
  <c r="AR887" i="14"/>
  <c r="AR372" i="14"/>
  <c r="AT1015" i="14"/>
  <c r="AS243" i="14"/>
  <c r="AT961" i="14"/>
  <c r="AS236" i="14"/>
  <c r="AR400" i="14"/>
  <c r="AS161" i="14"/>
  <c r="AR468" i="14"/>
  <c r="AU360" i="14"/>
  <c r="AU320" i="14"/>
  <c r="AT431" i="14"/>
  <c r="AT773" i="14"/>
  <c r="AS316" i="14"/>
  <c r="AR922" i="14"/>
  <c r="AR985" i="14"/>
  <c r="AT633" i="14"/>
  <c r="AR766" i="14"/>
  <c r="AS330" i="14"/>
  <c r="AT500" i="14"/>
  <c r="AR659" i="14"/>
  <c r="AS134" i="14"/>
  <c r="AR916" i="14"/>
  <c r="AU183" i="14"/>
  <c r="AR665" i="14"/>
  <c r="AT932" i="14"/>
  <c r="AS122" i="14"/>
  <c r="AR1024" i="14"/>
  <c r="AU261" i="14"/>
  <c r="AT395" i="14"/>
  <c r="AR519" i="14"/>
  <c r="AS298" i="14"/>
  <c r="AR1059" i="14"/>
  <c r="AR596" i="14"/>
  <c r="AR885" i="14"/>
  <c r="AR900" i="14"/>
  <c r="AS245" i="14"/>
  <c r="AS175" i="14"/>
  <c r="AT661" i="14"/>
  <c r="AR669" i="14"/>
  <c r="AR998" i="14"/>
  <c r="AT568" i="14"/>
  <c r="AR741" i="14"/>
  <c r="AT477" i="14"/>
  <c r="AR796" i="14"/>
  <c r="AT756" i="14"/>
  <c r="AU340" i="14"/>
  <c r="AU304" i="14"/>
  <c r="AR578" i="14"/>
  <c r="AU366" i="14"/>
  <c r="AR765" i="14"/>
  <c r="AR495" i="14"/>
  <c r="AU106" i="14"/>
  <c r="AR439" i="14"/>
  <c r="AT1042" i="14"/>
  <c r="AU341" i="14"/>
  <c r="AR907" i="14"/>
  <c r="AT860" i="14"/>
  <c r="AT663" i="14"/>
  <c r="AR728" i="14"/>
  <c r="AR587" i="14"/>
  <c r="AR701" i="14"/>
  <c r="AT514" i="14"/>
  <c r="AT879" i="14"/>
  <c r="AR837" i="14"/>
  <c r="AR648" i="14"/>
  <c r="AT382" i="14"/>
  <c r="AR685" i="14"/>
  <c r="AU195" i="14"/>
  <c r="AT791" i="14"/>
  <c r="AT920" i="14"/>
  <c r="AR552" i="14"/>
  <c r="AT1064" i="14"/>
  <c r="AT659" i="14"/>
  <c r="AU221" i="14"/>
  <c r="AT986" i="14"/>
  <c r="AS184" i="14"/>
  <c r="AS174" i="14"/>
  <c r="AR862" i="14"/>
  <c r="AS315" i="14"/>
  <c r="AR417" i="14"/>
  <c r="AU135" i="14"/>
  <c r="AT691" i="14"/>
  <c r="AT840" i="14"/>
  <c r="AT642" i="14"/>
  <c r="AU191" i="14"/>
  <c r="AR491" i="14"/>
  <c r="AT931" i="14"/>
  <c r="AT977" i="14"/>
  <c r="AT462" i="14"/>
  <c r="AS328" i="14"/>
  <c r="AU171" i="14"/>
  <c r="AR649" i="14"/>
  <c r="AR1078" i="14"/>
  <c r="AT829" i="14"/>
  <c r="AR557" i="14"/>
  <c r="AT419" i="14"/>
  <c r="AT991" i="14"/>
  <c r="AR660" i="14"/>
  <c r="AR675" i="14"/>
  <c r="AR498" i="14"/>
  <c r="AU322" i="14"/>
  <c r="AT787" i="14"/>
  <c r="AU226" i="14"/>
  <c r="AS193" i="14"/>
  <c r="AR996" i="14"/>
  <c r="AR1037" i="14"/>
  <c r="AT988" i="14"/>
  <c r="AT654" i="14"/>
  <c r="AT454" i="14"/>
  <c r="AT848" i="14"/>
  <c r="AU269" i="14"/>
  <c r="AR919" i="14"/>
  <c r="AT788" i="14"/>
  <c r="AR854" i="14"/>
  <c r="AU365" i="14"/>
  <c r="AT900" i="14"/>
  <c r="AT1072" i="14"/>
  <c r="AT528" i="14"/>
  <c r="AS233" i="14"/>
  <c r="AT996" i="14"/>
  <c r="AT662" i="14"/>
  <c r="AU215" i="14"/>
  <c r="AR394" i="14"/>
  <c r="AR586" i="14"/>
  <c r="AT951" i="14"/>
  <c r="AR860" i="14"/>
  <c r="AS229" i="14"/>
  <c r="AR1081" i="14"/>
  <c r="AT875" i="14"/>
  <c r="AT474" i="14"/>
  <c r="AU280" i="14"/>
  <c r="AR1011" i="14"/>
  <c r="AR921" i="14"/>
  <c r="AR871" i="14"/>
  <c r="AR817" i="14"/>
  <c r="AT987" i="14"/>
  <c r="AS366" i="14"/>
  <c r="AT734" i="14"/>
  <c r="AS198" i="14"/>
  <c r="AS139" i="14"/>
  <c r="AU116" i="14"/>
  <c r="AR568" i="14"/>
  <c r="AR974" i="14"/>
  <c r="AR856" i="14"/>
  <c r="AT468" i="14"/>
  <c r="AU120" i="14"/>
  <c r="AU286" i="14"/>
  <c r="AU266" i="14"/>
  <c r="AT536" i="14"/>
  <c r="AT776" i="14"/>
  <c r="AU190" i="14"/>
  <c r="AT831" i="14"/>
  <c r="AR1029" i="14"/>
  <c r="AR983" i="14"/>
  <c r="AR820" i="14"/>
  <c r="AT946" i="14"/>
  <c r="AR849" i="14"/>
  <c r="AT871" i="14"/>
  <c r="AR855" i="14"/>
  <c r="AS210" i="14"/>
  <c r="AR955" i="14"/>
  <c r="AR413" i="14"/>
  <c r="AS253" i="14"/>
  <c r="AT936" i="14"/>
  <c r="AS118" i="14"/>
  <c r="AU267" i="14"/>
  <c r="AT693" i="14"/>
  <c r="AT669" i="14"/>
  <c r="AR852" i="14"/>
  <c r="AS140" i="14"/>
  <c r="AT766" i="14"/>
  <c r="AR709" i="14"/>
  <c r="AR688" i="14"/>
  <c r="AR466" i="14"/>
  <c r="AU231" i="14"/>
  <c r="AT426" i="14"/>
  <c r="AR402" i="14"/>
  <c r="AS318" i="14"/>
  <c r="AR951" i="14"/>
  <c r="AR971" i="14"/>
  <c r="AT896" i="14"/>
  <c r="AR714" i="14"/>
  <c r="AT934" i="14"/>
  <c r="AR1038" i="14"/>
  <c r="AR550" i="14"/>
  <c r="AT373" i="14"/>
  <c r="AT411" i="14"/>
  <c r="AR776" i="14"/>
  <c r="AS121" i="14"/>
  <c r="AR721" i="14"/>
  <c r="AT386" i="14"/>
  <c r="AU136" i="14"/>
  <c r="AS159" i="14"/>
  <c r="AU125" i="14"/>
  <c r="AR734" i="14"/>
  <c r="AR454" i="14"/>
  <c r="AT708" i="14"/>
  <c r="AS149" i="14"/>
  <c r="AT927" i="14"/>
  <c r="AS128" i="14"/>
  <c r="AT742" i="14"/>
  <c r="AR859" i="14"/>
  <c r="AV128" i="14" l="1"/>
  <c r="AV149" i="14"/>
  <c r="AV159" i="14"/>
  <c r="AV121" i="14"/>
  <c r="AV318" i="14"/>
  <c r="AV140" i="14"/>
  <c r="AV118" i="14"/>
  <c r="AV253" i="14"/>
  <c r="AV210" i="14"/>
  <c r="AV139" i="14"/>
  <c r="AV198" i="14"/>
  <c r="AV366" i="14"/>
  <c r="AV229" i="14"/>
  <c r="AV233" i="14"/>
  <c r="AV193" i="14"/>
  <c r="AV328" i="14"/>
  <c r="AV315" i="14"/>
  <c r="AV174" i="14"/>
  <c r="AV184" i="14"/>
  <c r="AV175" i="14"/>
  <c r="AV245" i="14"/>
  <c r="AV298" i="14"/>
  <c r="AV122" i="14"/>
  <c r="AV134" i="14"/>
  <c r="AV330" i="14"/>
  <c r="AV316" i="14"/>
  <c r="AV161" i="14"/>
  <c r="AV236" i="14"/>
  <c r="AV243" i="14"/>
  <c r="AV353" i="14"/>
  <c r="AV142" i="14"/>
  <c r="AV217" i="14"/>
  <c r="AV312" i="14"/>
  <c r="AV131" i="14"/>
  <c r="AV246" i="14"/>
  <c r="AV303" i="14"/>
  <c r="AV356" i="14"/>
  <c r="AV345" i="14"/>
  <c r="AV359" i="14"/>
  <c r="AV333" i="14"/>
  <c r="AV133" i="14"/>
  <c r="AV299" i="14"/>
  <c r="AV143" i="14"/>
  <c r="AV311" i="14"/>
  <c r="AV324" i="14"/>
  <c r="AV327" i="14"/>
  <c r="AV216" i="14"/>
  <c r="AV165" i="14"/>
  <c r="AV288" i="14"/>
  <c r="AV109" i="14"/>
  <c r="AV223" i="14"/>
  <c r="AV127" i="14"/>
  <c r="AV119" i="14"/>
  <c r="AV112" i="14"/>
  <c r="AV355" i="14"/>
  <c r="AV287" i="14"/>
  <c r="AV203" i="14"/>
  <c r="AV268" i="14"/>
  <c r="AV162" i="14"/>
  <c r="AV317" i="14"/>
  <c r="AV362" i="14"/>
  <c r="AV132" i="14"/>
  <c r="AV239" i="14"/>
  <c r="AV219" i="14"/>
  <c r="AV201" i="14"/>
  <c r="AV212" i="14"/>
  <c r="AV156" i="14"/>
  <c r="AV269" i="14"/>
  <c r="AV123" i="14"/>
  <c r="AV286" i="14"/>
  <c r="AV125" i="14"/>
  <c r="AV155" i="14"/>
  <c r="AV237" i="14"/>
  <c r="AV242" i="14"/>
  <c r="AV214" i="14"/>
  <c r="AV247" i="14"/>
  <c r="AV167" i="14"/>
  <c r="AV180" i="14"/>
  <c r="AV145" i="14"/>
  <c r="AV340" i="14"/>
  <c r="AV111" i="14"/>
  <c r="AV276" i="14"/>
  <c r="AV292" i="14"/>
  <c r="AV136" i="14"/>
  <c r="AV238" i="14"/>
  <c r="AV334" i="14"/>
  <c r="AV320" i="14"/>
  <c r="AV348" i="14"/>
  <c r="AV283" i="14"/>
  <c r="AV206" i="14"/>
  <c r="AV190" i="14"/>
  <c r="AV277" i="14"/>
  <c r="AV231" i="14"/>
  <c r="AV293" i="14"/>
  <c r="AV166" i="14"/>
  <c r="AV260" i="14"/>
  <c r="AV196" i="14"/>
  <c r="AV249" i="14"/>
  <c r="AV241" i="14"/>
  <c r="AV278" i="14"/>
  <c r="AV275" i="14"/>
  <c r="AV195" i="14"/>
  <c r="AV265" i="14"/>
  <c r="AV150" i="14"/>
  <c r="AV271" i="14"/>
  <c r="AV171" i="14"/>
  <c r="AV339" i="14"/>
  <c r="AV199" i="14"/>
  <c r="AV114" i="14"/>
  <c r="AV279" i="14"/>
  <c r="AV182" i="14"/>
  <c r="AV248" i="14"/>
  <c r="AV341" i="14"/>
  <c r="AV191" i="14"/>
  <c r="AV220" i="14"/>
  <c r="AV189" i="14"/>
  <c r="AV251" i="14"/>
  <c r="AV326" i="14"/>
  <c r="AV258" i="14"/>
  <c r="AV185" i="14"/>
  <c r="AV332" i="14"/>
  <c r="AV331" i="14"/>
  <c r="AV202" i="14"/>
  <c r="AV230" i="14"/>
  <c r="AV337" i="14"/>
  <c r="AV106" i="14"/>
  <c r="AV296" i="14"/>
  <c r="AV207" i="14"/>
  <c r="AV321" i="14"/>
  <c r="AV188" i="14"/>
  <c r="AV351" i="14"/>
  <c r="AV302" i="14"/>
  <c r="AV290" i="14"/>
  <c r="AV120" i="14"/>
  <c r="AV146" i="14"/>
  <c r="AV322" i="14"/>
  <c r="AV310" i="14"/>
  <c r="AV124" i="14"/>
  <c r="AV263" i="14"/>
  <c r="AV284" i="14"/>
  <c r="AV274" i="14"/>
  <c r="AV163" i="14"/>
  <c r="AV273" i="14"/>
  <c r="AV314" i="14"/>
  <c r="AV153" i="14"/>
  <c r="AV354" i="14"/>
  <c r="AV107" i="14"/>
  <c r="AV211" i="14"/>
  <c r="AV364" i="14"/>
  <c r="AV224" i="14"/>
  <c r="AV108" i="14"/>
  <c r="AV152" i="14"/>
  <c r="AV307" i="14"/>
  <c r="AV200" i="14"/>
  <c r="AV154" i="14"/>
  <c r="AV192" i="14"/>
  <c r="AV208" i="14"/>
  <c r="AV225" i="14"/>
  <c r="AV349" i="14"/>
  <c r="AV264" i="14"/>
  <c r="AV169" i="14"/>
  <c r="AV357" i="14"/>
  <c r="AV141" i="14"/>
  <c r="AV129" i="14"/>
  <c r="AV250" i="14"/>
  <c r="AV291" i="14"/>
  <c r="AV301" i="14"/>
  <c r="AV280" i="14"/>
  <c r="AV197" i="14"/>
  <c r="AV148" i="14"/>
  <c r="AV234" i="14"/>
  <c r="AV176" i="14"/>
  <c r="AV300" i="14"/>
  <c r="AV267" i="14"/>
  <c r="AV158" i="14"/>
  <c r="AV172" i="14"/>
  <c r="AV266" i="14"/>
  <c r="AV325" i="14"/>
  <c r="AV130" i="14"/>
  <c r="AV228" i="14"/>
  <c r="AV289" i="14"/>
  <c r="AV126" i="14"/>
  <c r="AV255" i="14"/>
  <c r="AV295" i="14"/>
  <c r="AV116" i="14"/>
  <c r="AV252" i="14"/>
  <c r="AV232" i="14"/>
  <c r="AV361" i="14"/>
  <c r="AV226" i="14"/>
  <c r="AV272" i="14"/>
  <c r="AV218" i="14"/>
  <c r="AV257" i="14"/>
  <c r="AV194" i="14"/>
  <c r="AV350" i="14"/>
  <c r="AV204" i="14"/>
  <c r="AV183" i="14"/>
  <c r="AV297" i="14"/>
  <c r="AV259" i="14"/>
  <c r="AV135" i="14"/>
  <c r="AV360" i="14"/>
  <c r="AV352" i="14"/>
  <c r="AV157" i="14"/>
  <c r="AV335" i="14"/>
  <c r="AV160" i="14"/>
  <c r="AV329" i="14"/>
  <c r="AV227" i="14"/>
  <c r="AV336" i="14"/>
  <c r="AV115" i="14"/>
  <c r="AV168" i="14"/>
  <c r="AV342" i="14"/>
  <c r="AV347" i="14"/>
  <c r="AV304" i="14"/>
  <c r="AV235" i="14"/>
  <c r="AV281" i="14"/>
  <c r="AV256" i="14"/>
  <c r="AV254" i="14"/>
  <c r="AV113" i="14"/>
  <c r="AV305" i="14"/>
  <c r="AV365" i="14"/>
  <c r="AV363" i="14"/>
  <c r="AV110" i="14"/>
  <c r="AV215" i="14"/>
  <c r="AV344" i="14"/>
  <c r="AV187" i="14"/>
  <c r="AV137" i="14"/>
  <c r="AV323" i="14"/>
  <c r="AV338" i="14"/>
  <c r="AV309" i="14"/>
  <c r="AV177" i="14"/>
  <c r="AV346" i="14"/>
  <c r="AV308" i="14"/>
  <c r="AV181" i="14"/>
  <c r="AV178" i="14"/>
  <c r="AV144" i="14"/>
  <c r="AV285" i="14"/>
  <c r="AV240" i="14"/>
  <c r="AV173" i="14"/>
  <c r="AV282" i="14"/>
  <c r="AV209" i="14"/>
  <c r="AV138" i="14"/>
  <c r="AV186" i="14"/>
  <c r="AV179" i="14"/>
  <c r="AV164" i="14"/>
  <c r="AV262" i="14"/>
  <c r="AV343" i="14"/>
  <c r="AV205" i="14"/>
  <c r="AV313" i="14"/>
  <c r="AV147" i="14"/>
  <c r="AV170" i="14"/>
  <c r="AV151" i="14"/>
  <c r="AV244" i="14"/>
  <c r="AV306" i="14"/>
  <c r="AV358" i="14"/>
  <c r="AV294" i="14"/>
  <c r="AV117" i="14"/>
  <c r="AV222" i="14"/>
  <c r="AV213" i="14"/>
  <c r="AV261" i="14"/>
  <c r="AV221" i="14"/>
  <c r="AV270" i="14"/>
  <c r="AV319" i="14"/>
  <c r="AS859" i="14"/>
  <c r="AU927" i="14"/>
  <c r="AU386" i="14"/>
  <c r="AS776" i="14"/>
  <c r="AS550" i="14"/>
  <c r="AU934" i="14"/>
  <c r="AS971" i="14"/>
  <c r="AS466" i="14"/>
  <c r="AS709" i="14"/>
  <c r="AS852" i="14"/>
  <c r="AS855" i="14"/>
  <c r="AS983" i="14"/>
  <c r="AU831" i="14"/>
  <c r="AS856" i="14"/>
  <c r="AS568" i="14"/>
  <c r="AU734" i="14"/>
  <c r="AU875" i="14"/>
  <c r="AS860" i="14"/>
  <c r="AU996" i="14"/>
  <c r="AU900" i="14"/>
  <c r="AS919" i="14"/>
  <c r="AU654" i="14"/>
  <c r="AS996" i="14"/>
  <c r="AS498" i="14"/>
  <c r="AS660" i="14"/>
  <c r="AS557" i="14"/>
  <c r="AU462" i="14"/>
  <c r="AS417" i="14"/>
  <c r="AU659" i="14"/>
  <c r="AU920" i="14"/>
  <c r="AU382" i="14"/>
  <c r="AS495" i="14"/>
  <c r="AS578" i="14"/>
  <c r="AU568" i="14"/>
  <c r="AS900" i="14"/>
  <c r="AS596" i="14"/>
  <c r="AS1024" i="14"/>
  <c r="AS665" i="14"/>
  <c r="AS985" i="14"/>
  <c r="AS372" i="14"/>
  <c r="AU667" i="14"/>
  <c r="AU869" i="14"/>
  <c r="AU367" i="14"/>
  <c r="AS777" i="14"/>
  <c r="AU588" i="14"/>
  <c r="AS620" i="14"/>
  <c r="AS503" i="14"/>
  <c r="AU980" i="14"/>
  <c r="AU483" i="14"/>
  <c r="AU828" i="14"/>
  <c r="AU646" i="14"/>
  <c r="AU769" i="14"/>
  <c r="AS913" i="14"/>
  <c r="AU836" i="14"/>
  <c r="AU827" i="14"/>
  <c r="AS745" i="14"/>
  <c r="AU981" i="14"/>
  <c r="AS419" i="14"/>
  <c r="AS689" i="14"/>
  <c r="AS931" i="14"/>
  <c r="AU948" i="14"/>
  <c r="AS803" i="14"/>
  <c r="AU545" i="14"/>
  <c r="AU469" i="14"/>
  <c r="AS1077" i="14"/>
  <c r="AS379" i="14"/>
  <c r="AU823" i="14"/>
  <c r="AS873" i="14"/>
  <c r="AU632" i="14"/>
  <c r="AU748" i="14"/>
  <c r="AS629" i="14"/>
  <c r="AU942" i="14"/>
  <c r="AS539" i="14"/>
  <c r="AS674" i="14"/>
  <c r="AU578" i="14"/>
  <c r="AU922" i="14"/>
  <c r="AS1008" i="14"/>
  <c r="AU947" i="14"/>
  <c r="AU1052" i="14"/>
  <c r="AU804" i="14"/>
  <c r="AS815" i="14"/>
  <c r="AS558" i="14"/>
  <c r="AS449" i="14"/>
  <c r="AU984" i="14"/>
  <c r="AS743" i="14"/>
  <c r="AU888" i="14"/>
  <c r="AU800" i="14"/>
  <c r="AS905" i="14"/>
  <c r="AU463" i="14"/>
  <c r="AS654" i="14"/>
  <c r="AS1044" i="14"/>
  <c r="AS446" i="14"/>
  <c r="AU580" i="14"/>
  <c r="AU926" i="14"/>
  <c r="AU751" i="14"/>
  <c r="AU1026" i="14"/>
  <c r="AU1033" i="14"/>
  <c r="AS527" i="14"/>
  <c r="AU503" i="14"/>
  <c r="AU832" i="14"/>
  <c r="AU763" i="14"/>
  <c r="AS541" i="14"/>
  <c r="AU801" i="14"/>
  <c r="AU790" i="14"/>
  <c r="AS802" i="14"/>
  <c r="AS752" i="14"/>
  <c r="AU953" i="14"/>
  <c r="AS426" i="14"/>
  <c r="AU710" i="14"/>
  <c r="AU640" i="14"/>
  <c r="AU576" i="14"/>
  <c r="AS1063" i="14"/>
  <c r="AS822" i="14"/>
  <c r="AS505" i="14"/>
  <c r="AU1020" i="14"/>
  <c r="AS632" i="14"/>
  <c r="AU864" i="14"/>
  <c r="AU834" i="14"/>
  <c r="AU546" i="14"/>
  <c r="AS526" i="14"/>
  <c r="AU600" i="14"/>
  <c r="AS579" i="14"/>
  <c r="AS1084" i="14"/>
  <c r="AS923" i="14"/>
  <c r="AS516" i="14"/>
  <c r="AS395" i="14"/>
  <c r="AS982" i="14"/>
  <c r="AU553" i="14"/>
  <c r="AS1048" i="14"/>
  <c r="AU615" i="14"/>
  <c r="AU490" i="14"/>
  <c r="AU924" i="14"/>
  <c r="AU398" i="14"/>
  <c r="AS1073" i="14"/>
  <c r="AU683" i="14"/>
  <c r="AU425" i="14"/>
  <c r="AU1066" i="14"/>
  <c r="AU870" i="14"/>
  <c r="AS482" i="14"/>
  <c r="AS651" i="14"/>
  <c r="AS490" i="14"/>
  <c r="AS1020" i="14"/>
  <c r="AU486" i="14"/>
  <c r="AS1018" i="14"/>
  <c r="AS969" i="14"/>
  <c r="AU877" i="14"/>
  <c r="AU893" i="14"/>
  <c r="AU872" i="14"/>
  <c r="AU1034" i="14"/>
  <c r="AU714" i="14"/>
  <c r="AS501" i="14"/>
  <c r="AU737" i="14"/>
  <c r="AS1013" i="14"/>
  <c r="AS994" i="14"/>
  <c r="AU446" i="14"/>
  <c r="AS513" i="14"/>
  <c r="AS646" i="14"/>
  <c r="AU582" i="14"/>
  <c r="AU696" i="14"/>
  <c r="AU686" i="14"/>
  <c r="AS421" i="14"/>
  <c r="AS948" i="14"/>
  <c r="AS692" i="14"/>
  <c r="AS697" i="14"/>
  <c r="AS559" i="14"/>
  <c r="AU481" i="14"/>
  <c r="AU821" i="14"/>
  <c r="AS864" i="14"/>
  <c r="AU960" i="14"/>
  <c r="AS843" i="14"/>
  <c r="AU381" i="14"/>
  <c r="AU429" i="14"/>
  <c r="AS499" i="14"/>
  <c r="AU851" i="14"/>
  <c r="AU1081" i="14"/>
  <c r="AS486" i="14"/>
  <c r="AS761" i="14"/>
  <c r="AS1047" i="14"/>
  <c r="AU509" i="14"/>
  <c r="AS878" i="14"/>
  <c r="AS1066" i="14"/>
  <c r="AS888" i="14"/>
  <c r="AU723" i="14"/>
  <c r="AU1036" i="14"/>
  <c r="AU752" i="14"/>
  <c r="AU681" i="14"/>
  <c r="AS730" i="14"/>
  <c r="AS829" i="14"/>
  <c r="AS463" i="14"/>
  <c r="AS1027" i="14"/>
  <c r="AU423" i="14"/>
  <c r="AU728" i="14"/>
  <c r="AS980" i="14"/>
  <c r="AU408" i="14"/>
  <c r="AS613" i="14"/>
  <c r="AS719" i="14"/>
  <c r="AU491" i="14"/>
  <c r="AU697" i="14"/>
  <c r="AU570" i="14"/>
  <c r="AU611" i="14"/>
  <c r="AS484" i="14"/>
  <c r="AU417" i="14"/>
  <c r="AU1046" i="14"/>
  <c r="AS903" i="14"/>
  <c r="AU978" i="14"/>
  <c r="AU995" i="14"/>
  <c r="AU873" i="14"/>
  <c r="AS793" i="14"/>
  <c r="AS693" i="14"/>
  <c r="AU674" i="14"/>
  <c r="AS525" i="14"/>
  <c r="AS704" i="14"/>
  <c r="AU745" i="14"/>
  <c r="AU916" i="14"/>
  <c r="AS440" i="14"/>
  <c r="AU1058" i="14"/>
  <c r="AS811" i="14"/>
  <c r="AU440" i="14"/>
  <c r="AS1028" i="14"/>
  <c r="AU687" i="14"/>
  <c r="AU607" i="14"/>
  <c r="AU567" i="14"/>
  <c r="AS755" i="14"/>
  <c r="AU522" i="14"/>
  <c r="AS588" i="14"/>
  <c r="AS748" i="14"/>
  <c r="AU842" i="14"/>
  <c r="AS679" i="14"/>
  <c r="AS735" i="14"/>
  <c r="AU649" i="14"/>
  <c r="AS1075" i="14"/>
  <c r="AU459" i="14"/>
  <c r="AU571" i="14"/>
  <c r="AS617" i="14"/>
  <c r="AU902" i="14"/>
  <c r="AS861" i="14"/>
  <c r="AU905" i="14"/>
  <c r="AU379" i="14"/>
  <c r="AU887" i="14"/>
  <c r="AS807" i="14"/>
  <c r="AS1006" i="14"/>
  <c r="AS676" i="14"/>
  <c r="AS882" i="14"/>
  <c r="AS1021" i="14"/>
  <c r="AU448" i="14"/>
  <c r="AU1062" i="14"/>
  <c r="AS957" i="14"/>
  <c r="AS455" i="14"/>
  <c r="AU765" i="14"/>
  <c r="AS800" i="14"/>
  <c r="AU535" i="14"/>
  <c r="AU909" i="14"/>
  <c r="AS387" i="14"/>
  <c r="AU390" i="14"/>
  <c r="AU914" i="14"/>
  <c r="AS684" i="14"/>
  <c r="AS567" i="14"/>
  <c r="AU543" i="14"/>
  <c r="AU929" i="14"/>
  <c r="AS739" i="14"/>
  <c r="AS789" i="14"/>
  <c r="AU688" i="14"/>
  <c r="AU532" i="14"/>
  <c r="AU956" i="14"/>
  <c r="AU806" i="14"/>
  <c r="AU653" i="14"/>
  <c r="AS580" i="14"/>
  <c r="AS963" i="14"/>
  <c r="AS528" i="14"/>
  <c r="AU826" i="14"/>
  <c r="AS378" i="14"/>
  <c r="AU808" i="14"/>
  <c r="AS485" i="14"/>
  <c r="AS830" i="14"/>
  <c r="AU997" i="14"/>
  <c r="AU750" i="14"/>
  <c r="AS790" i="14"/>
  <c r="AS1071" i="14"/>
  <c r="AS908" i="14"/>
  <c r="AS754" i="14"/>
  <c r="AS968" i="14"/>
  <c r="AS382" i="14"/>
  <c r="AS1042" i="14"/>
  <c r="AS734" i="14"/>
  <c r="AS721" i="14"/>
  <c r="AS714" i="14"/>
  <c r="AS402" i="14"/>
  <c r="AU936" i="14"/>
  <c r="AS955" i="14"/>
  <c r="AU946" i="14"/>
  <c r="AU776" i="14"/>
  <c r="AS871" i="14"/>
  <c r="AS1011" i="14"/>
  <c r="AS1081" i="14"/>
  <c r="AS394" i="14"/>
  <c r="AS854" i="14"/>
  <c r="AU988" i="14"/>
  <c r="AS649" i="14"/>
  <c r="AU977" i="14"/>
  <c r="AU642" i="14"/>
  <c r="AU1064" i="14"/>
  <c r="AU791" i="14"/>
  <c r="AS648" i="14"/>
  <c r="AU879" i="14"/>
  <c r="AS587" i="14"/>
  <c r="AU663" i="14"/>
  <c r="AU1042" i="14"/>
  <c r="AU477" i="14"/>
  <c r="AS998" i="14"/>
  <c r="AU661" i="14"/>
  <c r="AS519" i="14"/>
  <c r="AS659" i="14"/>
  <c r="AS766" i="14"/>
  <c r="AU773" i="14"/>
  <c r="AU961" i="14"/>
  <c r="AS899" i="14"/>
  <c r="AU749" i="14"/>
  <c r="AU389" i="14"/>
  <c r="AU377" i="14"/>
  <c r="AS1068" i="14"/>
  <c r="AU759" i="14"/>
  <c r="AS884" i="14"/>
  <c r="AU645" i="14"/>
  <c r="AU555" i="14"/>
  <c r="AS592" i="14"/>
  <c r="AU760" i="14"/>
  <c r="AU577" i="14"/>
  <c r="AS469" i="14"/>
  <c r="AU399" i="14"/>
  <c r="AS891" i="14"/>
  <c r="AS960" i="14"/>
  <c r="AS876" i="14"/>
  <c r="AU573" i="14"/>
  <c r="AU933" i="14"/>
  <c r="AU372" i="14"/>
  <c r="AU729" i="14"/>
  <c r="AS883" i="14"/>
  <c r="AS717" i="14"/>
  <c r="AU785" i="14"/>
  <c r="AS775" i="14"/>
  <c r="AU857" i="14"/>
  <c r="AU744" i="14"/>
  <c r="AU903" i="14"/>
  <c r="AS650" i="14"/>
  <c r="AS850" i="14"/>
  <c r="AU407" i="14"/>
  <c r="AU721" i="14"/>
  <c r="AU904" i="14"/>
  <c r="AS978" i="14"/>
  <c r="AU990" i="14"/>
  <c r="AS842" i="14"/>
  <c r="AS453" i="14"/>
  <c r="AS972" i="14"/>
  <c r="AS835" i="14"/>
  <c r="AS585" i="14"/>
  <c r="AS698" i="14"/>
  <c r="AS608" i="14"/>
  <c r="AS598" i="14"/>
  <c r="AU764" i="14"/>
  <c r="AS566" i="14"/>
  <c r="AS863" i="14"/>
  <c r="AU627" i="14"/>
  <c r="AU388" i="14"/>
  <c r="AU548" i="14"/>
  <c r="AU475" i="14"/>
  <c r="AS391" i="14"/>
  <c r="AS839" i="14"/>
  <c r="AU733" i="14"/>
  <c r="AS487" i="14"/>
  <c r="AU549" i="14"/>
  <c r="AU586" i="14"/>
  <c r="AU1068" i="14"/>
  <c r="AU866" i="14"/>
  <c r="AS791" i="14"/>
  <c r="AU935" i="14"/>
  <c r="AS910" i="14"/>
  <c r="AU559" i="14"/>
  <c r="AU416" i="14"/>
  <c r="AU602" i="14"/>
  <c r="AS690" i="14"/>
  <c r="AS408" i="14"/>
  <c r="AU387" i="14"/>
  <c r="AS662" i="14"/>
  <c r="AS727" i="14"/>
  <c r="AU404" i="14"/>
  <c r="AS769" i="14"/>
  <c r="AS726" i="14"/>
  <c r="AU740" i="14"/>
  <c r="AS989" i="14"/>
  <c r="AS569" i="14"/>
  <c r="AU488" i="14"/>
  <c r="AU541" i="14"/>
  <c r="AS695" i="14"/>
  <c r="AU496" i="14"/>
  <c r="AS502" i="14"/>
  <c r="AS551" i="14"/>
  <c r="AU856" i="14"/>
  <c r="AS508" i="14"/>
  <c r="AS624" i="14"/>
  <c r="AU485" i="14"/>
  <c r="AS713" i="14"/>
  <c r="AS625" i="14"/>
  <c r="AU415" i="14"/>
  <c r="AS403" i="14"/>
  <c r="AS924" i="14"/>
  <c r="AS834" i="14"/>
  <c r="AS824" i="14"/>
  <c r="AS809" i="14"/>
  <c r="AU807" i="14"/>
  <c r="AU624" i="14"/>
  <c r="AS407" i="14"/>
  <c r="AU970" i="14"/>
  <c r="AU994" i="14"/>
  <c r="AS428" i="14"/>
  <c r="AS399" i="14"/>
  <c r="AS691" i="14"/>
  <c r="AU512" i="14"/>
  <c r="AU464" i="14"/>
  <c r="AU822" i="14"/>
  <c r="AU722" i="14"/>
  <c r="AU542" i="14"/>
  <c r="AU614" i="14"/>
  <c r="AS781" i="14"/>
  <c r="AU972" i="14"/>
  <c r="AU457" i="14"/>
  <c r="AS425" i="14"/>
  <c r="AU937" i="14"/>
  <c r="AU626" i="14"/>
  <c r="AS622" i="14"/>
  <c r="AS699" i="14"/>
  <c r="AU811" i="14"/>
  <c r="AS406" i="14"/>
  <c r="AU561" i="14"/>
  <c r="AS479" i="14"/>
  <c r="AS744" i="14"/>
  <c r="AU861" i="14"/>
  <c r="AS443" i="14"/>
  <c r="AU1054" i="14"/>
  <c r="AS993" i="14"/>
  <c r="AS838" i="14"/>
  <c r="AU835" i="14"/>
  <c r="AU957" i="14"/>
  <c r="AU919" i="14"/>
  <c r="AS603" i="14"/>
  <c r="AS937" i="14"/>
  <c r="AS687" i="14"/>
  <c r="AU1012" i="14"/>
  <c r="AS724" i="14"/>
  <c r="AS848" i="14"/>
  <c r="AU370" i="14"/>
  <c r="AS432" i="14"/>
  <c r="AU1059" i="14"/>
  <c r="AS618" i="14"/>
  <c r="AS966" i="14"/>
  <c r="AS981" i="14"/>
  <c r="AU562" i="14"/>
  <c r="AU450" i="14"/>
  <c r="AU495" i="14"/>
  <c r="AU976" i="14"/>
  <c r="AU698" i="14"/>
  <c r="AU719" i="14"/>
  <c r="AU531" i="14"/>
  <c r="AU717" i="14"/>
  <c r="AU1016" i="14"/>
  <c r="AS456" i="14"/>
  <c r="AU1060" i="14"/>
  <c r="AS949" i="14"/>
  <c r="AS1014" i="14"/>
  <c r="AS467" i="14"/>
  <c r="AU772" i="14"/>
  <c r="AS764" i="14"/>
  <c r="AS401" i="14"/>
  <c r="AU820" i="14"/>
  <c r="AS458" i="14"/>
  <c r="AS976" i="14"/>
  <c r="AU1078" i="14"/>
  <c r="AU1023" i="14"/>
  <c r="AU796" i="14"/>
  <c r="AS410" i="14"/>
  <c r="AS414" i="14"/>
  <c r="AS1009" i="14"/>
  <c r="AS786" i="14"/>
  <c r="AS393" i="14"/>
  <c r="AU533" i="14"/>
  <c r="AU757" i="14"/>
  <c r="AU650" i="14"/>
  <c r="AS633" i="14"/>
  <c r="AU767" i="14"/>
  <c r="AS1016" i="14"/>
  <c r="AS773" i="14"/>
  <c r="AS655" i="14"/>
  <c r="AU499" i="14"/>
  <c r="AS612" i="14"/>
  <c r="AS703" i="14"/>
  <c r="AU525" i="14"/>
  <c r="AU724" i="14"/>
  <c r="AS532" i="14"/>
  <c r="AU539" i="14"/>
  <c r="AU993" i="14"/>
  <c r="AU777" i="14"/>
  <c r="AS572" i="14"/>
  <c r="AS950" i="14"/>
  <c r="AS984" i="14"/>
  <c r="AU962" i="14"/>
  <c r="AS933" i="14"/>
  <c r="AU424" i="14"/>
  <c r="AU641" i="14"/>
  <c r="AS506" i="14"/>
  <c r="AU574" i="14"/>
  <c r="AS452" i="14"/>
  <c r="AS1005" i="14"/>
  <c r="AU421" i="14"/>
  <c r="AS746" i="14"/>
  <c r="AU593" i="14"/>
  <c r="AU943" i="14"/>
  <c r="AS936" i="14"/>
  <c r="AS1001" i="14"/>
  <c r="AS992" i="14"/>
  <c r="AU886" i="14"/>
  <c r="AU901" i="14"/>
  <c r="AU884" i="14"/>
  <c r="AS768" i="14"/>
  <c r="AS946" i="14"/>
  <c r="AS1079" i="14"/>
  <c r="AU813" i="14"/>
  <c r="AS544" i="14"/>
  <c r="AU636" i="14"/>
  <c r="AU780" i="14"/>
  <c r="AS841" i="14"/>
  <c r="AS967" i="14"/>
  <c r="AU979" i="14"/>
  <c r="AS826" i="14"/>
  <c r="AU1017" i="14"/>
  <c r="AU1005" i="14"/>
  <c r="AS702" i="14"/>
  <c r="AS929" i="14"/>
  <c r="AU371" i="14"/>
  <c r="AU651" i="14"/>
  <c r="AS555" i="14"/>
  <c r="AU849" i="14"/>
  <c r="AS389" i="14"/>
  <c r="AS759" i="14"/>
  <c r="AU375" i="14"/>
  <c r="AS1034" i="14"/>
  <c r="AS758" i="14"/>
  <c r="AU1027" i="14"/>
  <c r="AS478" i="14"/>
  <c r="AU538" i="14"/>
  <c r="AU677" i="14"/>
  <c r="AU445" i="14"/>
  <c r="AU965" i="14"/>
  <c r="AU594" i="14"/>
  <c r="AU515" i="14"/>
  <c r="AU676" i="14"/>
  <c r="AU736" i="14"/>
  <c r="AS670" i="14"/>
  <c r="AU818" i="14"/>
  <c r="AS445" i="14"/>
  <c r="AS956" i="14"/>
  <c r="AS945" i="14"/>
  <c r="AU742" i="14"/>
  <c r="AU708" i="14"/>
  <c r="AU411" i="14"/>
  <c r="AS1038" i="14"/>
  <c r="AS951" i="14"/>
  <c r="AS688" i="14"/>
  <c r="AU766" i="14"/>
  <c r="AU669" i="14"/>
  <c r="AU871" i="14"/>
  <c r="AS820" i="14"/>
  <c r="AS1029" i="14"/>
  <c r="AU536" i="14"/>
  <c r="AS974" i="14"/>
  <c r="AU987" i="14"/>
  <c r="AU951" i="14"/>
  <c r="AU528" i="14"/>
  <c r="AU848" i="14"/>
  <c r="AS1037" i="14"/>
  <c r="AS675" i="14"/>
  <c r="AU991" i="14"/>
  <c r="AU829" i="14"/>
  <c r="AU931" i="14"/>
  <c r="AU840" i="14"/>
  <c r="AS552" i="14"/>
  <c r="AS685" i="14"/>
  <c r="AU514" i="14"/>
  <c r="AU860" i="14"/>
  <c r="AS439" i="14"/>
  <c r="AS765" i="14"/>
  <c r="AU756" i="14"/>
  <c r="AS741" i="14"/>
  <c r="AS885" i="14"/>
  <c r="AS1059" i="14"/>
  <c r="AS916" i="14"/>
  <c r="AS922" i="14"/>
  <c r="AU431" i="14"/>
  <c r="AS400" i="14"/>
  <c r="AS887" i="14"/>
  <c r="AU786" i="14"/>
  <c r="AU400" i="14"/>
  <c r="AU621" i="14"/>
  <c r="AS628" i="14"/>
  <c r="AU825" i="14"/>
  <c r="AU618" i="14"/>
  <c r="AS750" i="14"/>
  <c r="AU1055" i="14"/>
  <c r="AU1045" i="14"/>
  <c r="AU518" i="14"/>
  <c r="AS909" i="14"/>
  <c r="AU890" i="14"/>
  <c r="AU897" i="14"/>
  <c r="AS723" i="14"/>
  <c r="AS392" i="14"/>
  <c r="AS1025" i="14"/>
  <c r="AU599" i="14"/>
  <c r="AU406" i="14"/>
  <c r="AS1043" i="14"/>
  <c r="AU639" i="14"/>
  <c r="AU434" i="14"/>
  <c r="AU476" i="14"/>
  <c r="AS664" i="14"/>
  <c r="AS429" i="14"/>
  <c r="AS594" i="14"/>
  <c r="AS1060" i="14"/>
  <c r="AU753" i="14"/>
  <c r="AU862" i="14"/>
  <c r="AU794" i="14"/>
  <c r="AS383" i="14"/>
  <c r="AS448" i="14"/>
  <c r="AS576" i="14"/>
  <c r="AU465" i="14"/>
  <c r="AS707" i="14"/>
  <c r="AU1070" i="14"/>
  <c r="AU814" i="14"/>
  <c r="AU852" i="14"/>
  <c r="AU1047" i="14"/>
  <c r="AU913" i="14"/>
  <c r="AS599" i="14"/>
  <c r="AS986" i="14"/>
  <c r="AU589" i="14"/>
  <c r="AS991" i="14"/>
  <c r="AS668" i="14"/>
  <c r="AS797" i="14"/>
  <c r="AS521" i="14"/>
  <c r="AS732" i="14"/>
  <c r="AU841" i="14"/>
  <c r="AS722" i="14"/>
  <c r="AS877" i="14"/>
  <c r="AS623" i="14"/>
  <c r="AU1021" i="14"/>
  <c r="AS630" i="14"/>
  <c r="AU566" i="14"/>
  <c r="AU1024" i="14"/>
  <c r="AU412" i="14"/>
  <c r="AS927" i="14"/>
  <c r="AU855" i="14"/>
  <c r="AS514" i="14"/>
  <c r="AS794" i="14"/>
  <c r="AU998" i="14"/>
  <c r="AS497" i="14"/>
  <c r="AU1069" i="14"/>
  <c r="AS523" i="14"/>
  <c r="AS1080" i="14"/>
  <c r="AU447" i="14"/>
  <c r="AS832" i="14"/>
  <c r="AU1032" i="14"/>
  <c r="AS1052" i="14"/>
  <c r="AS442" i="14"/>
  <c r="AS496" i="14"/>
  <c r="AS609" i="14"/>
  <c r="AU692" i="14"/>
  <c r="AS942" i="14"/>
  <c r="AS637" i="14"/>
  <c r="AU1073" i="14"/>
  <c r="AS819" i="14"/>
  <c r="AU433" i="14"/>
  <c r="AU670" i="14"/>
  <c r="AS940" i="14"/>
  <c r="AU516" i="14"/>
  <c r="AU456" i="14"/>
  <c r="AU652" i="14"/>
  <c r="AU628" i="14"/>
  <c r="AU383" i="14"/>
  <c r="AU484" i="14"/>
  <c r="AU684" i="14"/>
  <c r="AS638" i="14"/>
  <c r="AS583" i="14"/>
  <c r="AU673" i="14"/>
  <c r="AS433" i="14"/>
  <c r="AU565" i="14"/>
  <c r="AS831" i="14"/>
  <c r="AS827" i="14"/>
  <c r="AS595" i="14"/>
  <c r="AS788" i="14"/>
  <c r="AS1083" i="14"/>
  <c r="AU678" i="14"/>
  <c r="AS1010" i="14"/>
  <c r="AS897" i="14"/>
  <c r="AU741" i="14"/>
  <c r="AU944" i="14"/>
  <c r="AU657" i="14"/>
  <c r="AS450" i="14"/>
  <c r="AU923" i="14"/>
  <c r="AU918" i="14"/>
  <c r="AS412" i="14"/>
  <c r="AU868" i="14"/>
  <c r="AS390" i="14"/>
  <c r="AU451" i="14"/>
  <c r="AS947" i="14"/>
  <c r="AS451" i="14"/>
  <c r="AU482" i="14"/>
  <c r="AU443" i="14"/>
  <c r="AU606" i="14"/>
  <c r="AS427" i="14"/>
  <c r="AU643" i="14"/>
  <c r="AS953" i="14"/>
  <c r="AS895" i="14"/>
  <c r="AU885" i="14"/>
  <c r="AS652" i="14"/>
  <c r="AU1004" i="14"/>
  <c r="AS686" i="14"/>
  <c r="AU1028" i="14"/>
  <c r="AU369" i="14"/>
  <c r="AS938" i="14"/>
  <c r="AU680" i="14"/>
  <c r="AS593" i="14"/>
  <c r="AS767" i="14"/>
  <c r="AU917" i="14"/>
  <c r="AU819" i="14"/>
  <c r="AU591" i="14"/>
  <c r="AU853" i="14"/>
  <c r="AS666" i="14"/>
  <c r="AS461" i="14"/>
  <c r="AS481" i="14"/>
  <c r="AU519" i="14"/>
  <c r="AU579" i="14"/>
  <c r="AU1038" i="14"/>
  <c r="AU617" i="14"/>
  <c r="AU572" i="14"/>
  <c r="AU898" i="14"/>
  <c r="AU668" i="14"/>
  <c r="AS780" i="14"/>
  <c r="AS404" i="14"/>
  <c r="AS464" i="14"/>
  <c r="AU458" i="14"/>
  <c r="AS644" i="14"/>
  <c r="AS1017" i="14"/>
  <c r="AU554" i="14"/>
  <c r="AS1040" i="14"/>
  <c r="AS999" i="14"/>
  <c r="AU701" i="14"/>
  <c r="AU460" i="14"/>
  <c r="AS747" i="14"/>
  <c r="AU858" i="14"/>
  <c r="AS785" i="14"/>
  <c r="AS573" i="14"/>
  <c r="AS656" i="14"/>
  <c r="AS808" i="14"/>
  <c r="AU637" i="14"/>
  <c r="AS851" i="14"/>
  <c r="AS561" i="14"/>
  <c r="AU427" i="14"/>
  <c r="AU505" i="14"/>
  <c r="AU1077" i="14"/>
  <c r="AS828" i="14"/>
  <c r="AU493" i="14"/>
  <c r="AS556" i="14"/>
  <c r="AU1019" i="14"/>
  <c r="AU510" i="14"/>
  <c r="AS1035" i="14"/>
  <c r="AU774" i="14"/>
  <c r="AS537" i="14"/>
  <c r="AU583" i="14"/>
  <c r="AS533" i="14"/>
  <c r="AS683" i="14"/>
  <c r="AU393" i="14"/>
  <c r="AU479" i="14"/>
  <c r="AU397" i="14"/>
  <c r="AS517" i="14"/>
  <c r="AU675" i="14"/>
  <c r="AU384" i="14"/>
  <c r="AS1064" i="14"/>
  <c r="AS1051" i="14"/>
  <c r="AU590" i="14"/>
  <c r="AU376" i="14"/>
  <c r="AU521" i="14"/>
  <c r="AU466" i="14"/>
  <c r="AS489" i="14"/>
  <c r="AS738" i="14"/>
  <c r="AS890" i="14"/>
  <c r="AS696" i="14"/>
  <c r="AS606" i="14"/>
  <c r="AU803" i="14"/>
  <c r="AU817" i="14"/>
  <c r="AS457" i="14"/>
  <c r="AS504" i="14"/>
  <c r="AS902" i="14"/>
  <c r="AU444" i="14"/>
  <c r="AU569" i="14"/>
  <c r="AS590" i="14"/>
  <c r="AS857" i="14"/>
  <c r="AS1039" i="14"/>
  <c r="AU983" i="14"/>
  <c r="AS658" i="14"/>
  <c r="AU470" i="14"/>
  <c r="AS979" i="14"/>
  <c r="AU1071" i="14"/>
  <c r="AS564" i="14"/>
  <c r="AU1067" i="14"/>
  <c r="AS385" i="14"/>
  <c r="AS812" i="14"/>
  <c r="AU882" i="14"/>
  <c r="AU656" i="14"/>
  <c r="AS673" i="14"/>
  <c r="AS574" i="14"/>
  <c r="AS912" i="14"/>
  <c r="AS509" i="14"/>
  <c r="AU487" i="14"/>
  <c r="AS995" i="14"/>
  <c r="AS548" i="14"/>
  <c r="AS718" i="14"/>
  <c r="AS1085" i="14"/>
  <c r="AS1007" i="14"/>
  <c r="AS616" i="14"/>
  <c r="AU563" i="14"/>
  <c r="AS1032" i="14"/>
  <c r="AS367" i="14"/>
  <c r="AU782" i="14"/>
  <c r="AS740" i="14"/>
  <c r="AU513" i="14"/>
  <c r="AS784" i="14"/>
  <c r="AS454" i="14"/>
  <c r="AU373" i="14"/>
  <c r="AU896" i="14"/>
  <c r="AU426" i="14"/>
  <c r="AU693" i="14"/>
  <c r="AS413" i="14"/>
  <c r="AS849" i="14"/>
  <c r="AU468" i="14"/>
  <c r="AS817" i="14"/>
  <c r="AS921" i="14"/>
  <c r="AU474" i="14"/>
  <c r="AS586" i="14"/>
  <c r="AU662" i="14"/>
  <c r="AU1072" i="14"/>
  <c r="AU788" i="14"/>
  <c r="AU454" i="14"/>
  <c r="AU787" i="14"/>
  <c r="AU419" i="14"/>
  <c r="AS1078" i="14"/>
  <c r="AS491" i="14"/>
  <c r="AU691" i="14"/>
  <c r="AS862" i="14"/>
  <c r="AU986" i="14"/>
  <c r="AS837" i="14"/>
  <c r="AS701" i="14"/>
  <c r="AS728" i="14"/>
  <c r="AS907" i="14"/>
  <c r="AS796" i="14"/>
  <c r="AS669" i="14"/>
  <c r="AU395" i="14"/>
  <c r="AU932" i="14"/>
  <c r="AU500" i="14"/>
  <c r="AU633" i="14"/>
  <c r="AS468" i="14"/>
  <c r="AU1015" i="14"/>
  <c r="AS959" i="14"/>
  <c r="AS601" i="14"/>
  <c r="AU629" i="14"/>
  <c r="AU394" i="14"/>
  <c r="AU441" i="14"/>
  <c r="AS918" i="14"/>
  <c r="AS869" i="14"/>
  <c r="AU1050" i="14"/>
  <c r="AU1006" i="14"/>
  <c r="AS614" i="14"/>
  <c r="AS431" i="14"/>
  <c r="AS1053" i="14"/>
  <c r="AS577" i="14"/>
  <c r="AS547" i="14"/>
  <c r="AU601" i="14"/>
  <c r="AU430" i="14"/>
  <c r="AS795" i="14"/>
  <c r="AU605" i="14"/>
  <c r="AS818" i="14"/>
  <c r="AS681" i="14"/>
  <c r="AU739" i="14"/>
  <c r="AS553" i="14"/>
  <c r="AU833" i="14"/>
  <c r="AS678" i="14"/>
  <c r="AS520" i="14"/>
  <c r="AU391" i="14"/>
  <c r="AS858" i="14"/>
  <c r="AU959" i="14"/>
  <c r="AU797" i="14"/>
  <c r="AU974" i="14"/>
  <c r="AU664" i="14"/>
  <c r="AS1023" i="14"/>
  <c r="AU713" i="14"/>
  <c r="AS720" i="14"/>
  <c r="AU700" i="14"/>
  <c r="AS515" i="14"/>
  <c r="AU910" i="14"/>
  <c r="AU968" i="14"/>
  <c r="AS990" i="14"/>
  <c r="AS653" i="14"/>
  <c r="AU638" i="14"/>
  <c r="AS398" i="14"/>
  <c r="AS935" i="14"/>
  <c r="AS397" i="14"/>
  <c r="AS806" i="14"/>
  <c r="AS627" i="14"/>
  <c r="AU738" i="14"/>
  <c r="AS663" i="14"/>
  <c r="AU556" i="14"/>
  <c r="AS920" i="14"/>
  <c r="AS405" i="14"/>
  <c r="AU584" i="14"/>
  <c r="AU432" i="14"/>
  <c r="AS988" i="14"/>
  <c r="AS472" i="14"/>
  <c r="AU439" i="14"/>
  <c r="AS1072" i="14"/>
  <c r="AU805" i="14"/>
  <c r="AS941" i="14"/>
  <c r="AU702" i="14"/>
  <c r="AU467" i="14"/>
  <c r="AU437" i="14"/>
  <c r="AU1074" i="14"/>
  <c r="AS460" i="14"/>
  <c r="AS930" i="14"/>
  <c r="AS914" i="14"/>
  <c r="AS804" i="14"/>
  <c r="AU843" i="14"/>
  <c r="AU802" i="14"/>
  <c r="AS889" i="14"/>
  <c r="AS563" i="14"/>
  <c r="AU595" i="14"/>
  <c r="AU950" i="14"/>
  <c r="AU1000" i="14"/>
  <c r="AU610" i="14"/>
  <c r="AS371" i="14"/>
  <c r="AS810" i="14"/>
  <c r="AU989" i="14"/>
  <c r="AU540" i="14"/>
  <c r="AS494" i="14"/>
  <c r="AU912" i="14"/>
  <c r="AU508" i="14"/>
  <c r="AU631" i="14"/>
  <c r="AS471" i="14"/>
  <c r="AS465" i="14"/>
  <c r="AS511" i="14"/>
  <c r="AS512" i="14"/>
  <c r="AS447" i="14"/>
  <c r="AS944" i="14"/>
  <c r="AU537" i="14"/>
  <c r="AS1076" i="14"/>
  <c r="AS943" i="14"/>
  <c r="AS540" i="14"/>
  <c r="AS522" i="14"/>
  <c r="AS636" i="14"/>
  <c r="AU705" i="14"/>
  <c r="AS770" i="14"/>
  <c r="AU405" i="14"/>
  <c r="AS480" i="14"/>
  <c r="AU969" i="14"/>
  <c r="AS710" i="14"/>
  <c r="AS757" i="14"/>
  <c r="AU810" i="14"/>
  <c r="AS605" i="14"/>
  <c r="AU815" i="14"/>
  <c r="AS420" i="14"/>
  <c r="AS524" i="14"/>
  <c r="AU1085" i="14"/>
  <c r="AU899" i="14"/>
  <c r="AS772" i="14"/>
  <c r="AS729" i="14"/>
  <c r="AS589" i="14"/>
  <c r="AU1008" i="14"/>
  <c r="AS1022" i="14"/>
  <c r="AU1079" i="14"/>
  <c r="AS870" i="14"/>
  <c r="AU859" i="14"/>
  <c r="AU635" i="14"/>
  <c r="AU730" i="14"/>
  <c r="AU418" i="14"/>
  <c r="AS642" i="14"/>
  <c r="AU665" i="14"/>
  <c r="AS661" i="14"/>
  <c r="AS825" i="14"/>
  <c r="AU874" i="14"/>
  <c r="AS438" i="14"/>
  <c r="AS892" i="14"/>
  <c r="AS1074" i="14"/>
  <c r="AS965" i="14"/>
  <c r="AU1075" i="14"/>
  <c r="AU845" i="14"/>
  <c r="AU524" i="14"/>
  <c r="AU781" i="14"/>
  <c r="AS388" i="14"/>
  <c r="AU958" i="14"/>
  <c r="AS821" i="14"/>
  <c r="AU613" i="14"/>
  <c r="AU1076" i="14"/>
  <c r="AS631" i="14"/>
  <c r="AU435" i="14"/>
  <c r="AU699" i="14"/>
  <c r="AU1037" i="14"/>
  <c r="AU420" i="14"/>
  <c r="AU795" i="14"/>
  <c r="AU867" i="14"/>
  <c r="AU410" i="14"/>
  <c r="AU1013" i="14"/>
  <c r="AS1055" i="14"/>
  <c r="AU838" i="14"/>
  <c r="AS736" i="14"/>
  <c r="AU1014" i="14"/>
  <c r="AU374" i="14"/>
  <c r="AS373" i="14"/>
  <c r="AU921" i="14"/>
  <c r="AU644" i="14"/>
  <c r="AS893" i="14"/>
  <c r="AS1002" i="14"/>
  <c r="AU647" i="14"/>
  <c r="AS958" i="14"/>
  <c r="AU442" i="14"/>
  <c r="AS705" i="14"/>
  <c r="AU762" i="14"/>
  <c r="AU655" i="14"/>
  <c r="AS477" i="14"/>
  <c r="AU666" i="14"/>
  <c r="AS792" i="14"/>
  <c r="AS507" i="14"/>
  <c r="AU1065" i="14"/>
  <c r="AU385" i="14"/>
  <c r="AU452" i="14"/>
  <c r="AS530" i="14"/>
  <c r="AU735" i="14"/>
  <c r="AU865" i="14"/>
  <c r="AU507" i="14"/>
  <c r="AS474" i="14"/>
  <c r="AU1049" i="14"/>
  <c r="AU839" i="14"/>
  <c r="AU511" i="14"/>
  <c r="AS677" i="14"/>
  <c r="AU634" i="14"/>
  <c r="AU999" i="14"/>
  <c r="AU623" i="14"/>
  <c r="AS1031" i="14"/>
  <c r="AU1003" i="14"/>
  <c r="AU1002" i="14"/>
  <c r="AU520" i="14"/>
  <c r="AS1045" i="14"/>
  <c r="AS536" i="14"/>
  <c r="AS1000" i="14"/>
  <c r="AS1041" i="14"/>
  <c r="AU747" i="14"/>
  <c r="AU392" i="14"/>
  <c r="AS836" i="14"/>
  <c r="AS416" i="14"/>
  <c r="AU625" i="14"/>
  <c r="AU480" i="14"/>
  <c r="AS441" i="14"/>
  <c r="AS847" i="14"/>
  <c r="AS418" i="14"/>
  <c r="AU725" i="14"/>
  <c r="AS518" i="14"/>
  <c r="AS1046" i="14"/>
  <c r="AS375" i="14"/>
  <c r="AU648" i="14"/>
  <c r="AU770" i="14"/>
  <c r="AU1001" i="14"/>
  <c r="AS554" i="14"/>
  <c r="AU930" i="14"/>
  <c r="AU630" i="14"/>
  <c r="AU880" i="14"/>
  <c r="AS475" i="14"/>
  <c r="AS901" i="14"/>
  <c r="AU1080" i="14"/>
  <c r="AU489" i="14"/>
  <c r="AS771" i="14"/>
  <c r="AU1041" i="14"/>
  <c r="AS591" i="14"/>
  <c r="AU784" i="14"/>
  <c r="AS868" i="14"/>
  <c r="AS833" i="14"/>
  <c r="AU908" i="14"/>
  <c r="AS409" i="14"/>
  <c r="AU413" i="14"/>
  <c r="AU809" i="14"/>
  <c r="AU409" i="14"/>
  <c r="AS473" i="14"/>
  <c r="AU906" i="14"/>
  <c r="AU812" i="14"/>
  <c r="AS962" i="14"/>
  <c r="AS600" i="14"/>
  <c r="AU1018" i="14"/>
  <c r="AU963" i="14"/>
  <c r="AU449" i="14"/>
  <c r="AU731" i="14"/>
  <c r="AS814" i="14"/>
  <c r="AS411" i="14"/>
  <c r="AS626" i="14"/>
  <c r="AS1003" i="14"/>
  <c r="AS493" i="14"/>
  <c r="AU455" i="14"/>
  <c r="AU863" i="14"/>
  <c r="AU846" i="14"/>
  <c r="AU1031" i="14"/>
  <c r="AS749" i="14"/>
  <c r="AU732" i="14"/>
  <c r="AS753" i="14"/>
  <c r="AS560" i="14"/>
  <c r="AU971" i="14"/>
  <c r="AU608" i="14"/>
  <c r="AU502" i="14"/>
  <c r="AU847" i="14"/>
  <c r="AU551" i="14"/>
  <c r="AS534" i="14"/>
  <c r="AS778" i="14"/>
  <c r="AS911" i="14"/>
  <c r="AU453" i="14"/>
  <c r="AU550" i="14"/>
  <c r="AS436" i="14"/>
  <c r="AS581" i="14"/>
  <c r="AU938" i="14"/>
  <c r="AS538" i="14"/>
  <c r="AU547" i="14"/>
  <c r="AU492" i="14"/>
  <c r="AU368" i="14"/>
  <c r="AS813" i="14"/>
  <c r="AS396" i="14"/>
  <c r="AU928" i="14"/>
  <c r="AU816" i="14"/>
  <c r="AU911" i="14"/>
  <c r="AS459" i="14"/>
  <c r="AU564" i="14"/>
  <c r="AS711" i="14"/>
  <c r="AU504" i="14"/>
  <c r="AS384" i="14"/>
  <c r="AS880" i="14"/>
  <c r="AS680" i="14"/>
  <c r="AU973" i="14"/>
  <c r="AS1082" i="14"/>
  <c r="AU1010" i="14"/>
  <c r="AU558" i="14"/>
  <c r="AS939" i="14"/>
  <c r="AS787" i="14"/>
  <c r="AS799" i="14"/>
  <c r="AS961" i="14"/>
  <c r="AS641" i="14"/>
  <c r="AS1065" i="14"/>
  <c r="AS1062" i="14"/>
  <c r="AU1048" i="14"/>
  <c r="AS694" i="14"/>
  <c r="AS435" i="14"/>
  <c r="AU892" i="14"/>
  <c r="AU876" i="14"/>
  <c r="AU720" i="14"/>
  <c r="AU955" i="14"/>
  <c r="AU585" i="14"/>
  <c r="AU954" i="14"/>
  <c r="AS774" i="14"/>
  <c r="AS706" i="14"/>
  <c r="AS917" i="14"/>
  <c r="AU1011" i="14"/>
  <c r="AU529" i="14"/>
  <c r="AS575" i="14"/>
  <c r="AS779" i="14"/>
  <c r="AU1051" i="14"/>
  <c r="AS846" i="14"/>
  <c r="AU894" i="14"/>
  <c r="AU619" i="14"/>
  <c r="AU603" i="14"/>
  <c r="AU1057" i="14"/>
  <c r="AU798" i="14"/>
  <c r="AU396" i="14"/>
  <c r="AS615" i="14"/>
  <c r="AS543" i="14"/>
  <c r="AS904" i="14"/>
  <c r="AS682" i="14"/>
  <c r="AU461" i="14"/>
  <c r="AU401" i="14"/>
  <c r="AS925" i="14"/>
  <c r="AS565" i="14"/>
  <c r="AU761" i="14"/>
  <c r="AS635" i="14"/>
  <c r="AS840" i="14"/>
  <c r="AS582" i="14"/>
  <c r="AS571" i="14"/>
  <c r="AU703" i="14"/>
  <c r="AS647" i="14"/>
  <c r="AS377" i="14"/>
  <c r="AU517" i="14"/>
  <c r="AS640" i="14"/>
  <c r="AU557" i="14"/>
  <c r="AS424" i="14"/>
  <c r="AU1039" i="14"/>
  <c r="AU436" i="14"/>
  <c r="AS645" i="14"/>
  <c r="AS602" i="14"/>
  <c r="AU506" i="14"/>
  <c r="AU1083" i="14"/>
  <c r="AU878" i="14"/>
  <c r="AU837" i="14"/>
  <c r="AU830" i="14"/>
  <c r="AU881" i="14"/>
  <c r="AS369" i="14"/>
  <c r="AS872" i="14"/>
  <c r="AU992" i="14"/>
  <c r="AS535" i="14"/>
  <c r="AS751" i="14"/>
  <c r="AS1030" i="14"/>
  <c r="AU895" i="14"/>
  <c r="AS476" i="14"/>
  <c r="AU706" i="14"/>
  <c r="AS492" i="14"/>
  <c r="AU380" i="14"/>
  <c r="AS430" i="14"/>
  <c r="AU378" i="14"/>
  <c r="AS801" i="14"/>
  <c r="AS1057" i="14"/>
  <c r="AS716" i="14"/>
  <c r="AS1069" i="14"/>
  <c r="AS562" i="14"/>
  <c r="AU494" i="14"/>
  <c r="AS1070" i="14"/>
  <c r="AU581" i="14"/>
  <c r="AS1049" i="14"/>
  <c r="AU771" i="14"/>
  <c r="AS610" i="14"/>
  <c r="AS488" i="14"/>
  <c r="AU945" i="14"/>
  <c r="AS881" i="14"/>
  <c r="AU620" i="14"/>
  <c r="AS782" i="14"/>
  <c r="AU726" i="14"/>
  <c r="AU685" i="14"/>
  <c r="AU587" i="14"/>
  <c r="AU707" i="14"/>
  <c r="AU891" i="14"/>
  <c r="AU925" i="14"/>
  <c r="AU709" i="14"/>
  <c r="AU1082" i="14"/>
  <c r="AS470" i="14"/>
  <c r="AU1044" i="14"/>
  <c r="AS725" i="14"/>
  <c r="AS634" i="14"/>
  <c r="AS546" i="14"/>
  <c r="AS437" i="14"/>
  <c r="AS549" i="14"/>
  <c r="AU604" i="14"/>
  <c r="AU824" i="14"/>
  <c r="AS715" i="14"/>
  <c r="AS708" i="14"/>
  <c r="AU1030" i="14"/>
  <c r="AS997" i="14"/>
  <c r="AS380" i="14"/>
  <c r="AU534" i="14"/>
  <c r="AU966" i="14"/>
  <c r="AS434" i="14"/>
  <c r="AU715" i="14"/>
  <c r="AS712" i="14"/>
  <c r="AU422" i="14"/>
  <c r="AU743" i="14"/>
  <c r="AU793" i="14"/>
  <c r="AU975" i="14"/>
  <c r="AS657" i="14"/>
  <c r="AU544" i="14"/>
  <c r="AU718" i="14"/>
  <c r="AU915" i="14"/>
  <c r="AU575" i="14"/>
  <c r="AS934" i="14"/>
  <c r="AS952" i="14"/>
  <c r="AU402" i="14"/>
  <c r="AS386" i="14"/>
  <c r="AS376" i="14"/>
  <c r="AU850" i="14"/>
  <c r="AU775" i="14"/>
  <c r="AU949" i="14"/>
  <c r="AS783" i="14"/>
  <c r="AS570" i="14"/>
  <c r="AU1022" i="14"/>
  <c r="AS423" i="14"/>
  <c r="AU526" i="14"/>
  <c r="AU755" i="14"/>
  <c r="AS531" i="14"/>
  <c r="AU779" i="14"/>
  <c r="AS529" i="14"/>
  <c r="AU530" i="14"/>
  <c r="AS1061" i="14"/>
  <c r="AS805" i="14"/>
  <c r="AU1043" i="14"/>
  <c r="AS875" i="14"/>
  <c r="AS756" i="14"/>
  <c r="AS866" i="14"/>
  <c r="AS672" i="14"/>
  <c r="AS737" i="14"/>
  <c r="AS542" i="14"/>
  <c r="AS597" i="14"/>
  <c r="AS510" i="14"/>
  <c r="AU523" i="14"/>
  <c r="AS987" i="14"/>
  <c r="AU598" i="14"/>
  <c r="AU679" i="14"/>
  <c r="AS700" i="14"/>
  <c r="AS853" i="14"/>
  <c r="AS381" i="14"/>
  <c r="AU1009" i="14"/>
  <c r="AU609" i="14"/>
  <c r="AU985" i="14"/>
  <c r="AS816" i="14"/>
  <c r="AS954" i="14"/>
  <c r="AU428" i="14"/>
  <c r="AS844" i="14"/>
  <c r="AS667" i="14"/>
  <c r="AU671" i="14"/>
  <c r="AU552" i="14"/>
  <c r="AS896" i="14"/>
  <c r="AS611" i="14"/>
  <c r="AS1012" i="14"/>
  <c r="AU622" i="14"/>
  <c r="AU716" i="14"/>
  <c r="AS823" i="14"/>
  <c r="AS1056" i="14"/>
  <c r="AS906" i="14"/>
  <c r="AS621" i="14"/>
  <c r="AU690" i="14"/>
  <c r="AS798" i="14"/>
  <c r="AU964" i="14"/>
  <c r="AU1007" i="14"/>
  <c r="AS742" i="14"/>
  <c r="AS874" i="14"/>
  <c r="AS760" i="14"/>
  <c r="AS500" i="14"/>
  <c r="AS762" i="14"/>
  <c r="AU1035" i="14"/>
  <c r="AU789" i="14"/>
  <c r="AS964" i="14"/>
  <c r="AS643" i="14"/>
  <c r="AU1063" i="14"/>
  <c r="AU438" i="14"/>
  <c r="AS1019" i="14"/>
  <c r="AU527" i="14"/>
  <c r="AS886" i="14"/>
  <c r="AS1015" i="14"/>
  <c r="AS1058" i="14"/>
  <c r="AS894" i="14"/>
  <c r="AU844" i="14"/>
  <c r="AS639" i="14"/>
  <c r="AS584" i="14"/>
  <c r="AS415" i="14"/>
  <c r="AU660" i="14"/>
  <c r="AU596" i="14"/>
  <c r="AU704" i="14"/>
  <c r="AS1067" i="14"/>
  <c r="AS374" i="14"/>
  <c r="AS879" i="14"/>
  <c r="AS671" i="14"/>
  <c r="AU497" i="14"/>
  <c r="AU473" i="14"/>
  <c r="AU1061" i="14"/>
  <c r="AS926" i="14"/>
  <c r="AU799" i="14"/>
  <c r="AS845" i="14"/>
  <c r="AU689" i="14"/>
  <c r="AU597" i="14"/>
  <c r="AU672" i="14"/>
  <c r="AS977" i="14"/>
  <c r="AU854" i="14"/>
  <c r="AS607" i="14"/>
  <c r="AU1029" i="14"/>
  <c r="AU501" i="14"/>
  <c r="AU498" i="14"/>
  <c r="AS973" i="14"/>
  <c r="AS975" i="14"/>
  <c r="AU907" i="14"/>
  <c r="AU754" i="14"/>
  <c r="AS444" i="14"/>
  <c r="AS970" i="14"/>
  <c r="AS898" i="14"/>
  <c r="AS928" i="14"/>
  <c r="AS1026" i="14"/>
  <c r="AU1084" i="14"/>
  <c r="AS867" i="14"/>
  <c r="AU758" i="14"/>
  <c r="AU1056" i="14"/>
  <c r="AU612" i="14"/>
  <c r="AU414" i="14"/>
  <c r="AS1004" i="14"/>
  <c r="AS370" i="14"/>
  <c r="AS619" i="14"/>
  <c r="AU471" i="14"/>
  <c r="AS932" i="14"/>
  <c r="AU883" i="14"/>
  <c r="AS1036" i="14"/>
  <c r="AU746" i="14"/>
  <c r="AU695" i="14"/>
  <c r="AU478" i="14"/>
  <c r="AU939" i="14"/>
  <c r="AS422" i="14"/>
  <c r="AU889" i="14"/>
  <c r="AS763" i="14"/>
  <c r="AS1054" i="14"/>
  <c r="AU768" i="14"/>
  <c r="AU940" i="14"/>
  <c r="AS865" i="14"/>
  <c r="AU403" i="14"/>
  <c r="AS1050" i="14"/>
  <c r="AU712" i="14"/>
  <c r="AS545" i="14"/>
  <c r="AU711" i="14"/>
  <c r="AU560" i="14"/>
  <c r="AS1033" i="14"/>
  <c r="AU952" i="14"/>
  <c r="AS733" i="14"/>
  <c r="AU778" i="14"/>
  <c r="AU727" i="14"/>
  <c r="AU1025" i="14"/>
  <c r="AU616" i="14"/>
  <c r="AU592" i="14"/>
  <c r="AU694" i="14"/>
  <c r="AU967" i="14"/>
  <c r="AU658" i="14"/>
  <c r="AU982" i="14"/>
  <c r="AU783" i="14"/>
  <c r="AS604" i="14"/>
  <c r="AS462" i="14"/>
  <c r="AU941" i="14"/>
  <c r="AU472" i="14"/>
  <c r="AU1053" i="14"/>
  <c r="AS731" i="14"/>
  <c r="AS368" i="14"/>
  <c r="AU1040" i="14"/>
  <c r="AS483" i="14"/>
  <c r="AU792" i="14"/>
  <c r="AU682" i="14"/>
  <c r="AS915" i="14"/>
  <c r="AV915" i="14" l="1"/>
  <c r="AV483" i="14"/>
  <c r="AV368" i="14"/>
  <c r="AV731" i="14"/>
  <c r="AV462" i="14"/>
  <c r="AV604" i="14"/>
  <c r="AV733" i="14"/>
  <c r="AV1033" i="14"/>
  <c r="AV545" i="14"/>
  <c r="AV1050" i="14"/>
  <c r="AV865" i="14"/>
  <c r="AV1054" i="14"/>
  <c r="AV763" i="14"/>
  <c r="AV422" i="14"/>
  <c r="AV1036" i="14"/>
  <c r="AV932" i="14"/>
  <c r="AV619" i="14"/>
  <c r="AV370" i="14"/>
  <c r="AV1004" i="14"/>
  <c r="AV867" i="14"/>
  <c r="AV1026" i="14"/>
  <c r="AV928" i="14"/>
  <c r="AV898" i="14"/>
  <c r="AV970" i="14"/>
  <c r="AV444" i="14"/>
  <c r="AV975" i="14"/>
  <c r="AV973" i="14"/>
  <c r="AV607" i="14"/>
  <c r="AV977" i="14"/>
  <c r="AV845" i="14"/>
  <c r="AV926" i="14"/>
  <c r="AV671" i="14"/>
  <c r="AV879" i="14"/>
  <c r="AV374" i="14"/>
  <c r="AV1067" i="14"/>
  <c r="AV415" i="14"/>
  <c r="AV584" i="14"/>
  <c r="AV639" i="14"/>
  <c r="AV894" i="14"/>
  <c r="AV1058" i="14"/>
  <c r="AV1015" i="14"/>
  <c r="AV886" i="14"/>
  <c r="AV1019" i="14"/>
  <c r="AV643" i="14"/>
  <c r="AV964" i="14"/>
  <c r="AV762" i="14"/>
  <c r="AV500" i="14"/>
  <c r="AV760" i="14"/>
  <c r="AV874" i="14"/>
  <c r="AV742" i="14"/>
  <c r="AV798" i="14"/>
  <c r="AV621" i="14"/>
  <c r="AV906" i="14"/>
  <c r="AV1056" i="14"/>
  <c r="AV823" i="14"/>
  <c r="AV1012" i="14"/>
  <c r="AV611" i="14"/>
  <c r="AV896" i="14"/>
  <c r="AV667" i="14"/>
  <c r="AV844" i="14"/>
  <c r="AV954" i="14"/>
  <c r="AV816" i="14"/>
  <c r="AV381" i="14"/>
  <c r="AV853" i="14"/>
  <c r="AV700" i="14"/>
  <c r="AV987" i="14"/>
  <c r="AV510" i="14"/>
  <c r="AV597" i="14"/>
  <c r="AV542" i="14"/>
  <c r="AV737" i="14"/>
  <c r="AV672" i="14"/>
  <c r="AV866" i="14"/>
  <c r="AV756" i="14"/>
  <c r="AV875" i="14"/>
  <c r="AV805" i="14"/>
  <c r="AV1061" i="14"/>
  <c r="AV529" i="14"/>
  <c r="AV531" i="14"/>
  <c r="AV423" i="14"/>
  <c r="AV570" i="14"/>
  <c r="AV783" i="14"/>
  <c r="AV376" i="14"/>
  <c r="AV386" i="14"/>
  <c r="AV952" i="14"/>
  <c r="AV934" i="14"/>
  <c r="AV657" i="14"/>
  <c r="AV712" i="14"/>
  <c r="AV434" i="14"/>
  <c r="AV380" i="14"/>
  <c r="AV997" i="14"/>
  <c r="AV708" i="14"/>
  <c r="AV715" i="14"/>
  <c r="AV549" i="14"/>
  <c r="AV437" i="14"/>
  <c r="AV546" i="14"/>
  <c r="AV634" i="14"/>
  <c r="AV725" i="14"/>
  <c r="AV470" i="14"/>
  <c r="AV782" i="14"/>
  <c r="AV881" i="14"/>
  <c r="AV488" i="14"/>
  <c r="AV610" i="14"/>
  <c r="AV1049" i="14"/>
  <c r="AV1070" i="14"/>
  <c r="AV562" i="14"/>
  <c r="AV1069" i="14"/>
  <c r="AV716" i="14"/>
  <c r="AV1057" i="14"/>
  <c r="AV801" i="14"/>
  <c r="AV430" i="14"/>
  <c r="AV492" i="14"/>
  <c r="AV476" i="14"/>
  <c r="AV1030" i="14"/>
  <c r="AV751" i="14"/>
  <c r="AV535" i="14"/>
  <c r="AV872" i="14"/>
  <c r="AV369" i="14"/>
  <c r="AV602" i="14"/>
  <c r="AV645" i="14"/>
  <c r="AV424" i="14"/>
  <c r="AV640" i="14"/>
  <c r="AV377" i="14"/>
  <c r="AV647" i="14"/>
  <c r="AV571" i="14"/>
  <c r="AV582" i="14"/>
  <c r="AV594" i="14" s="1"/>
  <c r="AV840" i="14"/>
  <c r="AV635" i="14"/>
  <c r="AV565" i="14"/>
  <c r="AV925" i="14"/>
  <c r="AV682" i="14"/>
  <c r="AV904" i="14"/>
  <c r="AV543" i="14"/>
  <c r="AV615" i="14"/>
  <c r="AV846" i="14"/>
  <c r="AV779" i="14"/>
  <c r="AV575" i="14"/>
  <c r="AV917" i="14"/>
  <c r="AV706" i="14"/>
  <c r="AV774" i="14"/>
  <c r="AV435" i="14"/>
  <c r="AV694" i="14"/>
  <c r="AV1062" i="14"/>
  <c r="AV1065" i="14"/>
  <c r="AV641" i="14"/>
  <c r="AV961" i="14"/>
  <c r="AV799" i="14"/>
  <c r="AV787" i="14"/>
  <c r="AV939" i="14"/>
  <c r="AV1082" i="14"/>
  <c r="AV680" i="14"/>
  <c r="AV880" i="14"/>
  <c r="AV384" i="14"/>
  <c r="AV711" i="14"/>
  <c r="AV459" i="14"/>
  <c r="AV396" i="14"/>
  <c r="AV813" i="14"/>
  <c r="AV538" i="14"/>
  <c r="AV581" i="14"/>
  <c r="AV436" i="14"/>
  <c r="AV911" i="14"/>
  <c r="AV778" i="14"/>
  <c r="AV534" i="14"/>
  <c r="AV560" i="14"/>
  <c r="AV753" i="14"/>
  <c r="AV749" i="14"/>
  <c r="AV493" i="14"/>
  <c r="AV1003" i="14"/>
  <c r="AV626" i="14"/>
  <c r="AV411" i="14"/>
  <c r="AV814" i="14"/>
  <c r="AV600" i="14"/>
  <c r="AV962" i="14"/>
  <c r="AV473" i="14"/>
  <c r="AV409" i="14"/>
  <c r="AV833" i="14"/>
  <c r="AV868" i="14"/>
  <c r="AV591" i="14"/>
  <c r="AV771" i="14"/>
  <c r="AV901" i="14"/>
  <c r="AV475" i="14"/>
  <c r="AV554" i="14"/>
  <c r="AV375" i="14"/>
  <c r="AV1046" i="14"/>
  <c r="AV518" i="14"/>
  <c r="AV418" i="14"/>
  <c r="AV847" i="14"/>
  <c r="AV441" i="14"/>
  <c r="AV416" i="14"/>
  <c r="AV836" i="14"/>
  <c r="AV1041" i="14"/>
  <c r="AV1000" i="14"/>
  <c r="AV536" i="14"/>
  <c r="AV1045" i="14"/>
  <c r="AV1031" i="14"/>
  <c r="AV677" i="14"/>
  <c r="AV474" i="14"/>
  <c r="AV530" i="14"/>
  <c r="AV507" i="14"/>
  <c r="AV792" i="14"/>
  <c r="AV477" i="14"/>
  <c r="AV705" i="14"/>
  <c r="AV958" i="14"/>
  <c r="AV1002" i="14"/>
  <c r="AV893" i="14"/>
  <c r="AV373" i="14"/>
  <c r="AV736" i="14"/>
  <c r="AV1055" i="14"/>
  <c r="AV631" i="14"/>
  <c r="AV821" i="14"/>
  <c r="AV388" i="14"/>
  <c r="AV965" i="14"/>
  <c r="AV1074" i="14"/>
  <c r="AV892" i="14"/>
  <c r="AV438" i="14"/>
  <c r="AV825" i="14"/>
  <c r="AV661" i="14"/>
  <c r="AV642" i="14"/>
  <c r="AV870" i="14"/>
  <c r="AV1022" i="14"/>
  <c r="AV589" i="14"/>
  <c r="AV729" i="14"/>
  <c r="AV772" i="14"/>
  <c r="AV524" i="14"/>
  <c r="AV420" i="14"/>
  <c r="AV605" i="14"/>
  <c r="AV757" i="14"/>
  <c r="AV710" i="14"/>
  <c r="AV480" i="14"/>
  <c r="AV770" i="14"/>
  <c r="AV636" i="14"/>
  <c r="AV522" i="14"/>
  <c r="AV540" i="14"/>
  <c r="AV943" i="14"/>
  <c r="AV1076" i="14"/>
  <c r="AV944" i="14"/>
  <c r="AV447" i="14"/>
  <c r="AV512" i="14"/>
  <c r="AV511" i="14"/>
  <c r="AV465" i="14"/>
  <c r="AV471" i="14"/>
  <c r="AV494" i="14"/>
  <c r="AV810" i="14"/>
  <c r="AV371" i="14"/>
  <c r="AV563" i="14"/>
  <c r="AV889" i="14"/>
  <c r="AV804" i="14"/>
  <c r="AV914" i="14"/>
  <c r="AV930" i="14"/>
  <c r="AV460" i="14"/>
  <c r="AV941" i="14"/>
  <c r="AV1072" i="14"/>
  <c r="AV472" i="14"/>
  <c r="AV988" i="14"/>
  <c r="AV405" i="14"/>
  <c r="AV920" i="14"/>
  <c r="AV663" i="14"/>
  <c r="AV627" i="14"/>
  <c r="AV806" i="14"/>
  <c r="AV397" i="14"/>
  <c r="AV935" i="14"/>
  <c r="AV398" i="14"/>
  <c r="AV653" i="14"/>
  <c r="AV990" i="14"/>
  <c r="AV515" i="14"/>
  <c r="AV720" i="14"/>
  <c r="AV1023" i="14"/>
  <c r="AV858" i="14"/>
  <c r="AV520" i="14"/>
  <c r="AV678" i="14"/>
  <c r="AV553" i="14"/>
  <c r="AV681" i="14"/>
  <c r="AV818" i="14"/>
  <c r="AV795" i="14"/>
  <c r="AV547" i="14"/>
  <c r="AV577" i="14"/>
  <c r="AV1053" i="14"/>
  <c r="AV431" i="14"/>
  <c r="AV614" i="14"/>
  <c r="AV869" i="14"/>
  <c r="AV918" i="14"/>
  <c r="AV601" i="14"/>
  <c r="AV959" i="14"/>
  <c r="AV468" i="14"/>
  <c r="AV669" i="14"/>
  <c r="AV796" i="14"/>
  <c r="AV907" i="14"/>
  <c r="AV728" i="14"/>
  <c r="AV701" i="14"/>
  <c r="AV837" i="14"/>
  <c r="AV862" i="14"/>
  <c r="AV491" i="14"/>
  <c r="AV1078" i="14"/>
  <c r="AV586" i="14"/>
  <c r="AV921" i="14"/>
  <c r="AV817" i="14"/>
  <c r="AV849" i="14"/>
  <c r="AV413" i="14"/>
  <c r="AV454" i="14"/>
  <c r="AV784" i="14"/>
  <c r="AV740" i="14"/>
  <c r="AV367" i="14"/>
  <c r="AV1032" i="14"/>
  <c r="AV616" i="14"/>
  <c r="AV1007" i="14"/>
  <c r="AV1085" i="14"/>
  <c r="AV718" i="14"/>
  <c r="AV548" i="14"/>
  <c r="AV995" i="14"/>
  <c r="AV509" i="14"/>
  <c r="AV912" i="14"/>
  <c r="AV574" i="14"/>
  <c r="AV673" i="14"/>
  <c r="AV812" i="14"/>
  <c r="AV385" i="14"/>
  <c r="AV564" i="14"/>
  <c r="AV979" i="14"/>
  <c r="AV658" i="14"/>
  <c r="AV1039" i="14"/>
  <c r="AV857" i="14"/>
  <c r="AV590" i="14"/>
  <c r="AV902" i="14"/>
  <c r="AV504" i="14"/>
  <c r="AV457" i="14"/>
  <c r="AV606" i="14"/>
  <c r="AV696" i="14"/>
  <c r="AV890" i="14"/>
  <c r="AV738" i="14"/>
  <c r="AV489" i="14"/>
  <c r="AV1051" i="14"/>
  <c r="AV1064" i="14"/>
  <c r="AV517" i="14"/>
  <c r="AV683" i="14"/>
  <c r="AV533" i="14"/>
  <c r="AV537" i="14"/>
  <c r="AV1035" i="14"/>
  <c r="AV556" i="14"/>
  <c r="AV828" i="14"/>
  <c r="AV561" i="14"/>
  <c r="AV851" i="14"/>
  <c r="AV808" i="14"/>
  <c r="AV656" i="14"/>
  <c r="AV573" i="14"/>
  <c r="AV785" i="14"/>
  <c r="AV747" i="14"/>
  <c r="AV999" i="14"/>
  <c r="AV1040" i="14"/>
  <c r="AV1017" i="14"/>
  <c r="AV644" i="14"/>
  <c r="AV464" i="14"/>
  <c r="AV404" i="14"/>
  <c r="AV780" i="14"/>
  <c r="AV481" i="14"/>
  <c r="AV461" i="14"/>
  <c r="AV666" i="14"/>
  <c r="AV767" i="14"/>
  <c r="AV593" i="14"/>
  <c r="AV938" i="14"/>
  <c r="AV686" i="14"/>
  <c r="AV652" i="14"/>
  <c r="AV895" i="14"/>
  <c r="AV953" i="14"/>
  <c r="AV427" i="14"/>
  <c r="AV451" i="14"/>
  <c r="AV947" i="14"/>
  <c r="AV390" i="14"/>
  <c r="AV412" i="14"/>
  <c r="AV450" i="14"/>
  <c r="AV897" i="14"/>
  <c r="AV1010" i="14"/>
  <c r="AV1083" i="14"/>
  <c r="AV788" i="14"/>
  <c r="AV595" i="14"/>
  <c r="AV827" i="14"/>
  <c r="AV831" i="14"/>
  <c r="AV433" i="14"/>
  <c r="AV583" i="14"/>
  <c r="AV638" i="14"/>
  <c r="AV940" i="14"/>
  <c r="AV819" i="14"/>
  <c r="AV637" i="14"/>
  <c r="AV942" i="14"/>
  <c r="AV609" i="14"/>
  <c r="AV496" i="14"/>
  <c r="AV442" i="14"/>
  <c r="AV1052" i="14"/>
  <c r="AV832" i="14"/>
  <c r="AV1080" i="14"/>
  <c r="AV523" i="14"/>
  <c r="AV497" i="14"/>
  <c r="AV794" i="14"/>
  <c r="AV514" i="14"/>
  <c r="AV927" i="14"/>
  <c r="AV630" i="14"/>
  <c r="AV623" i="14"/>
  <c r="AV877" i="14"/>
  <c r="AV722" i="14"/>
  <c r="AV732" i="14"/>
  <c r="AV521" i="14"/>
  <c r="AV797" i="14"/>
  <c r="AV668" i="14"/>
  <c r="AV991" i="14"/>
  <c r="AV986" i="14"/>
  <c r="AV599" i="14"/>
  <c r="AV707" i="14"/>
  <c r="AV576" i="14"/>
  <c r="AV448" i="14"/>
  <c r="AV383" i="14"/>
  <c r="AV1060" i="14"/>
  <c r="AV429" i="14"/>
  <c r="AV664" i="14"/>
  <c r="AV1043" i="14"/>
  <c r="AV1025" i="14"/>
  <c r="AV392" i="14"/>
  <c r="AV723" i="14"/>
  <c r="AV909" i="14"/>
  <c r="AV750" i="14"/>
  <c r="AV628" i="14"/>
  <c r="AV887" i="14"/>
  <c r="AV400" i="14"/>
  <c r="AV922" i="14"/>
  <c r="AV916" i="14"/>
  <c r="AV1059" i="14"/>
  <c r="AV885" i="14"/>
  <c r="AV741" i="14"/>
  <c r="AV765" i="14"/>
  <c r="AV439" i="14"/>
  <c r="AV685" i="14"/>
  <c r="AV552" i="14"/>
  <c r="AV675" i="14"/>
  <c r="AV1037" i="14"/>
  <c r="AV974" i="14"/>
  <c r="AV1029" i="14"/>
  <c r="AV820" i="14"/>
  <c r="AV688" i="14"/>
  <c r="AV951" i="14"/>
  <c r="AV1038" i="14"/>
  <c r="AV945" i="14"/>
  <c r="AV956" i="14"/>
  <c r="AV445" i="14"/>
  <c r="AV670" i="14"/>
  <c r="AV478" i="14"/>
  <c r="AV758" i="14"/>
  <c r="AV1034" i="14"/>
  <c r="AV759" i="14"/>
  <c r="AV389" i="14"/>
  <c r="AV555" i="14"/>
  <c r="AV929" i="14"/>
  <c r="AV702" i="14"/>
  <c r="AV826" i="14"/>
  <c r="AV967" i="14"/>
  <c r="AV841" i="14"/>
  <c r="AV544" i="14"/>
  <c r="AV1079" i="14"/>
  <c r="AV946" i="14"/>
  <c r="AV768" i="14"/>
  <c r="AV992" i="14"/>
  <c r="AV1001" i="14"/>
  <c r="AV936" i="14"/>
  <c r="AV746" i="14"/>
  <c r="AV1005" i="14"/>
  <c r="AV452" i="14"/>
  <c r="AV506" i="14"/>
  <c r="AV933" i="14"/>
  <c r="AV984" i="14"/>
  <c r="AV950" i="14"/>
  <c r="AV572" i="14"/>
  <c r="AV532" i="14"/>
  <c r="AV703" i="14"/>
  <c r="AV612" i="14"/>
  <c r="AV655" i="14"/>
  <c r="AV773" i="14"/>
  <c r="AV1016" i="14"/>
  <c r="AV633" i="14"/>
  <c r="AV393" i="14"/>
  <c r="AV786" i="14"/>
  <c r="AV1009" i="14"/>
  <c r="AV414" i="14"/>
  <c r="AV410" i="14"/>
  <c r="AV976" i="14"/>
  <c r="AV458" i="14"/>
  <c r="AV401" i="14"/>
  <c r="AV764" i="14"/>
  <c r="AV467" i="14"/>
  <c r="AV1014" i="14"/>
  <c r="AV949" i="14"/>
  <c r="AV456" i="14"/>
  <c r="AV981" i="14"/>
  <c r="AV966" i="14"/>
  <c r="AV618" i="14"/>
  <c r="AV432" i="14"/>
  <c r="AV848" i="14"/>
  <c r="AV724" i="14"/>
  <c r="AV687" i="14"/>
  <c r="AV937" i="14"/>
  <c r="AV603" i="14"/>
  <c r="AV838" i="14"/>
  <c r="AV993" i="14"/>
  <c r="AV443" i="14"/>
  <c r="AV744" i="14"/>
  <c r="AV479" i="14"/>
  <c r="AV406" i="14"/>
  <c r="AV699" i="14"/>
  <c r="AV622" i="14"/>
  <c r="AV425" i="14"/>
  <c r="AV781" i="14"/>
  <c r="AV691" i="14"/>
  <c r="AV399" i="14"/>
  <c r="AV428" i="14"/>
  <c r="AV407" i="14"/>
  <c r="AV809" i="14"/>
  <c r="AV824" i="14"/>
  <c r="AV834" i="14"/>
  <c r="AV924" i="14"/>
  <c r="AV403" i="14"/>
  <c r="AV625" i="14"/>
  <c r="AV713" i="14"/>
  <c r="AV624" i="14"/>
  <c r="AV508" i="14"/>
  <c r="AV551" i="14"/>
  <c r="AV502" i="14"/>
  <c r="AV695" i="14"/>
  <c r="AV569" i="14"/>
  <c r="AV989" i="14"/>
  <c r="AV726" i="14"/>
  <c r="AV769" i="14"/>
  <c r="AV727" i="14"/>
  <c r="AV662" i="14"/>
  <c r="AV408" i="14"/>
  <c r="AV690" i="14"/>
  <c r="AV910" i="14"/>
  <c r="AV791" i="14"/>
  <c r="AV487" i="14"/>
  <c r="AV839" i="14"/>
  <c r="AV391" i="14"/>
  <c r="AV863" i="14"/>
  <c r="AV566" i="14"/>
  <c r="AV598" i="14"/>
  <c r="AV608" i="14"/>
  <c r="AV698" i="14"/>
  <c r="AV585" i="14"/>
  <c r="AV835" i="14"/>
  <c r="AV972" i="14"/>
  <c r="AV453" i="14"/>
  <c r="AV842" i="14"/>
  <c r="AV978" i="14"/>
  <c r="AV850" i="14"/>
  <c r="AV650" i="14"/>
  <c r="AV775" i="14"/>
  <c r="AV717" i="14"/>
  <c r="AV883" i="14"/>
  <c r="AV876" i="14"/>
  <c r="AV960" i="14"/>
  <c r="AV891" i="14"/>
  <c r="AV469" i="14"/>
  <c r="AV592" i="14"/>
  <c r="AV884" i="14"/>
  <c r="AV1068" i="14"/>
  <c r="AV899" i="14"/>
  <c r="AV766" i="14"/>
  <c r="AV659" i="14"/>
  <c r="AV519" i="14"/>
  <c r="AV998" i="14"/>
  <c r="AV587" i="14"/>
  <c r="AV648" i="14"/>
  <c r="AV649" i="14"/>
  <c r="AV854" i="14"/>
  <c r="AV394" i="14"/>
  <c r="AV1081" i="14"/>
  <c r="AV1011" i="14"/>
  <c r="AV871" i="14"/>
  <c r="AV955" i="14"/>
  <c r="AV402" i="14"/>
  <c r="AV714" i="14"/>
  <c r="AV721" i="14"/>
  <c r="AV734" i="14"/>
  <c r="AV1042" i="14"/>
  <c r="AV382" i="14"/>
  <c r="AV968" i="14"/>
  <c r="AV754" i="14"/>
  <c r="AV908" i="14"/>
  <c r="AV1071" i="14"/>
  <c r="AV790" i="14"/>
  <c r="AV830" i="14"/>
  <c r="AV485" i="14"/>
  <c r="AV378" i="14"/>
  <c r="AV528" i="14"/>
  <c r="AV963" i="14"/>
  <c r="AV580" i="14"/>
  <c r="AV789" i="14"/>
  <c r="AV739" i="14"/>
  <c r="AV567" i="14"/>
  <c r="AV684" i="14"/>
  <c r="AV387" i="14"/>
  <c r="AV800" i="14"/>
  <c r="AV455" i="14"/>
  <c r="AV957" i="14"/>
  <c r="AV1021" i="14"/>
  <c r="AV882" i="14"/>
  <c r="AV676" i="14"/>
  <c r="AV1006" i="14"/>
  <c r="AV807" i="14"/>
  <c r="AV861" i="14"/>
  <c r="AV617" i="14"/>
  <c r="AV1075" i="14"/>
  <c r="AV735" i="14"/>
  <c r="AV679" i="14"/>
  <c r="AV748" i="14"/>
  <c r="AV588" i="14"/>
  <c r="AV755" i="14"/>
  <c r="AV1028" i="14"/>
  <c r="AV811" i="14"/>
  <c r="AV440" i="14"/>
  <c r="AV704" i="14"/>
  <c r="AV525" i="14"/>
  <c r="AV693" i="14"/>
  <c r="AV793" i="14"/>
  <c r="AV903" i="14"/>
  <c r="AV484" i="14"/>
  <c r="AV719" i="14"/>
  <c r="AV613" i="14"/>
  <c r="AV980" i="14"/>
  <c r="AV1027" i="14"/>
  <c r="AV463" i="14"/>
  <c r="AV829" i="14"/>
  <c r="AV730" i="14"/>
  <c r="AV888" i="14"/>
  <c r="AV1066" i="14"/>
  <c r="AV878" i="14"/>
  <c r="AV1047" i="14"/>
  <c r="AV761" i="14"/>
  <c r="AV486" i="14"/>
  <c r="AV499" i="14"/>
  <c r="AV843" i="14"/>
  <c r="AV864" i="14"/>
  <c r="AV559" i="14"/>
  <c r="AV697" i="14"/>
  <c r="AV692" i="14"/>
  <c r="AV948" i="14"/>
  <c r="AV421" i="14"/>
  <c r="AV646" i="14"/>
  <c r="AV513" i="14"/>
  <c r="AV994" i="14"/>
  <c r="AV1013" i="14"/>
  <c r="AV501" i="14"/>
  <c r="AV969" i="14"/>
  <c r="AV1018" i="14"/>
  <c r="AV1020" i="14"/>
  <c r="AV490" i="14"/>
  <c r="AV651" i="14"/>
  <c r="AV482" i="14"/>
  <c r="AV1073" i="14"/>
  <c r="AV1048" i="14"/>
  <c r="AV982" i="14"/>
  <c r="AV395" i="14"/>
  <c r="AV516" i="14"/>
  <c r="AV923" i="14"/>
  <c r="AV1084" i="14"/>
  <c r="AV579" i="14"/>
  <c r="AV526" i="14"/>
  <c r="AV632" i="14"/>
  <c r="AV505" i="14"/>
  <c r="AV822" i="14"/>
  <c r="AV1063" i="14"/>
  <c r="AV426" i="14"/>
  <c r="AV752" i="14"/>
  <c r="AV802" i="14"/>
  <c r="AV541" i="14"/>
  <c r="AV527" i="14"/>
  <c r="AV446" i="14"/>
  <c r="AV1044" i="14"/>
  <c r="AV654" i="14"/>
  <c r="AV905" i="14"/>
  <c r="AV743" i="14"/>
  <c r="AV449" i="14"/>
  <c r="AV558" i="14"/>
  <c r="AV815" i="14"/>
  <c r="AV1008" i="14"/>
  <c r="AV674" i="14"/>
  <c r="AV539" i="14"/>
  <c r="AV629" i="14"/>
  <c r="AV873" i="14"/>
  <c r="AV379" i="14"/>
  <c r="AV1077" i="14"/>
  <c r="AV803" i="14"/>
  <c r="AV931" i="14"/>
  <c r="AV689" i="14"/>
  <c r="AV419" i="14"/>
  <c r="AV745" i="14"/>
  <c r="AV913" i="14"/>
  <c r="AV503" i="14"/>
  <c r="AV620" i="14"/>
  <c r="AV777" i="14"/>
  <c r="AV372" i="14"/>
  <c r="AV985" i="14"/>
  <c r="AV665" i="14"/>
  <c r="AV1024" i="14"/>
  <c r="AV596" i="14"/>
  <c r="AV900" i="14"/>
  <c r="AV578" i="14"/>
  <c r="AV495" i="14"/>
  <c r="AV417" i="14"/>
  <c r="AV557" i="14"/>
  <c r="AV660" i="14"/>
  <c r="AV498" i="14"/>
  <c r="AV996" i="14"/>
  <c r="AV919" i="14"/>
  <c r="AV860" i="14"/>
  <c r="AV568" i="14"/>
  <c r="AV856" i="14"/>
  <c r="AV983" i="14"/>
  <c r="AV855" i="14"/>
  <c r="AV852" i="14"/>
  <c r="AV709" i="14"/>
  <c r="K65" i="8" s="1"/>
  <c r="AV466" i="14"/>
  <c r="AV971" i="14"/>
  <c r="AV550" i="14"/>
  <c r="AV776" i="14"/>
  <c r="AV859" i="14"/>
  <c r="K60" i="8"/>
  <c r="T59" i="8"/>
  <c r="O13" i="8"/>
  <c r="G65" i="8"/>
  <c r="AZ37" i="8"/>
  <c r="T18" i="8"/>
  <c r="K54" i="8"/>
  <c r="O22" i="8"/>
  <c r="O58" i="8"/>
  <c r="AU23" i="8"/>
  <c r="B37" i="8"/>
  <c r="B61" i="8"/>
  <c r="AZ24" i="8"/>
  <c r="B26" i="8"/>
  <c r="J27" i="8"/>
  <c r="T20" i="8"/>
  <c r="J12" i="8"/>
  <c r="T29" i="8"/>
  <c r="AU31" i="8"/>
  <c r="J38" i="8"/>
  <c r="B44" i="8"/>
  <c r="AZ56" i="8"/>
  <c r="K27" i="8"/>
  <c r="B13" i="8"/>
  <c r="O61" i="8"/>
  <c r="AZ68" i="8"/>
  <c r="K35" i="8"/>
  <c r="B22" i="8"/>
  <c r="G29" i="8"/>
  <c r="B24" i="8"/>
  <c r="AU47" i="8"/>
  <c r="G62" i="8"/>
  <c r="J26" i="8"/>
  <c r="T39" i="8"/>
  <c r="K37" i="8"/>
  <c r="AU21" i="8"/>
  <c r="G51" i="8"/>
  <c r="O37" i="8"/>
  <c r="AZ65" i="8"/>
  <c r="O9" i="8"/>
  <c r="K57" i="8"/>
  <c r="T37" i="8"/>
  <c r="AZ26" i="8"/>
  <c r="G50" i="8"/>
  <c r="O33" i="8"/>
  <c r="O63" i="8"/>
  <c r="G66" i="8"/>
  <c r="K13" i="8"/>
  <c r="O53" i="8"/>
  <c r="AU9" i="8"/>
  <c r="B31" i="8"/>
  <c r="AU54" i="8"/>
  <c r="B65" i="8"/>
  <c r="J39" i="8"/>
  <c r="T47" i="8"/>
  <c r="AU14" i="8"/>
  <c r="B48" i="8"/>
  <c r="B14" i="8"/>
  <c r="AZ50" i="8"/>
  <c r="B16" i="8"/>
  <c r="O25" i="8"/>
  <c r="AZ19" i="8"/>
  <c r="J30" i="8"/>
  <c r="O46" i="8"/>
  <c r="O16" i="8"/>
  <c r="G36" i="8"/>
  <c r="O32" i="8"/>
  <c r="AZ66" i="8"/>
  <c r="G16" i="8"/>
  <c r="J29" i="8"/>
  <c r="AU60" i="8"/>
  <c r="J31" i="8"/>
  <c r="T30" i="8"/>
  <c r="T41" i="8"/>
  <c r="T13" i="8"/>
  <c r="Z13" i="8" s="1"/>
  <c r="AU59" i="8"/>
  <c r="J57" i="8"/>
  <c r="AU41" i="8"/>
  <c r="K61" i="8"/>
  <c r="AZ62" i="8"/>
  <c r="AU29" i="8"/>
  <c r="K48" i="8"/>
  <c r="K43" i="8"/>
  <c r="J11" i="8"/>
  <c r="O21" i="8"/>
  <c r="B55" i="8"/>
  <c r="K12" i="8"/>
  <c r="K68" i="8"/>
  <c r="K47" i="8"/>
  <c r="G39" i="8"/>
  <c r="K20" i="8"/>
  <c r="AZ27" i="8"/>
  <c r="AZ29" i="8"/>
  <c r="T62" i="8"/>
  <c r="B39" i="8"/>
  <c r="T43" i="8"/>
  <c r="B21" i="8"/>
  <c r="AZ40" i="8"/>
  <c r="J16" i="8"/>
  <c r="K31" i="8"/>
  <c r="G40" i="8"/>
  <c r="K19" i="8"/>
  <c r="AZ52" i="8"/>
  <c r="B25" i="8"/>
  <c r="O31" i="8"/>
  <c r="T53" i="8"/>
  <c r="J17" i="8"/>
  <c r="J45" i="8"/>
  <c r="J41" i="8"/>
  <c r="AU52" i="8"/>
  <c r="BF52" i="8" s="1"/>
  <c r="T33" i="8"/>
  <c r="Z33" i="8" s="1"/>
  <c r="AU37" i="8"/>
  <c r="BF37" i="8" s="1"/>
  <c r="AU58" i="8"/>
  <c r="AU66" i="8"/>
  <c r="BF66" i="8" s="1"/>
  <c r="AZ31" i="8"/>
  <c r="BF31" i="8" s="1"/>
  <c r="J56" i="8"/>
  <c r="AU57" i="8"/>
  <c r="O68" i="8"/>
  <c r="B35" i="8"/>
  <c r="G20" i="8"/>
  <c r="T60" i="8"/>
  <c r="AZ57" i="8"/>
  <c r="AZ67" i="8"/>
  <c r="K15" i="8"/>
  <c r="AZ60" i="8"/>
  <c r="B23" i="8"/>
  <c r="T31" i="8"/>
  <c r="O65" i="8"/>
  <c r="B41" i="8"/>
  <c r="AU61" i="8"/>
  <c r="AU68" i="8"/>
  <c r="BF68" i="8" s="1"/>
  <c r="G24" i="8"/>
  <c r="O18" i="8"/>
  <c r="Z18" i="8" s="1"/>
  <c r="K49" i="8"/>
  <c r="K32" i="8"/>
  <c r="K55" i="8"/>
  <c r="AZ54" i="8"/>
  <c r="O41" i="8"/>
  <c r="Z41" i="8" s="1"/>
  <c r="G27" i="8"/>
  <c r="T26" i="8"/>
  <c r="T61" i="8"/>
  <c r="Z61" i="8" s="1"/>
  <c r="K40" i="8"/>
  <c r="T32" i="8"/>
  <c r="B49" i="8"/>
  <c r="G54" i="8"/>
  <c r="J67" i="8"/>
  <c r="T12" i="8"/>
  <c r="O43" i="8"/>
  <c r="B67" i="8"/>
  <c r="K23" i="8"/>
  <c r="AZ63" i="8"/>
  <c r="T42" i="8"/>
  <c r="AZ10" i="8"/>
  <c r="J50" i="8"/>
  <c r="J14" i="8"/>
  <c r="K17" i="8"/>
  <c r="AU34" i="8"/>
  <c r="AZ9" i="8"/>
  <c r="T66" i="8"/>
  <c r="AZ43" i="8"/>
  <c r="J44" i="8"/>
  <c r="O52" i="8"/>
  <c r="T56" i="8"/>
  <c r="G57" i="8"/>
  <c r="T16" i="8"/>
  <c r="AZ33" i="8"/>
  <c r="AU27" i="8"/>
  <c r="BF27" i="8" s="1"/>
  <c r="K44" i="8"/>
  <c r="B18" i="8"/>
  <c r="K41" i="8"/>
  <c r="O42" i="8"/>
  <c r="Z42" i="8" s="1"/>
  <c r="AZ23" i="8"/>
  <c r="BF23" i="8" s="1"/>
  <c r="O45" i="8"/>
  <c r="J25" i="8"/>
  <c r="K58" i="8"/>
  <c r="O54" i="8"/>
  <c r="G41" i="8"/>
  <c r="AU32" i="8"/>
  <c r="J34" i="8"/>
  <c r="K16" i="8"/>
  <c r="O39" i="8"/>
  <c r="Z39" i="8" s="1"/>
  <c r="AU10" i="8"/>
  <c r="BF10" i="8" s="1"/>
  <c r="AU49" i="8"/>
  <c r="O51" i="8"/>
  <c r="AU15" i="8"/>
  <c r="AZ59" i="8"/>
  <c r="AU40" i="8"/>
  <c r="BF40" i="8" s="1"/>
  <c r="G53" i="8"/>
  <c r="B66" i="8"/>
  <c r="G13" i="8"/>
  <c r="T19" i="8"/>
  <c r="G25" i="8"/>
  <c r="AZ48" i="8"/>
  <c r="T45" i="8"/>
  <c r="O36" i="8"/>
  <c r="K26" i="8"/>
  <c r="O19" i="8"/>
  <c r="T52" i="8"/>
  <c r="Z52" i="8" s="1"/>
  <c r="J63" i="8"/>
  <c r="AZ16" i="8"/>
  <c r="B38" i="8"/>
  <c r="K22" i="8"/>
  <c r="J66" i="8"/>
  <c r="O27" i="8"/>
  <c r="J47" i="8"/>
  <c r="O56" i="8"/>
  <c r="Z56" i="8" s="1"/>
  <c r="T21" i="8"/>
  <c r="O14" i="8"/>
  <c r="T65" i="8"/>
  <c r="G38" i="8"/>
  <c r="G52" i="8"/>
  <c r="G10" i="8"/>
  <c r="B29" i="8"/>
  <c r="AU22" i="8"/>
  <c r="J13" i="8"/>
  <c r="K29" i="8"/>
  <c r="T49" i="8"/>
  <c r="G58" i="8"/>
  <c r="AZ20" i="8"/>
  <c r="B62" i="8"/>
  <c r="J65" i="8"/>
  <c r="J60" i="8"/>
  <c r="AU50" i="8"/>
  <c r="BF50" i="8" s="1"/>
  <c r="O17" i="8"/>
  <c r="G47" i="8"/>
  <c r="K51" i="8"/>
  <c r="T14" i="8"/>
  <c r="J35" i="8"/>
  <c r="T54" i="8"/>
  <c r="AZ15" i="8"/>
  <c r="T15" i="8"/>
  <c r="G22" i="8"/>
  <c r="B59" i="8"/>
  <c r="J24" i="8"/>
  <c r="G34" i="8"/>
  <c r="AU33" i="8"/>
  <c r="BF33" i="8" s="1"/>
  <c r="CA33" i="8" s="1"/>
  <c r="B40" i="8"/>
  <c r="AU35" i="8"/>
  <c r="J48" i="8"/>
  <c r="G55" i="8"/>
  <c r="J55" i="8"/>
  <c r="G37" i="8"/>
  <c r="J10" i="8"/>
  <c r="T55" i="8"/>
  <c r="G14" i="8"/>
  <c r="K28" i="8"/>
  <c r="B42" i="8"/>
  <c r="AU26" i="8"/>
  <c r="BF26" i="8" s="1"/>
  <c r="J28" i="8"/>
  <c r="AU30" i="8"/>
  <c r="B27" i="8"/>
  <c r="K52" i="8"/>
  <c r="J51" i="8"/>
  <c r="K11" i="8"/>
  <c r="T27" i="8"/>
  <c r="AU16" i="8"/>
  <c r="J53" i="8"/>
  <c r="G15" i="8"/>
  <c r="J23" i="8"/>
  <c r="J15" i="8"/>
  <c r="O59" i="8"/>
  <c r="Z59" i="8" s="1"/>
  <c r="J43" i="8"/>
  <c r="G9" i="8"/>
  <c r="J42" i="8"/>
  <c r="T67" i="8"/>
  <c r="G33" i="8"/>
  <c r="O15" i="8"/>
  <c r="Z15" i="8" s="1"/>
  <c r="AU46" i="8"/>
  <c r="O62" i="8"/>
  <c r="Z62" i="8" s="1"/>
  <c r="K39" i="8"/>
  <c r="O29" i="8"/>
  <c r="Z29" i="8" s="1"/>
  <c r="AU43" i="8"/>
  <c r="BF43" i="8" s="1"/>
  <c r="AZ36" i="8"/>
  <c r="O28" i="8"/>
  <c r="O60" i="8"/>
  <c r="Z60" i="8" s="1"/>
  <c r="AZ32" i="8"/>
  <c r="AU55" i="8"/>
  <c r="T51" i="8"/>
  <c r="AU39" i="8"/>
  <c r="O50" i="8"/>
  <c r="AZ64" i="8"/>
  <c r="T58" i="8"/>
  <c r="Z58" i="8" s="1"/>
  <c r="AZ11" i="8"/>
  <c r="B36" i="8"/>
  <c r="J40" i="8"/>
  <c r="B64" i="8"/>
  <c r="T44" i="8"/>
  <c r="T57" i="8"/>
  <c r="T35" i="8"/>
  <c r="K59" i="8"/>
  <c r="J52" i="8"/>
  <c r="B34" i="8"/>
  <c r="K14" i="8"/>
  <c r="G35" i="8"/>
  <c r="J32" i="8"/>
  <c r="O66" i="8"/>
  <c r="Z66" i="8" s="1"/>
  <c r="CA66" i="8" s="1"/>
  <c r="B68" i="8"/>
  <c r="G30" i="8"/>
  <c r="K64" i="8"/>
  <c r="J61" i="8"/>
  <c r="AZ30" i="8"/>
  <c r="O11" i="8"/>
  <c r="AU19" i="8"/>
  <c r="BF19" i="8" s="1"/>
  <c r="O48" i="8"/>
  <c r="AU17" i="8"/>
  <c r="T24" i="8"/>
  <c r="B30" i="8"/>
  <c r="J58" i="8"/>
  <c r="B11" i="8"/>
  <c r="AZ38" i="8"/>
  <c r="AZ51" i="8"/>
  <c r="O67" i="8"/>
  <c r="Z67" i="8" s="1"/>
  <c r="B10" i="8"/>
  <c r="B32" i="8"/>
  <c r="AU12" i="8"/>
  <c r="T34" i="8"/>
  <c r="B46" i="8"/>
  <c r="G42" i="8"/>
  <c r="O40" i="8"/>
  <c r="J20" i="8"/>
  <c r="B33" i="8"/>
  <c r="O23" i="8"/>
  <c r="B57" i="8"/>
  <c r="AU63" i="8"/>
  <c r="BF63" i="8" s="1"/>
  <c r="G59" i="8"/>
  <c r="B63" i="8"/>
  <c r="K66" i="8"/>
  <c r="J46" i="8"/>
  <c r="K56" i="8"/>
  <c r="T36" i="8"/>
  <c r="J54" i="8"/>
  <c r="O55" i="8"/>
  <c r="Z55" i="8" s="1"/>
  <c r="B60" i="8"/>
  <c r="O44" i="8"/>
  <c r="Z44" i="8" s="1"/>
  <c r="AZ17" i="8"/>
  <c r="B50" i="8"/>
  <c r="K30" i="8"/>
  <c r="G44" i="8"/>
  <c r="B58" i="8"/>
  <c r="K24" i="8"/>
  <c r="J62" i="8"/>
  <c r="AU48" i="8"/>
  <c r="BF48" i="8" s="1"/>
  <c r="G26" i="8"/>
  <c r="AU20" i="8"/>
  <c r="BF20" i="8" s="1"/>
  <c r="AZ14" i="8"/>
  <c r="AU44" i="8"/>
  <c r="G28" i="8"/>
  <c r="O38" i="8"/>
  <c r="J22" i="8"/>
  <c r="J49" i="8"/>
  <c r="B53" i="8"/>
  <c r="G19" i="8"/>
  <c r="G45" i="8"/>
  <c r="AZ12" i="8"/>
  <c r="AU51" i="8"/>
  <c r="BF51" i="8" s="1"/>
  <c r="AZ45" i="8"/>
  <c r="T64" i="8"/>
  <c r="AU38" i="8"/>
  <c r="BF38" i="8" s="1"/>
  <c r="J19" i="8"/>
  <c r="O47" i="8"/>
  <c r="Z47" i="8" s="1"/>
  <c r="AU65" i="8"/>
  <c r="BF65" i="8" s="1"/>
  <c r="K46" i="8"/>
  <c r="O10" i="8"/>
  <c r="T25" i="8"/>
  <c r="T11" i="8"/>
  <c r="O30" i="8"/>
  <c r="T38" i="8"/>
  <c r="O24" i="8"/>
  <c r="G11" i="8"/>
  <c r="B9" i="8"/>
  <c r="J21" i="8"/>
  <c r="AZ46" i="8"/>
  <c r="G12" i="8"/>
  <c r="AZ41" i="8"/>
  <c r="B20" i="8"/>
  <c r="J9" i="8"/>
  <c r="T63" i="8"/>
  <c r="AZ47" i="8"/>
  <c r="T50" i="8"/>
  <c r="K36" i="8"/>
  <c r="K53" i="8"/>
  <c r="G17" i="8"/>
  <c r="G32" i="8"/>
  <c r="K25" i="8"/>
  <c r="O57" i="8"/>
  <c r="G31" i="8"/>
  <c r="AZ22" i="8"/>
  <c r="J18" i="8"/>
  <c r="G46" i="8"/>
  <c r="G67" i="8"/>
  <c r="J36" i="8"/>
  <c r="T23" i="8"/>
  <c r="O35" i="8"/>
  <c r="Z35" i="8" s="1"/>
  <c r="O26" i="8"/>
  <c r="Z26" i="8" s="1"/>
  <c r="CA26" i="8" s="1"/>
  <c r="G43" i="8"/>
  <c r="K50" i="8"/>
  <c r="J37" i="8"/>
  <c r="T17" i="8"/>
  <c r="AZ39" i="8"/>
  <c r="O34" i="8"/>
  <c r="Z34" i="8" s="1"/>
  <c r="K33" i="8"/>
  <c r="K62" i="8"/>
  <c r="O12" i="8"/>
  <c r="Z12" i="8" s="1"/>
  <c r="G18" i="8"/>
  <c r="G64" i="8"/>
  <c r="B17" i="8"/>
  <c r="B54" i="8"/>
  <c r="AZ13" i="8"/>
  <c r="G48" i="8"/>
  <c r="K63" i="8"/>
  <c r="G23" i="8"/>
  <c r="J33" i="8"/>
  <c r="B51" i="8"/>
  <c r="K10" i="8"/>
  <c r="AZ44" i="8"/>
  <c r="G61" i="8"/>
  <c r="AZ42" i="8"/>
  <c r="AZ61" i="8"/>
  <c r="AU36" i="8"/>
  <c r="BF36" i="8" s="1"/>
  <c r="O64" i="8"/>
  <c r="Z64" i="8" s="1"/>
  <c r="T46" i="8"/>
  <c r="AU28" i="8"/>
  <c r="B43" i="8"/>
  <c r="J64" i="8"/>
  <c r="B56" i="8"/>
  <c r="AZ25" i="8"/>
  <c r="AZ34" i="8"/>
  <c r="BF34" i="8" s="1"/>
  <c r="AZ35" i="8"/>
  <c r="AZ28" i="8"/>
  <c r="O49" i="8"/>
  <c r="Z49" i="8" s="1"/>
  <c r="J68" i="8"/>
  <c r="K34" i="8"/>
  <c r="AU24" i="8"/>
  <c r="BF24" i="8" s="1"/>
  <c r="AU42" i="8"/>
  <c r="BF42" i="8" s="1"/>
  <c r="K45" i="8"/>
  <c r="G68" i="8"/>
  <c r="K21" i="8"/>
  <c r="AZ55" i="8"/>
  <c r="T10" i="8"/>
  <c r="B19" i="8"/>
  <c r="G21" i="8"/>
  <c r="T68" i="8"/>
  <c r="B12" i="8"/>
  <c r="G63" i="8"/>
  <c r="G49" i="8"/>
  <c r="B15" i="8"/>
  <c r="O20" i="8"/>
  <c r="Z20" i="8" s="1"/>
  <c r="K67" i="8"/>
  <c r="AU45" i="8"/>
  <c r="BF45" i="8" s="1"/>
  <c r="B45" i="8"/>
  <c r="AZ18" i="8"/>
  <c r="K38" i="8"/>
  <c r="K42" i="8"/>
  <c r="AU56" i="8"/>
  <c r="BF56" i="8" s="1"/>
  <c r="AU53" i="8"/>
  <c r="G60" i="8"/>
  <c r="G56" i="8"/>
  <c r="AU67" i="8"/>
  <c r="BF67" i="8" s="1"/>
  <c r="T22" i="8"/>
  <c r="Z22" i="8" s="1"/>
  <c r="AU25" i="8"/>
  <c r="BF25" i="8" s="1"/>
  <c r="T40" i="8"/>
  <c r="T28" i="8"/>
  <c r="Z28" i="8" s="1"/>
  <c r="AU18" i="8"/>
  <c r="BF18" i="8" s="1"/>
  <c r="AU64" i="8"/>
  <c r="BF64" i="8" s="1"/>
  <c r="AZ58" i="8"/>
  <c r="AU13" i="8"/>
  <c r="BF13" i="8" s="1"/>
  <c r="T9" i="8"/>
  <c r="Z9" i="8" s="1"/>
  <c r="AZ53" i="8"/>
  <c r="AU11" i="8"/>
  <c r="BF11" i="8" s="1"/>
  <c r="T48" i="8"/>
  <c r="B28" i="8"/>
  <c r="K9" i="8"/>
  <c r="K18" i="8"/>
  <c r="AU62" i="8"/>
  <c r="BF62" i="8" s="1"/>
  <c r="B47" i="8"/>
  <c r="AZ21" i="8"/>
  <c r="BF21" i="8" s="1"/>
  <c r="BF53" i="8" l="1"/>
  <c r="Z10" i="8"/>
  <c r="CA10" i="8" s="1"/>
  <c r="Z40" i="8"/>
  <c r="CA40" i="8" s="1"/>
  <c r="BF12" i="8"/>
  <c r="CA12" i="8" s="1"/>
  <c r="BF39" i="8"/>
  <c r="Z36" i="8"/>
  <c r="CA36" i="8" s="1"/>
  <c r="CA42" i="8"/>
  <c r="CA13" i="8"/>
  <c r="BF60" i="8"/>
  <c r="CA60" i="8" s="1"/>
  <c r="Z32" i="8"/>
  <c r="BF47" i="8"/>
  <c r="CA47" i="8" s="1"/>
  <c r="B52" i="8"/>
  <c r="BF28" i="8"/>
  <c r="CA28" i="8" s="1"/>
  <c r="BF44" i="8"/>
  <c r="CA44" i="8"/>
  <c r="Z23" i="8"/>
  <c r="CA23" i="8" s="1"/>
  <c r="Z24" i="8"/>
  <c r="CA24" i="8" s="1"/>
  <c r="Z11" i="8"/>
  <c r="CA11" i="8" s="1"/>
  <c r="BF30" i="8"/>
  <c r="BF35" i="8"/>
  <c r="BF22" i="8"/>
  <c r="CA22" i="8" s="1"/>
  <c r="CA56" i="8"/>
  <c r="BF32" i="8"/>
  <c r="BF61" i="8"/>
  <c r="CA61" i="8" s="1"/>
  <c r="Z68" i="8"/>
  <c r="CA68" i="8" s="1"/>
  <c r="CA52" i="8"/>
  <c r="BF41" i="8"/>
  <c r="CA41" i="8" s="1"/>
  <c r="BF9" i="8"/>
  <c r="Z63" i="8"/>
  <c r="Z37" i="8"/>
  <c r="CA37" i="8" s="1"/>
  <c r="J59" i="8"/>
  <c r="CA35" i="8"/>
  <c r="BF17" i="8"/>
  <c r="BF55" i="8"/>
  <c r="CA55" i="8" s="1"/>
  <c r="CA62" i="8"/>
  <c r="Z19" i="8"/>
  <c r="CA19" i="8" s="1"/>
  <c r="BF15" i="8"/>
  <c r="CA15" i="8" s="1"/>
  <c r="CA39" i="8"/>
  <c r="Z45" i="8"/>
  <c r="CA45" i="8" s="1"/>
  <c r="CA18" i="8"/>
  <c r="BF57" i="8"/>
  <c r="BF58" i="8"/>
  <c r="CA58" i="8" s="1"/>
  <c r="Z31" i="8"/>
  <c r="CA31" i="8" s="1"/>
  <c r="Z21" i="8"/>
  <c r="CA21" i="8" s="1"/>
  <c r="BF29" i="8"/>
  <c r="CA29" i="8" s="1"/>
  <c r="Z30" i="8"/>
  <c r="Z16" i="8"/>
  <c r="Z25" i="8"/>
  <c r="CA25" i="8" s="1"/>
  <c r="Z53" i="8"/>
  <c r="CA53" i="8" s="1"/>
  <c r="R63" i="7"/>
  <c r="R62" i="7" s="1"/>
  <c r="R69" i="7" s="1"/>
  <c r="R61" i="7" s="1"/>
  <c r="R52" i="7"/>
  <c r="R51" i="7" s="1"/>
  <c r="R58" i="7" s="1"/>
  <c r="R50" i="7" s="1"/>
  <c r="CA64" i="8"/>
  <c r="CA34" i="8"/>
  <c r="Z38" i="8"/>
  <c r="CA38" i="8" s="1"/>
  <c r="CA20" i="8"/>
  <c r="CA63" i="8"/>
  <c r="CA67" i="8"/>
  <c r="Z48" i="8"/>
  <c r="CA48" i="8" s="1"/>
  <c r="Z57" i="8"/>
  <c r="Z50" i="8"/>
  <c r="CA50" i="8" s="1"/>
  <c r="BF46" i="8"/>
  <c r="Z17" i="8"/>
  <c r="CA17" i="8" s="1"/>
  <c r="Z14" i="8"/>
  <c r="Z27" i="8"/>
  <c r="CA27" i="8" s="1"/>
  <c r="BF16" i="8"/>
  <c r="Z51" i="8"/>
  <c r="CA51" i="8" s="1"/>
  <c r="Z54" i="8"/>
  <c r="Z65" i="8"/>
  <c r="CA65" i="8" s="1"/>
  <c r="Z43" i="8"/>
  <c r="CA43" i="8" s="1"/>
  <c r="BF59" i="8"/>
  <c r="CA59" i="8" s="1"/>
  <c r="Z46" i="8"/>
  <c r="BF14" i="8"/>
  <c r="BF54" i="8"/>
  <c r="AZ49" i="8"/>
  <c r="BF49" i="8" s="1"/>
  <c r="CA49" i="8" s="1"/>
  <c r="CA16" i="8" l="1"/>
  <c r="CA30" i="8"/>
  <c r="CA46" i="8"/>
  <c r="CA54" i="8"/>
  <c r="CA14" i="8"/>
  <c r="CA57" i="8"/>
  <c r="O69" i="8"/>
  <c r="O70" i="8" s="1"/>
  <c r="O71" i="8" s="1"/>
  <c r="AU69" i="8"/>
  <c r="AU70" i="8" s="1"/>
  <c r="AU71" i="8" s="1"/>
  <c r="CA32" i="8"/>
  <c r="CA9" i="8"/>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comments3.xml><?xml version="1.0" encoding="utf-8"?>
<comments xmlns="http://schemas.openxmlformats.org/spreadsheetml/2006/main">
  <authors>
    <author>Administrator</author>
  </authors>
  <commentList>
    <comment ref="BA1" authorId="0" shapeId="0">
      <text>
        <r>
          <rPr>
            <b/>
            <sz val="9"/>
            <color indexed="81"/>
            <rFont val="MS P ゴシック"/>
            <family val="3"/>
            <charset val="128"/>
          </rPr>
          <t>大城:</t>
        </r>
        <r>
          <rPr>
            <sz val="9"/>
            <color indexed="81"/>
            <rFont val="MS P ゴシック"/>
            <family val="3"/>
            <charset val="128"/>
          </rPr>
          <t xml:space="preserve">
単価表の割合に修正</t>
        </r>
      </text>
    </comment>
    <comment ref="BH5" authorId="0" shapeId="0">
      <text>
        <r>
          <rPr>
            <b/>
            <sz val="9"/>
            <color indexed="81"/>
            <rFont val="MS P ゴシック"/>
            <family val="3"/>
            <charset val="128"/>
          </rPr>
          <t>大城:</t>
        </r>
        <r>
          <rPr>
            <sz val="9"/>
            <color indexed="81"/>
            <rFont val="MS P ゴシック"/>
            <family val="3"/>
            <charset val="128"/>
          </rPr>
          <t xml:space="preserve">
○の番号を修正</t>
        </r>
      </text>
    </comment>
  </commentList>
</comments>
</file>

<file path=xl/sharedStrings.xml><?xml version="1.0" encoding="utf-8"?>
<sst xmlns="http://schemas.openxmlformats.org/spreadsheetml/2006/main" count="5750" uniqueCount="848">
  <si>
    <t>上記について相違ないことを証明いたします。</t>
    <rPh sb="0" eb="2">
      <t>ジョウキ</t>
    </rPh>
    <rPh sb="6" eb="8">
      <t>ソウイ</t>
    </rPh>
    <rPh sb="13" eb="15">
      <t>ショウメイ</t>
    </rPh>
    <phoneticPr fontId="16"/>
  </si>
  <si>
    <t>　具体的な支払い方法</t>
    <rPh sb="1" eb="4">
      <t>グタイテキ</t>
    </rPh>
    <rPh sb="5" eb="7">
      <t>シハラ</t>
    </rPh>
    <rPh sb="8" eb="10">
      <t>ホウホウ</t>
    </rPh>
    <phoneticPr fontId="16"/>
  </si>
  <si>
    <t>　</t>
    <phoneticPr fontId="16"/>
  </si>
  <si>
    <t>賞与（一時金）</t>
    <rPh sb="0" eb="2">
      <t>ショウヨ</t>
    </rPh>
    <rPh sb="3" eb="6">
      <t>イチジキン</t>
    </rPh>
    <phoneticPr fontId="16"/>
  </si>
  <si>
    <t>基本給</t>
    <rPh sb="0" eb="3">
      <t>キホンキュウ</t>
    </rPh>
    <phoneticPr fontId="16"/>
  </si>
  <si>
    <t>③</t>
    <phoneticPr fontId="16"/>
  </si>
  <si>
    <t>支払い時期</t>
    <rPh sb="0" eb="2">
      <t>シハラ</t>
    </rPh>
    <rPh sb="3" eb="5">
      <t>ジキ</t>
    </rPh>
    <phoneticPr fontId="16"/>
  </si>
  <si>
    <t>支払いの有無</t>
    <rPh sb="0" eb="2">
      <t>シハラ</t>
    </rPh>
    <rPh sb="4" eb="6">
      <t>ウム</t>
    </rPh>
    <phoneticPr fontId="16"/>
  </si>
  <si>
    <t>加算残額に対応した賃金の支払い状況</t>
    <rPh sb="0" eb="2">
      <t>カサン</t>
    </rPh>
    <rPh sb="2" eb="4">
      <t>ザンガク</t>
    </rPh>
    <rPh sb="5" eb="7">
      <t>タイオウ</t>
    </rPh>
    <rPh sb="9" eb="11">
      <t>チンギン</t>
    </rPh>
    <rPh sb="12" eb="14">
      <t>シハラ</t>
    </rPh>
    <rPh sb="15" eb="17">
      <t>ジョウキョウ</t>
    </rPh>
    <phoneticPr fontId="16"/>
  </si>
  <si>
    <t>②</t>
    <phoneticPr fontId="16"/>
  </si>
  <si>
    <t>（以下、加算残額が生じた場合のみ記入）</t>
    <rPh sb="1" eb="3">
      <t>イカ</t>
    </rPh>
    <rPh sb="4" eb="6">
      <t>カサン</t>
    </rPh>
    <rPh sb="6" eb="8">
      <t>ザンガク</t>
    </rPh>
    <rPh sb="9" eb="10">
      <t>ショウ</t>
    </rPh>
    <rPh sb="12" eb="14">
      <t>バアイ</t>
    </rPh>
    <rPh sb="16" eb="18">
      <t>キニュウ</t>
    </rPh>
    <phoneticPr fontId="16"/>
  </si>
  <si>
    <t>加算Ⅰ新規事由なし</t>
    <rPh sb="0" eb="2">
      <t>カサン</t>
    </rPh>
    <rPh sb="3" eb="5">
      <t>シンキ</t>
    </rPh>
    <rPh sb="5" eb="7">
      <t>ジユウ</t>
    </rPh>
    <phoneticPr fontId="16"/>
  </si>
  <si>
    <t>円</t>
    <rPh sb="0" eb="1">
      <t>エン</t>
    </rPh>
    <phoneticPr fontId="16"/>
  </si>
  <si>
    <t>※加算Ⅰ新規事由の有無の別により、以下により算出すること。
・加算Ⅰ新規事由がある場合：
（２）②－（３）①
・加算Ⅰ新規事由がない場合：
（３）⑥－｛（３）③－（３）④－（３）⑤｝－（４）②＋（４）④</t>
    <phoneticPr fontId="16"/>
  </si>
  <si>
    <t>加算Ⅰ新規事由あり</t>
    <rPh sb="0" eb="2">
      <t>カサン</t>
    </rPh>
    <rPh sb="3" eb="5">
      <t>シンキ</t>
    </rPh>
    <rPh sb="5" eb="7">
      <t>ジユウ</t>
    </rPh>
    <phoneticPr fontId="16"/>
  </si>
  <si>
    <t>加算Ⅰ新規事由の有無</t>
    <phoneticPr fontId="16"/>
  </si>
  <si>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6"/>
  </si>
  <si>
    <t>①</t>
    <phoneticPr fontId="16"/>
  </si>
  <si>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6"/>
  </si>
  <si>
    <t>※</t>
    <phoneticPr fontId="16"/>
  </si>
  <si>
    <t>④うち基準年度からの増減分</t>
    <rPh sb="3" eb="5">
      <t>キジュン</t>
    </rPh>
    <rPh sb="5" eb="7">
      <t>ネンド</t>
    </rPh>
    <rPh sb="10" eb="12">
      <t>ゾウゲン</t>
    </rPh>
    <rPh sb="12" eb="13">
      <t>ブン</t>
    </rPh>
    <phoneticPr fontId="16"/>
  </si>
  <si>
    <t>受入実績額</t>
    <rPh sb="0" eb="1">
      <t>ウ</t>
    </rPh>
    <rPh sb="1" eb="2">
      <t>イ</t>
    </rPh>
    <rPh sb="2" eb="4">
      <t>ジッセキ</t>
    </rPh>
    <rPh sb="4" eb="5">
      <t>ガク</t>
    </rPh>
    <phoneticPr fontId="16"/>
  </si>
  <si>
    <t>③</t>
    <phoneticPr fontId="16"/>
  </si>
  <si>
    <t>②うち基準年度からの増減分</t>
    <rPh sb="3" eb="5">
      <t>キジュン</t>
    </rPh>
    <rPh sb="5" eb="7">
      <t>ネンド</t>
    </rPh>
    <rPh sb="10" eb="12">
      <t>ゾウゲン</t>
    </rPh>
    <rPh sb="12" eb="13">
      <t>ブン</t>
    </rPh>
    <phoneticPr fontId="16"/>
  </si>
  <si>
    <t>拠出実績額</t>
    <rPh sb="0" eb="2">
      <t>キョシュツ</t>
    </rPh>
    <rPh sb="2" eb="4">
      <t>ジッセキ</t>
    </rPh>
    <rPh sb="4" eb="5">
      <t>ガク</t>
    </rPh>
    <phoneticPr fontId="16"/>
  </si>
  <si>
    <t>①</t>
    <phoneticPr fontId="16"/>
  </si>
  <si>
    <t>（４）他施設・事業所への配分等について</t>
    <rPh sb="3" eb="6">
      <t>タシセツ</t>
    </rPh>
    <rPh sb="7" eb="10">
      <t>ジギョウショ</t>
    </rPh>
    <rPh sb="12" eb="14">
      <t>ハイブン</t>
    </rPh>
    <rPh sb="14" eb="15">
      <t>トウ</t>
    </rPh>
    <phoneticPr fontId="16"/>
  </si>
  <si>
    <t>⑨事業主負担増加相当総額</t>
    <rPh sb="10" eb="11">
      <t>ソウ</t>
    </rPh>
    <phoneticPr fontId="16"/>
  </si>
  <si>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</si>
  <si>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6"/>
  </si>
  <si>
    <t>⑥起点賃金水準（⑦＋⑧）</t>
    <phoneticPr fontId="16"/>
  </si>
  <si>
    <t>⑤</t>
    <phoneticPr fontId="16"/>
  </si>
  <si>
    <t>④加算前年度の加算残額に係る支払賃金</t>
    <phoneticPr fontId="16"/>
  </si>
  <si>
    <t>③支払賃金</t>
    <phoneticPr fontId="16"/>
  </si>
  <si>
    <t>②賃金改善実績総額（③－④－⑤－⑥）</t>
    <rPh sb="7" eb="8">
      <t>ソウ</t>
    </rPh>
    <phoneticPr fontId="16"/>
  </si>
  <si>
    <t>賃金改善等実績総額（②＋⑨）（千円未満の端数は切り捨て）</t>
    <rPh sb="0" eb="2">
      <t>チンギン</t>
    </rPh>
    <rPh sb="2" eb="4">
      <t>カイゼン</t>
    </rPh>
    <rPh sb="4" eb="5">
      <t>トウ</t>
    </rPh>
    <rPh sb="5" eb="7">
      <t>ジッセキ</t>
    </rPh>
    <rPh sb="7" eb="9">
      <t>ソウガク</t>
    </rPh>
    <phoneticPr fontId="16"/>
  </si>
  <si>
    <t>（３）賃金改善等実績総額</t>
    <rPh sb="3" eb="5">
      <t>チンギン</t>
    </rPh>
    <rPh sb="5" eb="7">
      <t>カイゼン</t>
    </rPh>
    <rPh sb="7" eb="8">
      <t>トウ</t>
    </rPh>
    <rPh sb="8" eb="10">
      <t>ジッセキ</t>
    </rPh>
    <rPh sb="10" eb="11">
      <t>ソウ</t>
    </rPh>
    <rPh sb="11" eb="12">
      <t>ガク</t>
    </rPh>
    <phoneticPr fontId="16"/>
  </si>
  <si>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6"/>
  </si>
  <si>
    <t>※</t>
    <phoneticPr fontId="16"/>
  </si>
  <si>
    <t>賃金改善実施期間</t>
    <rPh sb="0" eb="2">
      <t>チンギン</t>
    </rPh>
    <rPh sb="2" eb="4">
      <t>カイゼン</t>
    </rPh>
    <rPh sb="4" eb="6">
      <t>ジッシ</t>
    </rPh>
    <rPh sb="6" eb="8">
      <t>キカン</t>
    </rPh>
    <phoneticPr fontId="16"/>
  </si>
  <si>
    <t>③</t>
    <phoneticPr fontId="16"/>
  </si>
  <si>
    <t>職員配置加算【市】</t>
  </si>
  <si>
    <t>処遇改善等加算【国】</t>
  </si>
  <si>
    <t>②特定加算実績額（千円未満の端数は切り捨て）（※）</t>
    <rPh sb="1" eb="3">
      <t>トクテイ</t>
    </rPh>
    <rPh sb="3" eb="5">
      <t>カサン</t>
    </rPh>
    <rPh sb="5" eb="7">
      <t>ジッセキ</t>
    </rPh>
    <rPh sb="7" eb="8">
      <t>ガク</t>
    </rPh>
    <phoneticPr fontId="16"/>
  </si>
  <si>
    <t>加算実績額（千円未満の端数は切り捨て）（※）</t>
    <rPh sb="0" eb="2">
      <t>カサン</t>
    </rPh>
    <rPh sb="2" eb="4">
      <t>ジッセキ</t>
    </rPh>
    <rPh sb="4" eb="5">
      <t>ガク</t>
    </rPh>
    <phoneticPr fontId="16"/>
  </si>
  <si>
    <t>①</t>
    <phoneticPr fontId="16"/>
  </si>
  <si>
    <t>（２）加算実績額</t>
    <rPh sb="3" eb="5">
      <t>カサン</t>
    </rPh>
    <rPh sb="5" eb="7">
      <t>ジッセキ</t>
    </rPh>
    <rPh sb="7" eb="8">
      <t>ガク</t>
    </rPh>
    <phoneticPr fontId="16"/>
  </si>
  <si>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6"/>
  </si>
  <si>
    <t>※</t>
    <phoneticPr fontId="16"/>
  </si>
  <si>
    <t>支払った給与の項目</t>
    <rPh sb="0" eb="2">
      <t>シハラ</t>
    </rPh>
    <rPh sb="4" eb="6">
      <t>キュウヨ</t>
    </rPh>
    <rPh sb="7" eb="9">
      <t>コウモク</t>
    </rPh>
    <phoneticPr fontId="16"/>
  </si>
  <si>
    <t>賃金改善の方法</t>
    <rPh sb="0" eb="2">
      <t>チンギン</t>
    </rPh>
    <rPh sb="2" eb="4">
      <t>カイゼン</t>
    </rPh>
    <rPh sb="5" eb="7">
      <t>ホウホウ</t>
    </rPh>
    <phoneticPr fontId="16"/>
  </si>
  <si>
    <t>④</t>
    <phoneticPr fontId="16"/>
  </si>
  <si>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6"/>
  </si>
  <si>
    <t>③</t>
    <phoneticPr fontId="16"/>
  </si>
  <si>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6"/>
  </si>
  <si>
    <t>②</t>
    <phoneticPr fontId="16"/>
  </si>
  <si>
    <t>前年度の加算残額</t>
    <rPh sb="0" eb="3">
      <t>ゼンネンド</t>
    </rPh>
    <rPh sb="4" eb="6">
      <t>カサン</t>
    </rPh>
    <rPh sb="6" eb="8">
      <t>ザンガク</t>
    </rPh>
    <phoneticPr fontId="16"/>
  </si>
  <si>
    <t>①</t>
    <phoneticPr fontId="16"/>
  </si>
  <si>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6"/>
  </si>
  <si>
    <t>代表者・氏名</t>
    <rPh sb="0" eb="3">
      <t>ダイヒョウシャ</t>
    </rPh>
    <rPh sb="4" eb="6">
      <t>シメイ</t>
    </rPh>
    <phoneticPr fontId="13"/>
  </si>
  <si>
    <t>施設・事業所名称</t>
    <rPh sb="0" eb="2">
      <t>シセツ</t>
    </rPh>
    <rPh sb="3" eb="6">
      <t>ジギョウショ</t>
    </rPh>
    <rPh sb="6" eb="8">
      <t>メイショウ</t>
    </rPh>
    <phoneticPr fontId="13"/>
  </si>
  <si>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</si>
  <si>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</si>
  <si>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区</t>
    <rPh sb="0" eb="1">
      <t>ク</t>
    </rPh>
    <phoneticPr fontId="16"/>
  </si>
  <si>
    <t>横浜市</t>
    <rPh sb="0" eb="3">
      <t>ヨコハマシ</t>
    </rPh>
    <phoneticPr fontId="16"/>
  </si>
  <si>
    <t>市町村名</t>
    <rPh sb="0" eb="1">
      <t>シ</t>
    </rPh>
    <rPh sb="1" eb="2">
      <t>マチ</t>
    </rPh>
    <rPh sb="2" eb="3">
      <t>ムラ</t>
    </rPh>
    <rPh sb="3" eb="4">
      <t>メイ</t>
    </rPh>
    <phoneticPr fontId="16"/>
  </si>
  <si>
    <t>横浜市長</t>
    <rPh sb="0" eb="4">
      <t>ヨコハマシチョウ</t>
    </rPh>
    <phoneticPr fontId="16"/>
  </si>
  <si>
    <t>○</t>
    <phoneticPr fontId="16"/>
  </si>
  <si>
    <t>✔</t>
    <phoneticPr fontId="16"/>
  </si>
  <si>
    <t>第４号様式の１</t>
    <phoneticPr fontId="16"/>
  </si>
  <si>
    <t>加算Ⅰ新規事由がない場合は、前年度からの増減額を記入すること。</t>
    <rPh sb="10" eb="12">
      <t>バアイ</t>
    </rPh>
    <rPh sb="14" eb="17">
      <t>ゼンネンド</t>
    </rPh>
    <rPh sb="20" eb="22">
      <t>ゾウゲン</t>
    </rPh>
    <rPh sb="22" eb="23">
      <t>ガク</t>
    </rPh>
    <rPh sb="24" eb="26">
      <t>キニュウ</t>
    </rPh>
    <phoneticPr fontId="16"/>
  </si>
  <si>
    <t>※2</t>
    <phoneticPr fontId="16"/>
  </si>
  <si>
    <t>同一事業者が運営する全ての施設・事業所（特定教育・保育施設及び特定地域型保育事業所）について記入すること。</t>
    <phoneticPr fontId="16"/>
  </si>
  <si>
    <t>※1</t>
    <phoneticPr fontId="16"/>
  </si>
  <si>
    <t>合計</t>
    <rPh sb="0" eb="2">
      <t>ゴウケイ</t>
    </rPh>
    <phoneticPr fontId="16"/>
  </si>
  <si>
    <t>○○保育所</t>
    <rPh sb="2" eb="5">
      <t>ホイクショ</t>
    </rPh>
    <phoneticPr fontId="16"/>
  </si>
  <si>
    <t>○○市</t>
    <rPh sb="2" eb="3">
      <t>シ</t>
    </rPh>
    <phoneticPr fontId="16"/>
  </si>
  <si>
    <t>○○県</t>
    <rPh sb="2" eb="3">
      <t>ケン</t>
    </rPh>
    <phoneticPr fontId="16"/>
  </si>
  <si>
    <t>例１</t>
    <rPh sb="0" eb="1">
      <t>レイ</t>
    </rPh>
    <phoneticPr fontId="16"/>
  </si>
  <si>
    <t>他事業所からの受入額
（円）</t>
    <rPh sb="0" eb="1">
      <t>ホカ</t>
    </rPh>
    <rPh sb="1" eb="4">
      <t>ジギョウショ</t>
    </rPh>
    <rPh sb="7" eb="9">
      <t>ウケイレ</t>
    </rPh>
    <rPh sb="9" eb="10">
      <t>ガク</t>
    </rPh>
    <rPh sb="12" eb="13">
      <t>エン</t>
    </rPh>
    <phoneticPr fontId="16"/>
  </si>
  <si>
    <t>他事業所への拠出額
（円）</t>
    <rPh sb="0" eb="1">
      <t>ホカ</t>
    </rPh>
    <rPh sb="1" eb="4">
      <t>ジギョウショ</t>
    </rPh>
    <rPh sb="6" eb="8">
      <t>キョシュツ</t>
    </rPh>
    <rPh sb="8" eb="9">
      <t>ガク</t>
    </rPh>
    <rPh sb="11" eb="12">
      <t>エン</t>
    </rPh>
    <phoneticPr fontId="16"/>
  </si>
  <si>
    <t>市町村名</t>
    <rPh sb="0" eb="4">
      <t>シチョウソンメイ</t>
    </rPh>
    <phoneticPr fontId="16"/>
  </si>
  <si>
    <t>都道府県名</t>
    <rPh sb="0" eb="4">
      <t>トドウフケン</t>
    </rPh>
    <rPh sb="4" eb="5">
      <t>メイ</t>
    </rPh>
    <phoneticPr fontId="16"/>
  </si>
  <si>
    <t>番号</t>
    <rPh sb="0" eb="2">
      <t>バンゴウ</t>
    </rPh>
    <phoneticPr fontId="16"/>
  </si>
  <si>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6"/>
  </si>
  <si>
    <t>第４号様式の２</t>
    <rPh sb="0" eb="1">
      <t>ダイ</t>
    </rPh>
    <rPh sb="2" eb="3">
      <t>ゴウ</t>
    </rPh>
    <rPh sb="3" eb="5">
      <t>ヨウシキ</t>
    </rPh>
    <phoneticPr fontId="16"/>
  </si>
  <si>
    <t>事務職員</t>
    <rPh sb="0" eb="2">
      <t>ジム</t>
    </rPh>
    <rPh sb="2" eb="4">
      <t>ショクイン</t>
    </rPh>
    <phoneticPr fontId="21"/>
  </si>
  <si>
    <t>栄養士</t>
    <rPh sb="0" eb="3">
      <t>エイヨウシ</t>
    </rPh>
    <phoneticPr fontId="21"/>
  </si>
  <si>
    <t>総額</t>
    <rPh sb="0" eb="2">
      <t>ソウガク</t>
    </rPh>
    <phoneticPr fontId="16"/>
  </si>
  <si>
    <t>月</t>
  </si>
  <si>
    <t>賞与
（一時金）
③</t>
    <rPh sb="0" eb="2">
      <t>ショウヨ</t>
    </rPh>
    <phoneticPr fontId="16"/>
  </si>
  <si>
    <t>手当
②</t>
    <rPh sb="0" eb="2">
      <t>テアテ</t>
    </rPh>
    <phoneticPr fontId="16"/>
  </si>
  <si>
    <t>基本給
①</t>
    <phoneticPr fontId="16"/>
  </si>
  <si>
    <t>備考</t>
    <rPh sb="0" eb="2">
      <t>ビコウ</t>
    </rPh>
    <phoneticPr fontId="16"/>
  </si>
  <si>
    <t>法人役員との兼務</t>
    <phoneticPr fontId="16"/>
  </si>
  <si>
    <t>職員名</t>
    <phoneticPr fontId="16"/>
  </si>
  <si>
    <t>No</t>
    <phoneticPr fontId="16"/>
  </si>
  <si>
    <t>第４号様式の３</t>
    <rPh sb="0" eb="1">
      <t>ダイ</t>
    </rPh>
    <rPh sb="2" eb="3">
      <t>ゴウ</t>
    </rPh>
    <rPh sb="3" eb="5">
      <t>ヨウシキ</t>
    </rPh>
    <phoneticPr fontId="16"/>
  </si>
  <si>
    <t>市町村</t>
    <rPh sb="0" eb="3">
      <t>シチョウソン</t>
    </rPh>
    <phoneticPr fontId="16"/>
  </si>
  <si>
    <t>施設・事業所名称</t>
    <rPh sb="0" eb="2">
      <t>シセツ</t>
    </rPh>
    <rPh sb="3" eb="6">
      <t>ジギョウショ</t>
    </rPh>
    <rPh sb="6" eb="8">
      <t>メイショウ</t>
    </rPh>
    <phoneticPr fontId="16"/>
  </si>
  <si>
    <t>代表職・氏名</t>
    <rPh sb="0" eb="2">
      <t>ダイヒョウ</t>
    </rPh>
    <rPh sb="2" eb="3">
      <t>ショク</t>
    </rPh>
    <rPh sb="4" eb="6">
      <t>シメイ</t>
    </rPh>
    <phoneticPr fontId="16"/>
  </si>
  <si>
    <t>神奈川県</t>
    <rPh sb="0" eb="4">
      <t>カナガワケン</t>
    </rPh>
    <phoneticPr fontId="16"/>
  </si>
  <si>
    <t>横浜市</t>
    <rPh sb="0" eb="3">
      <t>ヨコハマシ</t>
    </rPh>
    <phoneticPr fontId="21"/>
  </si>
  <si>
    <t>区</t>
    <rPh sb="0" eb="1">
      <t>ク</t>
    </rPh>
    <phoneticPr fontId="21"/>
  </si>
  <si>
    <t>賃金改善実施
有無</t>
    <rPh sb="0" eb="2">
      <t>チンギン</t>
    </rPh>
    <rPh sb="2" eb="4">
      <t>カイゼン</t>
    </rPh>
    <rPh sb="4" eb="6">
      <t>ジッシ</t>
    </rPh>
    <rPh sb="7" eb="9">
      <t>ウム</t>
    </rPh>
    <phoneticPr fontId="21"/>
  </si>
  <si>
    <t>職種</t>
    <rPh sb="0" eb="2">
      <t>ショクシュ</t>
    </rPh>
    <phoneticPr fontId="21"/>
  </si>
  <si>
    <t>経験年数　※1</t>
    <phoneticPr fontId="16"/>
  </si>
  <si>
    <t>常勤
非常勤
※2</t>
    <phoneticPr fontId="16"/>
  </si>
  <si>
    <t>労働
時間
(月あたり)</t>
    <rPh sb="0" eb="2">
      <t>ロウドウ</t>
    </rPh>
    <rPh sb="3" eb="5">
      <t>ジカン</t>
    </rPh>
    <rPh sb="7" eb="8">
      <t>ツキ</t>
    </rPh>
    <phoneticPr fontId="21"/>
  </si>
  <si>
    <t>常勤
換算値
※3</t>
    <phoneticPr fontId="16"/>
  </si>
  <si>
    <t>勤務月数
(年度内)</t>
    <rPh sb="0" eb="2">
      <t>キンム</t>
    </rPh>
    <rPh sb="2" eb="3">
      <t>ツキ</t>
    </rPh>
    <rPh sb="3" eb="4">
      <t>スウ</t>
    </rPh>
    <rPh sb="6" eb="9">
      <t>ネンドナイ</t>
    </rPh>
    <phoneticPr fontId="21"/>
  </si>
  <si>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6"/>
  </si>
  <si>
    <t>人件費の
改定状況   部分※5
⑤</t>
    <rPh sb="0" eb="3">
      <t>ジンケンヒ</t>
    </rPh>
    <rPh sb="5" eb="7">
      <t>カイテイ</t>
    </rPh>
    <rPh sb="7" eb="9">
      <t>ジョウキョウ</t>
    </rPh>
    <rPh sb="12" eb="14">
      <t>ブブン</t>
    </rPh>
    <phoneticPr fontId="16"/>
  </si>
  <si>
    <t>賃金改善対象者だったら「１」</t>
    <rPh sb="0" eb="2">
      <t>チンギン</t>
    </rPh>
    <rPh sb="2" eb="4">
      <t>カイゼン</t>
    </rPh>
    <rPh sb="4" eb="7">
      <t>タイショウシャ</t>
    </rPh>
    <phoneticPr fontId="21"/>
  </si>
  <si>
    <t>教育・保育従事者(常勤)</t>
    <rPh sb="0" eb="2">
      <t>キョウイク</t>
    </rPh>
    <rPh sb="3" eb="5">
      <t>ホイク</t>
    </rPh>
    <rPh sb="5" eb="8">
      <t>ジュウジシャ</t>
    </rPh>
    <rPh sb="9" eb="11">
      <t>ジョウキン</t>
    </rPh>
    <phoneticPr fontId="21"/>
  </si>
  <si>
    <t>教育・保育従事者(非常勤)</t>
    <rPh sb="0" eb="2">
      <t>キョウイク</t>
    </rPh>
    <rPh sb="3" eb="5">
      <t>ホイク</t>
    </rPh>
    <rPh sb="5" eb="8">
      <t>ジュウジシャ</t>
    </rPh>
    <rPh sb="9" eb="10">
      <t>ヒ</t>
    </rPh>
    <rPh sb="10" eb="12">
      <t>ジョウキン</t>
    </rPh>
    <phoneticPr fontId="21"/>
  </si>
  <si>
    <t>常勤</t>
    <rPh sb="0" eb="2">
      <t>ジョウキン</t>
    </rPh>
    <phoneticPr fontId="21"/>
  </si>
  <si>
    <t>非常勤</t>
    <rPh sb="0" eb="1">
      <t>ヒ</t>
    </rPh>
    <rPh sb="1" eb="3">
      <t>ジョウキン</t>
    </rPh>
    <phoneticPr fontId="21"/>
  </si>
  <si>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1"/>
  </si>
  <si>
    <t>処遇Ⅱ</t>
    <rPh sb="0" eb="2">
      <t>ショグウ</t>
    </rPh>
    <phoneticPr fontId="21"/>
  </si>
  <si>
    <t>職員処遇</t>
    <rPh sb="0" eb="2">
      <t>ショクイン</t>
    </rPh>
    <rPh sb="2" eb="4">
      <t>ショグウ</t>
    </rPh>
    <phoneticPr fontId="21"/>
  </si>
  <si>
    <t>調理員</t>
    <rPh sb="0" eb="3">
      <t>チョウリイン</t>
    </rPh>
    <phoneticPr fontId="21"/>
  </si>
  <si>
    <t>保健師</t>
    <rPh sb="0" eb="3">
      <t>ホケンシ</t>
    </rPh>
    <phoneticPr fontId="21"/>
  </si>
  <si>
    <t>看護師</t>
    <rPh sb="0" eb="3">
      <t>カンゴシ</t>
    </rPh>
    <phoneticPr fontId="21"/>
  </si>
  <si>
    <t>准看護師</t>
    <rPh sb="0" eb="4">
      <t>ジュンカンゴシ</t>
    </rPh>
    <phoneticPr fontId="21"/>
  </si>
  <si>
    <t>その他</t>
    <rPh sb="2" eb="3">
      <t>タ</t>
    </rPh>
    <phoneticPr fontId="21"/>
  </si>
  <si>
    <t>小計④
（①＋②＋③）</t>
    <rPh sb="0" eb="2">
      <t>ショウケイ</t>
    </rPh>
    <phoneticPr fontId="16"/>
  </si>
  <si>
    <t>対象職員
(人月)</t>
    <rPh sb="0" eb="2">
      <t>タイショウ</t>
    </rPh>
    <rPh sb="2" eb="4">
      <t>ショクイン</t>
    </rPh>
    <rPh sb="6" eb="8">
      <t>ニンゲツ</t>
    </rPh>
    <phoneticPr fontId="21"/>
  </si>
  <si>
    <t>改善職員
(人月)</t>
    <rPh sb="0" eb="2">
      <t>カイゼン</t>
    </rPh>
    <rPh sb="2" eb="4">
      <t>ショクイン</t>
    </rPh>
    <rPh sb="6" eb="8">
      <t>ニンゲツ</t>
    </rPh>
    <phoneticPr fontId="21"/>
  </si>
  <si>
    <t>常勤換算
対象職員
（人月）</t>
    <rPh sb="0" eb="2">
      <t>ジョウキン</t>
    </rPh>
    <rPh sb="2" eb="4">
      <t>カンサン</t>
    </rPh>
    <rPh sb="5" eb="7">
      <t>タイショウ</t>
    </rPh>
    <rPh sb="7" eb="9">
      <t>ショクイン</t>
    </rPh>
    <rPh sb="11" eb="13">
      <t>ニンゲツ</t>
    </rPh>
    <phoneticPr fontId="21"/>
  </si>
  <si>
    <t>常勤換算
改善職員
（人月）</t>
    <rPh sb="0" eb="2">
      <t>ジョウキン</t>
    </rPh>
    <rPh sb="2" eb="4">
      <t>カンサン</t>
    </rPh>
    <rPh sb="5" eb="7">
      <t>カイゼン</t>
    </rPh>
    <rPh sb="7" eb="9">
      <t>ショクイン</t>
    </rPh>
    <rPh sb="11" eb="13">
      <t>ニンゲツ</t>
    </rPh>
    <phoneticPr fontId="21"/>
  </si>
  <si>
    <t>支給した賃金</t>
    <rPh sb="0" eb="2">
      <t>シキュウ</t>
    </rPh>
    <rPh sb="4" eb="6">
      <t>チンギン</t>
    </rPh>
    <phoneticPr fontId="21"/>
  </si>
  <si>
    <t>支給した賃金（Ⅰ対象者）</t>
    <rPh sb="0" eb="2">
      <t>シキュウ</t>
    </rPh>
    <rPh sb="4" eb="6">
      <t>チンギン</t>
    </rPh>
    <rPh sb="8" eb="11">
      <t>タイショウシャ</t>
    </rPh>
    <phoneticPr fontId="21"/>
  </si>
  <si>
    <t>前年度の加算残額支払い分</t>
    <rPh sb="0" eb="3">
      <t>ゼンネンド</t>
    </rPh>
    <rPh sb="4" eb="6">
      <t>カサン</t>
    </rPh>
    <rPh sb="6" eb="8">
      <t>ザンガク</t>
    </rPh>
    <rPh sb="8" eb="10">
      <t>シハラ</t>
    </rPh>
    <rPh sb="11" eb="12">
      <t>ブン</t>
    </rPh>
    <phoneticPr fontId="21"/>
  </si>
  <si>
    <t>前年度の加算残額の支払い分（Ⅰ対象者）</t>
    <rPh sb="0" eb="3">
      <t>ゼンネンド</t>
    </rPh>
    <rPh sb="4" eb="6">
      <t>カサン</t>
    </rPh>
    <rPh sb="6" eb="8">
      <t>ザンガク</t>
    </rPh>
    <rPh sb="9" eb="11">
      <t>シハラ</t>
    </rPh>
    <rPh sb="12" eb="13">
      <t>ブン</t>
    </rPh>
    <rPh sb="15" eb="18">
      <t>タイショウシャ</t>
    </rPh>
    <phoneticPr fontId="21"/>
  </si>
  <si>
    <t>基準年度賃金+人勧分</t>
    <rPh sb="0" eb="2">
      <t>キジュン</t>
    </rPh>
    <rPh sb="2" eb="4">
      <t>ネンド</t>
    </rPh>
    <rPh sb="4" eb="6">
      <t>チンギン</t>
    </rPh>
    <rPh sb="7" eb="9">
      <t>ジンカン</t>
    </rPh>
    <rPh sb="9" eb="10">
      <t>ブン</t>
    </rPh>
    <phoneticPr fontId="21"/>
  </si>
  <si>
    <t>基準年度賃金＋人勧分（Ⅰ対象者）</t>
    <rPh sb="0" eb="2">
      <t>キジュン</t>
    </rPh>
    <rPh sb="2" eb="4">
      <t>ネンド</t>
    </rPh>
    <rPh sb="4" eb="6">
      <t>チンギン</t>
    </rPh>
    <rPh sb="7" eb="9">
      <t>ジンカン</t>
    </rPh>
    <rPh sb="9" eb="10">
      <t>ブン</t>
    </rPh>
    <rPh sb="12" eb="15">
      <t>タイショウシャ</t>
    </rPh>
    <phoneticPr fontId="21"/>
  </si>
  <si>
    <t>年</t>
    <rPh sb="0" eb="1">
      <t>ネン</t>
    </rPh>
    <phoneticPr fontId="21"/>
  </si>
  <si>
    <t>月</t>
    <rPh sb="0" eb="1">
      <t>ゲツ</t>
    </rPh>
    <phoneticPr fontId="21"/>
  </si>
  <si>
    <t>か月</t>
    <rPh sb="1" eb="2">
      <t>ツキ</t>
    </rPh>
    <phoneticPr fontId="21"/>
  </si>
  <si>
    <t xml:space="preserve">
</t>
    <phoneticPr fontId="16"/>
  </si>
  <si>
    <t>□</t>
    <phoneticPr fontId="21"/>
  </si>
  <si>
    <t>☑</t>
    <phoneticPr fontId="21"/>
  </si>
  <si>
    <t>令和２年４月</t>
    <rPh sb="0" eb="2">
      <t>レイワ</t>
    </rPh>
    <rPh sb="3" eb="4">
      <t>ネン</t>
    </rPh>
    <rPh sb="5" eb="6">
      <t>ガツ</t>
    </rPh>
    <phoneticPr fontId="21"/>
  </si>
  <si>
    <t>令和２年５月</t>
    <rPh sb="0" eb="2">
      <t>レイワ</t>
    </rPh>
    <rPh sb="3" eb="4">
      <t>ネン</t>
    </rPh>
    <rPh sb="5" eb="6">
      <t>ガツ</t>
    </rPh>
    <phoneticPr fontId="21"/>
  </si>
  <si>
    <t>令和２年６月</t>
    <rPh sb="0" eb="2">
      <t>レイワ</t>
    </rPh>
    <rPh sb="3" eb="4">
      <t>ネン</t>
    </rPh>
    <rPh sb="5" eb="6">
      <t>ガツ</t>
    </rPh>
    <phoneticPr fontId="21"/>
  </si>
  <si>
    <t>令和２年７月</t>
    <rPh sb="0" eb="2">
      <t>レイワ</t>
    </rPh>
    <rPh sb="3" eb="4">
      <t>ネン</t>
    </rPh>
    <rPh sb="5" eb="6">
      <t>ガツ</t>
    </rPh>
    <phoneticPr fontId="21"/>
  </si>
  <si>
    <t>令和２年８月</t>
    <rPh sb="0" eb="2">
      <t>レイワ</t>
    </rPh>
    <rPh sb="3" eb="4">
      <t>ネン</t>
    </rPh>
    <rPh sb="5" eb="6">
      <t>ガツ</t>
    </rPh>
    <phoneticPr fontId="21"/>
  </si>
  <si>
    <t>令和２年９月</t>
    <rPh sb="0" eb="2">
      <t>レイワ</t>
    </rPh>
    <rPh sb="3" eb="4">
      <t>ネン</t>
    </rPh>
    <rPh sb="5" eb="6">
      <t>ガツ</t>
    </rPh>
    <phoneticPr fontId="21"/>
  </si>
  <si>
    <t>令和２年10月</t>
    <rPh sb="0" eb="2">
      <t>レイワ</t>
    </rPh>
    <rPh sb="3" eb="4">
      <t>ネン</t>
    </rPh>
    <rPh sb="6" eb="7">
      <t>ガツ</t>
    </rPh>
    <phoneticPr fontId="21"/>
  </si>
  <si>
    <t>令和２年11月</t>
    <rPh sb="0" eb="2">
      <t>レイワ</t>
    </rPh>
    <rPh sb="3" eb="4">
      <t>ネン</t>
    </rPh>
    <rPh sb="6" eb="7">
      <t>ガツ</t>
    </rPh>
    <phoneticPr fontId="21"/>
  </si>
  <si>
    <t>令和２年12月</t>
    <rPh sb="0" eb="2">
      <t>レイワ</t>
    </rPh>
    <rPh sb="3" eb="4">
      <t>ネン</t>
    </rPh>
    <rPh sb="6" eb="7">
      <t>ガツ</t>
    </rPh>
    <phoneticPr fontId="21"/>
  </si>
  <si>
    <t>令和３年１月</t>
    <rPh sb="0" eb="2">
      <t>レイワ</t>
    </rPh>
    <rPh sb="3" eb="4">
      <t>ネン</t>
    </rPh>
    <rPh sb="5" eb="6">
      <t>ガツ</t>
    </rPh>
    <phoneticPr fontId="21"/>
  </si>
  <si>
    <t>令和３年２月</t>
    <rPh sb="0" eb="2">
      <t>レイワ</t>
    </rPh>
    <rPh sb="3" eb="4">
      <t>ネン</t>
    </rPh>
    <rPh sb="5" eb="6">
      <t>ガツ</t>
    </rPh>
    <phoneticPr fontId="21"/>
  </si>
  <si>
    <t>令和３年３月</t>
    <rPh sb="0" eb="2">
      <t>レイワ</t>
    </rPh>
    <rPh sb="3" eb="4">
      <t>ネン</t>
    </rPh>
    <rPh sb="5" eb="6">
      <t>ガツ</t>
    </rPh>
    <phoneticPr fontId="21"/>
  </si>
  <si>
    <t>拠出・受入【国】</t>
    <rPh sb="0" eb="2">
      <t>キョシュツ</t>
    </rPh>
    <rPh sb="3" eb="5">
      <t>ウケイレ</t>
    </rPh>
    <rPh sb="6" eb="7">
      <t>クニ</t>
    </rPh>
    <phoneticPr fontId="16"/>
  </si>
  <si>
    <t>第７号様式</t>
    <rPh sb="0" eb="1">
      <t>ダイ</t>
    </rPh>
    <rPh sb="2" eb="3">
      <t>ゴウ</t>
    </rPh>
    <rPh sb="3" eb="5">
      <t>ヨウシキ</t>
    </rPh>
    <phoneticPr fontId="16"/>
  </si>
  <si>
    <t>施設・事業所名称</t>
    <rPh sb="0" eb="2">
      <t>シセツ</t>
    </rPh>
    <rPh sb="3" eb="6">
      <t>ジギョウショ</t>
    </rPh>
    <rPh sb="6" eb="8">
      <t>メイショウ</t>
    </rPh>
    <phoneticPr fontId="10"/>
  </si>
  <si>
    <t>代表者・氏名</t>
    <rPh sb="0" eb="3">
      <t>ダイヒョウシャ</t>
    </rPh>
    <rPh sb="4" eb="6">
      <t>シメイ</t>
    </rPh>
    <phoneticPr fontId="10"/>
  </si>
  <si>
    <t>加算前年度の加算残額</t>
    <rPh sb="0" eb="2">
      <t>カサン</t>
    </rPh>
    <rPh sb="2" eb="5">
      <t>ゼンネンド</t>
    </rPh>
    <rPh sb="6" eb="8">
      <t>カサン</t>
    </rPh>
    <rPh sb="8" eb="10">
      <t>ザンガク</t>
    </rPh>
    <phoneticPr fontId="16"/>
  </si>
  <si>
    <t>職員処遇改善費【市】</t>
    <rPh sb="0" eb="2">
      <t>ショクイン</t>
    </rPh>
    <rPh sb="2" eb="4">
      <t>ショグウ</t>
    </rPh>
    <rPh sb="4" eb="6">
      <t>カイゼン</t>
    </rPh>
    <rPh sb="6" eb="7">
      <t>ヒ</t>
    </rPh>
    <rPh sb="8" eb="9">
      <t>シ</t>
    </rPh>
    <phoneticPr fontId="16"/>
  </si>
  <si>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6"/>
  </si>
  <si>
    <t>③</t>
    <phoneticPr fontId="16"/>
  </si>
  <si>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6"/>
  </si>
  <si>
    <t>④</t>
    <phoneticPr fontId="16"/>
  </si>
  <si>
    <t>支払った給与の項目</t>
    <rPh sb="0" eb="2">
      <t>シハラ</t>
    </rPh>
    <rPh sb="4" eb="6">
      <t>キュウヨ</t>
    </rPh>
    <rPh sb="5" eb="6">
      <t>シキュウ</t>
    </rPh>
    <rPh sb="7" eb="9">
      <t>コウモク</t>
    </rPh>
    <phoneticPr fontId="16"/>
  </si>
  <si>
    <t>①</t>
    <phoneticPr fontId="16"/>
  </si>
  <si>
    <t>人数Ａ</t>
    <rPh sb="0" eb="2">
      <t>ニンズウ</t>
    </rPh>
    <phoneticPr fontId="16"/>
  </si>
  <si>
    <t>人</t>
    <rPh sb="0" eb="1">
      <t>ニン</t>
    </rPh>
    <phoneticPr fontId="16"/>
  </si>
  <si>
    <t>人数Ｂ</t>
    <rPh sb="0" eb="2">
      <t>ニンズウ</t>
    </rPh>
    <phoneticPr fontId="16"/>
  </si>
  <si>
    <t>人</t>
    <rPh sb="0" eb="1">
      <t>ヒト</t>
    </rPh>
    <phoneticPr fontId="16"/>
  </si>
  <si>
    <t>※</t>
    <phoneticPr fontId="16"/>
  </si>
  <si>
    <t>①</t>
    <phoneticPr fontId="16"/>
  </si>
  <si>
    <t>②賃金改善実績総額（③－④－⑤－⑧）</t>
    <phoneticPr fontId="16"/>
  </si>
  <si>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6"/>
  </si>
  <si>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6"/>
  </si>
  <si>
    <t>⑤起点賃金水準（⑥＋⑦）</t>
    <phoneticPr fontId="16"/>
  </si>
  <si>
    <t>⑥基準年度の賃金水準（当該年度に係る加算残額を含む。役職手当、職務手当など職位、職責又は職務内容等に応じて決まって毎月支払われる手当又は基本給に限る。）</t>
    <phoneticPr fontId="16"/>
  </si>
  <si>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</si>
  <si>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6"/>
  </si>
  <si>
    <t>⑨事業主負担増加相当総額</t>
    <rPh sb="1" eb="4">
      <t>ジギョウヌシ</t>
    </rPh>
    <rPh sb="4" eb="6">
      <t>フタン</t>
    </rPh>
    <rPh sb="6" eb="8">
      <t>ゾウカ</t>
    </rPh>
    <rPh sb="8" eb="10">
      <t>ソウトウ</t>
    </rPh>
    <rPh sb="10" eb="12">
      <t>ソウガク</t>
    </rPh>
    <phoneticPr fontId="16"/>
  </si>
  <si>
    <t>⑤起点賃金水準（⑥＋⑦）</t>
    <phoneticPr fontId="16"/>
  </si>
  <si>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6"/>
  </si>
  <si>
    <t>加算Ⅱ新規事由の有無</t>
    <phoneticPr fontId="16"/>
  </si>
  <si>
    <t>加算Ⅱ新規事由あり</t>
    <phoneticPr fontId="16"/>
  </si>
  <si>
    <t>加算Ⅱ新規事由なし</t>
    <phoneticPr fontId="16"/>
  </si>
  <si>
    <t>②</t>
    <phoneticPr fontId="16"/>
  </si>
  <si>
    <t>第７号様式（添付書類）</t>
    <rPh sb="0" eb="1">
      <t>ダイ</t>
    </rPh>
    <rPh sb="2" eb="3">
      <t>ゴウ</t>
    </rPh>
    <rPh sb="3" eb="5">
      <t>ヨウシキ</t>
    </rPh>
    <rPh sb="6" eb="8">
      <t>テンプ</t>
    </rPh>
    <rPh sb="8" eb="10">
      <t>ショルイ</t>
    </rPh>
    <phoneticPr fontId="16"/>
  </si>
  <si>
    <t>施設・事業所名称</t>
    <phoneticPr fontId="16"/>
  </si>
  <si>
    <t>　　記載例に従って、下記の表に記載すること（職名・職種・改善した給与項目、算出方法が同じ場合には、まとめて記載すること）。</t>
    <phoneticPr fontId="16"/>
  </si>
  <si>
    <t>職名</t>
    <rPh sb="0" eb="2">
      <t>ショクメイ</t>
    </rPh>
    <phoneticPr fontId="16"/>
  </si>
  <si>
    <t>職種</t>
    <rPh sb="0" eb="2">
      <t>ショクシュ</t>
    </rPh>
    <phoneticPr fontId="16"/>
  </si>
  <si>
    <t>経験年数</t>
    <rPh sb="0" eb="2">
      <t>ケイケン</t>
    </rPh>
    <rPh sb="2" eb="4">
      <t>ネンスウ</t>
    </rPh>
    <phoneticPr fontId="16"/>
  </si>
  <si>
    <t>改善した
給与項目</t>
    <rPh sb="0" eb="2">
      <t>カイゼン</t>
    </rPh>
    <rPh sb="5" eb="7">
      <t>キュウヨ</t>
    </rPh>
    <rPh sb="7" eb="9">
      <t>コウモク</t>
    </rPh>
    <phoneticPr fontId="16"/>
  </si>
  <si>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6"/>
  </si>
  <si>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6"/>
  </si>
  <si>
    <t>※うち基準翌年度から加算当年度における賃金改善分</t>
    <phoneticPr fontId="16"/>
  </si>
  <si>
    <t>例1</t>
    <rPh sb="0" eb="1">
      <t>レイ</t>
    </rPh>
    <phoneticPr fontId="16"/>
  </si>
  <si>
    <t>副主任保育士</t>
    <rPh sb="0" eb="1">
      <t>フク</t>
    </rPh>
    <rPh sb="1" eb="3">
      <t>シュニン</t>
    </rPh>
    <rPh sb="3" eb="6">
      <t>ホイクシ</t>
    </rPh>
    <phoneticPr fontId="16"/>
  </si>
  <si>
    <t>保育士</t>
    <rPh sb="0" eb="3">
      <t>ホイクシ</t>
    </rPh>
    <phoneticPr fontId="16"/>
  </si>
  <si>
    <t>×</t>
    <phoneticPr fontId="16"/>
  </si>
  <si>
    <t>月</t>
    <rPh sb="0" eb="1">
      <t>ツキ</t>
    </rPh>
    <phoneticPr fontId="16"/>
  </si>
  <si>
    <t>×</t>
    <phoneticPr fontId="16"/>
  </si>
  <si>
    <t>＝</t>
    <phoneticPr fontId="16"/>
  </si>
  <si>
    <t>×</t>
    <phoneticPr fontId="16"/>
  </si>
  <si>
    <t>×</t>
    <phoneticPr fontId="16"/>
  </si>
  <si>
    <t>＝</t>
    <phoneticPr fontId="16"/>
  </si>
  <si>
    <t>例2</t>
    <rPh sb="0" eb="1">
      <t>レイ</t>
    </rPh>
    <phoneticPr fontId="16"/>
  </si>
  <si>
    <t>専門リーダー</t>
    <rPh sb="0" eb="2">
      <t>センモン</t>
    </rPh>
    <phoneticPr fontId="16"/>
  </si>
  <si>
    <t>手当</t>
    <rPh sb="0" eb="2">
      <t>テアテ</t>
    </rPh>
    <phoneticPr fontId="16"/>
  </si>
  <si>
    <t>×</t>
    <phoneticPr fontId="16"/>
  </si>
  <si>
    <t>×</t>
    <phoneticPr fontId="16"/>
  </si>
  <si>
    <t>＝</t>
    <phoneticPr fontId="16"/>
  </si>
  <si>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</si>
  <si>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</si>
  <si>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</si>
  <si>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</si>
  <si>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</si>
  <si>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</si>
  <si>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</si>
  <si>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6"/>
  </si>
  <si>
    <t>○○○リーダー</t>
    <phoneticPr fontId="16"/>
  </si>
  <si>
    <t>◇◇◇リーダー</t>
    <phoneticPr fontId="16"/>
  </si>
  <si>
    <t>事務職員</t>
    <rPh sb="0" eb="2">
      <t>ジム</t>
    </rPh>
    <rPh sb="2" eb="4">
      <t>ショクイン</t>
    </rPh>
    <phoneticPr fontId="16"/>
  </si>
  <si>
    <t>①賃金改善見込額　計</t>
    <rPh sb="1" eb="3">
      <t>チンギン</t>
    </rPh>
    <rPh sb="3" eb="5">
      <t>カイゼン</t>
    </rPh>
    <rPh sb="5" eb="7">
      <t>ミコ</t>
    </rPh>
    <rPh sb="7" eb="8">
      <t>ガク</t>
    </rPh>
    <rPh sb="9" eb="10">
      <t>ケイ</t>
    </rPh>
    <phoneticPr fontId="16"/>
  </si>
  <si>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6"/>
  </si>
  <si>
    <t>③①＋②</t>
    <phoneticPr fontId="16"/>
  </si>
  <si>
    <t>第７号様式（添付書類２）</t>
    <rPh sb="0" eb="1">
      <t>ダイ</t>
    </rPh>
    <rPh sb="2" eb="3">
      <t>ゴウ</t>
    </rPh>
    <rPh sb="3" eb="5">
      <t>ヨウシキ</t>
    </rPh>
    <rPh sb="6" eb="8">
      <t>テンプ</t>
    </rPh>
    <rPh sb="8" eb="10">
      <t>ショルイ</t>
    </rPh>
    <phoneticPr fontId="16"/>
  </si>
  <si>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6"/>
  </si>
  <si>
    <t>例２</t>
    <rPh sb="0" eb="1">
      <t>レイ</t>
    </rPh>
    <phoneticPr fontId="16"/>
  </si>
  <si>
    <t>加算Ⅱ新規事由がない場合は、前年度からの増減額を記入すること。</t>
    <rPh sb="10" eb="12">
      <t>バアイ</t>
    </rPh>
    <rPh sb="14" eb="17">
      <t>ゼンネンド</t>
    </rPh>
    <rPh sb="20" eb="22">
      <t>ゾウゲン</t>
    </rPh>
    <rPh sb="22" eb="23">
      <t>ガク</t>
    </rPh>
    <rPh sb="24" eb="26">
      <t>キニュウ</t>
    </rPh>
    <phoneticPr fontId="16"/>
  </si>
  <si>
    <t>人数Ｃ</t>
    <rPh sb="0" eb="2">
      <t>ニンズウ</t>
    </rPh>
    <phoneticPr fontId="16"/>
  </si>
  <si>
    <t>代表者・氏名</t>
  </si>
  <si>
    <t>施設・事業所番号</t>
    <phoneticPr fontId="16"/>
  </si>
  <si>
    <t>鶴見</t>
    <rPh sb="0" eb="2">
      <t>ツルミ</t>
    </rPh>
    <phoneticPr fontId="16"/>
  </si>
  <si>
    <t>神奈川</t>
    <rPh sb="0" eb="3">
      <t>カナガワ</t>
    </rPh>
    <phoneticPr fontId="16"/>
  </si>
  <si>
    <t>西</t>
    <rPh sb="0" eb="1">
      <t>ニシ</t>
    </rPh>
    <phoneticPr fontId="16"/>
  </si>
  <si>
    <t>中</t>
    <rPh sb="0" eb="1">
      <t>ナカ</t>
    </rPh>
    <phoneticPr fontId="16"/>
  </si>
  <si>
    <t>南</t>
    <rPh sb="0" eb="1">
      <t>ミナミ</t>
    </rPh>
    <phoneticPr fontId="16"/>
  </si>
  <si>
    <t>港南</t>
    <rPh sb="0" eb="2">
      <t>コウナン</t>
    </rPh>
    <phoneticPr fontId="16"/>
  </si>
  <si>
    <t>保土ケ谷</t>
    <rPh sb="0" eb="4">
      <t>ホドガヤ</t>
    </rPh>
    <phoneticPr fontId="16"/>
  </si>
  <si>
    <t>旭</t>
    <rPh sb="0" eb="1">
      <t>アサヒ</t>
    </rPh>
    <phoneticPr fontId="16"/>
  </si>
  <si>
    <t>磯子</t>
    <rPh sb="0" eb="2">
      <t>イソゴ</t>
    </rPh>
    <phoneticPr fontId="16"/>
  </si>
  <si>
    <t>金沢</t>
    <rPh sb="0" eb="2">
      <t>カナザワ</t>
    </rPh>
    <phoneticPr fontId="16"/>
  </si>
  <si>
    <t>港北</t>
    <rPh sb="0" eb="2">
      <t>コウホク</t>
    </rPh>
    <phoneticPr fontId="16"/>
  </si>
  <si>
    <t>緑</t>
    <rPh sb="0" eb="1">
      <t>ミドリ</t>
    </rPh>
    <phoneticPr fontId="16"/>
  </si>
  <si>
    <t>青葉</t>
    <rPh sb="0" eb="2">
      <t>アオバ</t>
    </rPh>
    <phoneticPr fontId="16"/>
  </si>
  <si>
    <t>都筑</t>
    <rPh sb="0" eb="2">
      <t>ツヅキ</t>
    </rPh>
    <phoneticPr fontId="16"/>
  </si>
  <si>
    <t>泉</t>
    <rPh sb="0" eb="1">
      <t>イズミ</t>
    </rPh>
    <phoneticPr fontId="16"/>
  </si>
  <si>
    <t>栄</t>
    <rPh sb="0" eb="1">
      <t>サカエ</t>
    </rPh>
    <phoneticPr fontId="16"/>
  </si>
  <si>
    <t>戸塚</t>
    <rPh sb="0" eb="2">
      <t>トツカ</t>
    </rPh>
    <phoneticPr fontId="16"/>
  </si>
  <si>
    <t>瀬谷</t>
    <rPh sb="0" eb="2">
      <t>セヤ</t>
    </rPh>
    <phoneticPr fontId="16"/>
  </si>
  <si>
    <t>人数Ａ単価</t>
    <rPh sb="0" eb="2">
      <t>ニンズウ</t>
    </rPh>
    <rPh sb="3" eb="5">
      <t>タンカ</t>
    </rPh>
    <phoneticPr fontId="16"/>
  </si>
  <si>
    <t>人数Ｂ単価</t>
    <rPh sb="0" eb="2">
      <t>ニンズウ</t>
    </rPh>
    <rPh sb="3" eb="5">
      <t>タンカ</t>
    </rPh>
    <phoneticPr fontId="16"/>
  </si>
  <si>
    <t>認定こども園</t>
    <rPh sb="0" eb="2">
      <t>ニンテイ</t>
    </rPh>
    <rPh sb="5" eb="6">
      <t>エン</t>
    </rPh>
    <phoneticPr fontId="16"/>
  </si>
  <si>
    <t>幼稚園</t>
    <rPh sb="0" eb="3">
      <t>ヨウチエン</t>
    </rPh>
    <phoneticPr fontId="16"/>
  </si>
  <si>
    <t>その他</t>
    <rPh sb="2" eb="3">
      <t>ホカ</t>
    </rPh>
    <phoneticPr fontId="16"/>
  </si>
  <si>
    <t>令和３年４月</t>
    <rPh sb="0" eb="2">
      <t>レイワ</t>
    </rPh>
    <rPh sb="3" eb="4">
      <t>ネン</t>
    </rPh>
    <rPh sb="5" eb="6">
      <t>ガツ</t>
    </rPh>
    <phoneticPr fontId="21"/>
  </si>
  <si>
    <t>令和３年５月</t>
    <rPh sb="0" eb="2">
      <t>レイワ</t>
    </rPh>
    <rPh sb="3" eb="4">
      <t>ネン</t>
    </rPh>
    <rPh sb="5" eb="6">
      <t>ガツ</t>
    </rPh>
    <phoneticPr fontId="21"/>
  </si>
  <si>
    <t>令和３年６月</t>
    <rPh sb="0" eb="2">
      <t>レイワ</t>
    </rPh>
    <rPh sb="3" eb="4">
      <t>ネン</t>
    </rPh>
    <rPh sb="5" eb="6">
      <t>ガツ</t>
    </rPh>
    <phoneticPr fontId="21"/>
  </si>
  <si>
    <t>令和３年７月</t>
    <rPh sb="0" eb="2">
      <t>レイワ</t>
    </rPh>
    <rPh sb="3" eb="4">
      <t>ネン</t>
    </rPh>
    <rPh sb="5" eb="6">
      <t>ガツ</t>
    </rPh>
    <phoneticPr fontId="21"/>
  </si>
  <si>
    <t>令和３年８月</t>
    <rPh sb="0" eb="2">
      <t>レイワ</t>
    </rPh>
    <rPh sb="3" eb="4">
      <t>ネン</t>
    </rPh>
    <rPh sb="5" eb="6">
      <t>ガツ</t>
    </rPh>
    <phoneticPr fontId="21"/>
  </si>
  <si>
    <t>令和３年９月</t>
    <rPh sb="0" eb="2">
      <t>レイワ</t>
    </rPh>
    <rPh sb="3" eb="4">
      <t>ネン</t>
    </rPh>
    <rPh sb="5" eb="6">
      <t>ガツ</t>
    </rPh>
    <phoneticPr fontId="21"/>
  </si>
  <si>
    <t>令和３年１０月</t>
    <rPh sb="0" eb="2">
      <t>レイワ</t>
    </rPh>
    <rPh sb="3" eb="4">
      <t>ネン</t>
    </rPh>
    <rPh sb="6" eb="7">
      <t>ガツ</t>
    </rPh>
    <phoneticPr fontId="21"/>
  </si>
  <si>
    <t>※1</t>
    <phoneticPr fontId="16"/>
  </si>
  <si>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6"/>
  </si>
  <si>
    <t>「常勤」とは、原則として施設で定めた勤務時間（所定労働時間）の全てを勤務する者、又は１日６時間以上かつ20日以上勤務している者をいい、「非常勤」とは常勤以外の者をいう。</t>
    <phoneticPr fontId="16"/>
  </si>
  <si>
    <t>※3</t>
    <phoneticPr fontId="16"/>
  </si>
  <si>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6"/>
  </si>
  <si>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6"/>
  </si>
  <si>
    <t>※4</t>
    <phoneticPr fontId="16"/>
  </si>
  <si>
    <t>法定福利費等の事業主負担額を除く。基準年度については、処遇改善等加算通知第４の２(1)キによるものとする。</t>
    <rPh sb="12" eb="13">
      <t>ガク</t>
    </rPh>
    <rPh sb="14" eb="15">
      <t>ノゾ</t>
    </rPh>
    <rPh sb="36" eb="37">
      <t>ダイ</t>
    </rPh>
    <phoneticPr fontId="16"/>
  </si>
  <si>
    <t>※7</t>
    <phoneticPr fontId="16"/>
  </si>
  <si>
    <t>【記入における留意事項】</t>
    <phoneticPr fontId="16"/>
  </si>
  <si>
    <t>施設・事業所に現に勤務している職員全員（職種を問わず、非常勤を含む。）を記載すること。</t>
    <phoneticPr fontId="16"/>
  </si>
  <si>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6"/>
  </si>
  <si>
    <t>※5</t>
    <phoneticPr fontId="16"/>
  </si>
  <si>
    <t>人件費の改定状況部分については、施設の職員構成等を踏まえ、施設の判断で適切に配分を行った額を記入すること。</t>
    <phoneticPr fontId="16"/>
  </si>
  <si>
    <t>※6</t>
    <phoneticPr fontId="16"/>
  </si>
  <si>
    <t>法定福利費等の事業主負担額を除く。</t>
    <phoneticPr fontId="16"/>
  </si>
  <si>
    <t>　※2　</t>
    <phoneticPr fontId="16"/>
  </si>
  <si>
    <t>（加算前年度の加算残額がある場合のみ記入）</t>
    <phoneticPr fontId="16"/>
  </si>
  <si>
    <t>令和３年４月</t>
    <rPh sb="0" eb="2">
      <t>レイワ</t>
    </rPh>
    <rPh sb="3" eb="4">
      <t>ネン</t>
    </rPh>
    <rPh sb="5" eb="6">
      <t>ガツ</t>
    </rPh>
    <phoneticPr fontId="16"/>
  </si>
  <si>
    <t>令和３年６月</t>
    <rPh sb="0" eb="2">
      <t>レイワ</t>
    </rPh>
    <rPh sb="3" eb="4">
      <t>ネン</t>
    </rPh>
    <rPh sb="5" eb="6">
      <t>ガツ</t>
    </rPh>
    <phoneticPr fontId="16"/>
  </si>
  <si>
    <t>令和３年８月</t>
    <rPh sb="0" eb="2">
      <t>レイワ</t>
    </rPh>
    <rPh sb="3" eb="4">
      <t>ネン</t>
    </rPh>
    <rPh sb="5" eb="6">
      <t>ガツ</t>
    </rPh>
    <phoneticPr fontId="16"/>
  </si>
  <si>
    <t>令和３年１０月</t>
    <rPh sb="0" eb="2">
      <t>レイワ</t>
    </rPh>
    <rPh sb="3" eb="4">
      <t>ネン</t>
    </rPh>
    <rPh sb="6" eb="7">
      <t>ガツ</t>
    </rPh>
    <phoneticPr fontId="16"/>
  </si>
  <si>
    <t>令和３年１１月</t>
    <rPh sb="0" eb="2">
      <t>レイワ</t>
    </rPh>
    <rPh sb="3" eb="4">
      <t>ネン</t>
    </rPh>
    <rPh sb="6" eb="7">
      <t>ガツ</t>
    </rPh>
    <phoneticPr fontId="21"/>
  </si>
  <si>
    <t>令和３年１２月</t>
    <rPh sb="0" eb="2">
      <t>レイワ</t>
    </rPh>
    <rPh sb="3" eb="4">
      <t>ネン</t>
    </rPh>
    <rPh sb="6" eb="7">
      <t>ガツ</t>
    </rPh>
    <phoneticPr fontId="16"/>
  </si>
  <si>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</si>
  <si>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</si>
  <si>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</si>
  <si>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支払う予定の給与の項目</t>
    <rPh sb="0" eb="2">
      <t>シハラ</t>
    </rPh>
    <rPh sb="3" eb="5">
      <t>ヨテイ</t>
    </rPh>
    <rPh sb="6" eb="8">
      <t>キュウヨ</t>
    </rPh>
    <rPh sb="9" eb="11">
      <t>コウモク</t>
    </rPh>
    <phoneticPr fontId="16"/>
  </si>
  <si>
    <t>（３）加算実績額</t>
    <rPh sb="3" eb="5">
      <t>カサン</t>
    </rPh>
    <rPh sb="5" eb="7">
      <t>ジッセキ</t>
    </rPh>
    <rPh sb="7" eb="8">
      <t>ガク</t>
    </rPh>
    <phoneticPr fontId="16"/>
  </si>
  <si>
    <t>起点賃金水準</t>
    <rPh sb="0" eb="6">
      <t>キテンチンギンスイジュン</t>
    </rPh>
    <phoneticPr fontId="16"/>
  </si>
  <si>
    <t>賃金改善を行った場合の賃金※4</t>
    <phoneticPr fontId="16"/>
  </si>
  <si>
    <t>加算当年度内の賃金改善実施期間における支払賃金</t>
    <rPh sb="0" eb="6">
      <t>カサントウネンドナイ</t>
    </rPh>
    <rPh sb="7" eb="15">
      <t>チンギンカイゼンジッシキカン</t>
    </rPh>
    <rPh sb="19" eb="21">
      <t>シハラ</t>
    </rPh>
    <rPh sb="21" eb="23">
      <t>チンギン</t>
    </rPh>
    <phoneticPr fontId="16"/>
  </si>
  <si>
    <t>計
⑥
（④＋⑤）</t>
    <rPh sb="0" eb="1">
      <t>ケイ</t>
    </rPh>
    <phoneticPr fontId="16"/>
  </si>
  <si>
    <t>基本給
⑦</t>
    <phoneticPr fontId="16"/>
  </si>
  <si>
    <t>手当
⑧</t>
    <rPh sb="0" eb="2">
      <t>テアテ</t>
    </rPh>
    <phoneticPr fontId="16"/>
  </si>
  <si>
    <t>賞与
（一時金）
⑨</t>
    <rPh sb="0" eb="2">
      <t>ショウヨ</t>
    </rPh>
    <phoneticPr fontId="16"/>
  </si>
  <si>
    <t>小計
⑩
（⑦＋⑧＋⑨）</t>
    <rPh sb="0" eb="1">
      <t>ショウ</t>
    </rPh>
    <rPh sb="1" eb="2">
      <t>ケイ</t>
    </rPh>
    <phoneticPr fontId="16"/>
  </si>
  <si>
    <t>処遇Ⅰ
⑪</t>
    <rPh sb="0" eb="2">
      <t>ショグウ</t>
    </rPh>
    <phoneticPr fontId="21"/>
  </si>
  <si>
    <t>処遇Ⅱ
⑫</t>
    <rPh sb="0" eb="2">
      <t>ショグウ</t>
    </rPh>
    <phoneticPr fontId="21"/>
  </si>
  <si>
    <t>職員処遇
⑬</t>
    <rPh sb="0" eb="2">
      <t>ショクイン</t>
    </rPh>
    <rPh sb="2" eb="4">
      <t>ショグウ</t>
    </rPh>
    <phoneticPr fontId="21"/>
  </si>
  <si>
    <t>計
⑭</t>
    <rPh sb="0" eb="1">
      <t>ケイ</t>
    </rPh>
    <phoneticPr fontId="16"/>
  </si>
  <si>
    <t>処遇Ⅱ
⑮</t>
    <rPh sb="0" eb="2">
      <t>ショグウ</t>
    </rPh>
    <phoneticPr fontId="21"/>
  </si>
  <si>
    <t>職員処遇
⑯</t>
    <rPh sb="0" eb="2">
      <t>ショクイン</t>
    </rPh>
    <rPh sb="2" eb="4">
      <t>ショグウ</t>
    </rPh>
    <phoneticPr fontId="21"/>
  </si>
  <si>
    <t>計
⑰</t>
    <rPh sb="0" eb="1">
      <t>ケイ</t>
    </rPh>
    <phoneticPr fontId="16"/>
  </si>
  <si>
    <t>⑩のうち加算Ⅱの新規事由による賃金改善額※7</t>
    <phoneticPr fontId="16"/>
  </si>
  <si>
    <t>㉑「⑲」と「⑳」との差額
（不足分があった場合のみ金額表示）</t>
    <rPh sb="10" eb="12">
      <t>サガク</t>
    </rPh>
    <rPh sb="14" eb="17">
      <t>フソクブン</t>
    </rPh>
    <rPh sb="21" eb="23">
      <t>バアイ</t>
    </rPh>
    <rPh sb="25" eb="27">
      <t>キンガク</t>
    </rPh>
    <rPh sb="27" eb="29">
      <t>ヒョウジ</t>
    </rPh>
    <phoneticPr fontId="21"/>
  </si>
  <si>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1"/>
  </si>
  <si>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6"/>
  </si>
  <si>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6"/>
  </si>
  <si>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1"/>
  </si>
  <si>
    <t>賃金改善実績報告書（処遇改善等加算Ⅰ）（内訳表）（令和２年度）</t>
    <rPh sb="25" eb="27">
      <t>レイワ</t>
    </rPh>
    <phoneticPr fontId="16"/>
  </si>
  <si>
    <t>賃金改善実績報告書（処遇改善等加算Ⅱ）（内訳表）（令和２年度）</t>
    <rPh sb="25" eb="27">
      <t>レイワ</t>
    </rPh>
    <phoneticPr fontId="16"/>
  </si>
  <si>
    <t>加算Ⅱの新規事由による賃金改善額（職員処遇改善費分）</t>
    <rPh sb="17" eb="19">
      <t>ショクイン</t>
    </rPh>
    <rPh sb="19" eb="21">
      <t>ショグウ</t>
    </rPh>
    <rPh sb="21" eb="23">
      <t>カイゼン</t>
    </rPh>
    <rPh sb="23" eb="24">
      <t>ヒ</t>
    </rPh>
    <rPh sb="24" eb="25">
      <t>ブン</t>
    </rPh>
    <phoneticPr fontId="16"/>
  </si>
  <si>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1"/>
  </si>
  <si>
    <t>加算残額に対応した賃金の支払い予定</t>
    <rPh sb="0" eb="2">
      <t>カサン</t>
    </rPh>
    <rPh sb="2" eb="4">
      <t>ザンガク</t>
    </rPh>
    <rPh sb="5" eb="7">
      <t>タイオウ</t>
    </rPh>
    <rPh sb="9" eb="11">
      <t>チンギン</t>
    </rPh>
    <rPh sb="12" eb="14">
      <t>シハラ</t>
    </rPh>
    <rPh sb="15" eb="17">
      <t>ヨテイ</t>
    </rPh>
    <phoneticPr fontId="16"/>
  </si>
  <si>
    <t>時間</t>
    <rPh sb="0" eb="2">
      <t>ジカン</t>
    </rPh>
    <phoneticPr fontId="16"/>
  </si>
  <si>
    <t>【施設情報について】</t>
    <rPh sb="1" eb="5">
      <t>シセツジョウホウ</t>
    </rPh>
    <phoneticPr fontId="16"/>
  </si>
  <si>
    <t>施設・事業所番号</t>
    <rPh sb="0" eb="2">
      <t>シセツ</t>
    </rPh>
    <rPh sb="3" eb="8">
      <t>ジギョウショバンゴウ</t>
    </rPh>
    <phoneticPr fontId="16"/>
  </si>
  <si>
    <t>施設・事業所名称</t>
    <rPh sb="0" eb="2">
      <t>シセツ</t>
    </rPh>
    <rPh sb="3" eb="8">
      <t>ジギョウショメイショウ</t>
    </rPh>
    <phoneticPr fontId="16"/>
  </si>
  <si>
    <t>代表者職・氏名</t>
    <rPh sb="0" eb="3">
      <t>ダイヒョウシャ</t>
    </rPh>
    <rPh sb="3" eb="4">
      <t>ショク</t>
    </rPh>
    <rPh sb="5" eb="7">
      <t>シメイ</t>
    </rPh>
    <phoneticPr fontId="16"/>
  </si>
  <si>
    <t>認可保育所</t>
    <rPh sb="0" eb="5">
      <t>ニンカホイクショ</t>
    </rPh>
    <phoneticPr fontId="16"/>
  </si>
  <si>
    <t>【基本情報】</t>
    <rPh sb="1" eb="5">
      <t>キホンジョウホウ</t>
    </rPh>
    <phoneticPr fontId="16"/>
  </si>
  <si>
    <t>施設の定めた、１月あたりの常勤時間</t>
    <rPh sb="0" eb="2">
      <t>シセツ</t>
    </rPh>
    <rPh sb="3" eb="4">
      <t>サダ</t>
    </rPh>
    <rPh sb="8" eb="9">
      <t>ツキ</t>
    </rPh>
    <rPh sb="13" eb="17">
      <t>ジョウキンジカン</t>
    </rPh>
    <phoneticPr fontId="16"/>
  </si>
  <si>
    <t>認可保育所</t>
    <rPh sb="0" eb="5">
      <t>ニンカホイクショ</t>
    </rPh>
    <phoneticPr fontId="16"/>
  </si>
  <si>
    <t>賃金に占める法定福利費の
事業主負担分の割合</t>
    <rPh sb="0" eb="2">
      <t>チンギン</t>
    </rPh>
    <rPh sb="3" eb="4">
      <t>シ</t>
    </rPh>
    <rPh sb="6" eb="11">
      <t>ホウテイフクリヒ</t>
    </rPh>
    <rPh sb="13" eb="19">
      <t>ジギョウヌシフタンブン</t>
    </rPh>
    <rPh sb="20" eb="22">
      <t>ワリアイ</t>
    </rPh>
    <phoneticPr fontId="16"/>
  </si>
  <si>
    <t>園長・施設長</t>
    <phoneticPr fontId="21"/>
  </si>
  <si>
    <t>副園長・教頭</t>
    <phoneticPr fontId="21"/>
  </si>
  <si>
    <t>保育教諭</t>
  </si>
  <si>
    <t>教諭</t>
    <phoneticPr fontId="21"/>
  </si>
  <si>
    <t>保育士</t>
    <rPh sb="0" eb="3">
      <t>ホイクシ</t>
    </rPh>
    <phoneticPr fontId="21"/>
  </si>
  <si>
    <t>保育従事者（無資格）</t>
    <rPh sb="0" eb="2">
      <t>ホイク</t>
    </rPh>
    <rPh sb="2" eb="5">
      <t>ジュウジシャ</t>
    </rPh>
    <rPh sb="6" eb="9">
      <t>ムシカク</t>
    </rPh>
    <phoneticPr fontId="21"/>
  </si>
  <si>
    <t>保健師・助産師・看護師・准看護師</t>
    <rPh sb="0" eb="3">
      <t>ホケンシ</t>
    </rPh>
    <rPh sb="4" eb="7">
      <t>ジョサンシ</t>
    </rPh>
    <rPh sb="8" eb="11">
      <t>カンゴシ</t>
    </rPh>
    <rPh sb="12" eb="16">
      <t>ジュンカンゴシ</t>
    </rPh>
    <phoneticPr fontId="21"/>
  </si>
  <si>
    <t>家庭的保育者</t>
    <rPh sb="0" eb="3">
      <t>カテイテキ</t>
    </rPh>
    <rPh sb="3" eb="6">
      <t>ホイクシャ</t>
    </rPh>
    <phoneticPr fontId="21"/>
  </si>
  <si>
    <t>家庭的保育補助者</t>
    <rPh sb="0" eb="3">
      <t>カテイテキ</t>
    </rPh>
    <rPh sb="3" eb="5">
      <t>ホイク</t>
    </rPh>
    <rPh sb="5" eb="8">
      <t>ホジョシャ</t>
    </rPh>
    <phoneticPr fontId="21"/>
  </si>
  <si>
    <t>子育て支援員</t>
    <rPh sb="0" eb="2">
      <t>コソダ</t>
    </rPh>
    <rPh sb="3" eb="5">
      <t>シエン</t>
    </rPh>
    <rPh sb="5" eb="6">
      <t>イン</t>
    </rPh>
    <phoneticPr fontId="21"/>
  </si>
  <si>
    <t>その他の職員</t>
    <rPh sb="2" eb="3">
      <t>タ</t>
    </rPh>
    <rPh sb="4" eb="6">
      <t>ショクイン</t>
    </rPh>
    <phoneticPr fontId="21"/>
  </si>
  <si>
    <t>令和３年１２月</t>
    <rPh sb="0" eb="2">
      <t>レイワ</t>
    </rPh>
    <rPh sb="3" eb="4">
      <t>ネン</t>
    </rPh>
    <rPh sb="6" eb="7">
      <t>ガツ</t>
    </rPh>
    <phoneticPr fontId="21"/>
  </si>
  <si>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</si>
  <si>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</si>
  <si>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</si>
  <si>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賃金改善実施期間</t>
    <rPh sb="0" eb="8">
      <t>チンギンカイゼンジッシキカン</t>
    </rPh>
    <phoneticPr fontId="16"/>
  </si>
  <si>
    <t>令和２年４月</t>
    <rPh sb="0" eb="2">
      <t>レイワ</t>
    </rPh>
    <rPh sb="3" eb="4">
      <t>ネン</t>
    </rPh>
    <rPh sb="5" eb="6">
      <t>ガツ</t>
    </rPh>
    <phoneticPr fontId="16"/>
  </si>
  <si>
    <t>～</t>
    <phoneticPr fontId="16"/>
  </si>
  <si>
    <t>令和３年３月</t>
    <rPh sb="0" eb="2">
      <t>レイワ</t>
    </rPh>
    <rPh sb="3" eb="4">
      <t>ネン</t>
    </rPh>
    <rPh sb="5" eb="6">
      <t>ガツ</t>
    </rPh>
    <phoneticPr fontId="16"/>
  </si>
  <si>
    <t>カ月</t>
    <rPh sb="1" eb="2">
      <t>ゲツ</t>
    </rPh>
    <phoneticPr fontId="16"/>
  </si>
  <si>
    <t>合計</t>
    <rPh sb="0" eb="2">
      <t>ゴウケイ</t>
    </rPh>
    <phoneticPr fontId="16"/>
  </si>
  <si>
    <t>令和２年５月</t>
    <rPh sb="0" eb="2">
      <t>レイワ</t>
    </rPh>
    <rPh sb="3" eb="4">
      <t>ネン</t>
    </rPh>
    <rPh sb="5" eb="6">
      <t>ガツ</t>
    </rPh>
    <phoneticPr fontId="16"/>
  </si>
  <si>
    <t>令和２年６月</t>
    <rPh sb="0" eb="2">
      <t>レイワ</t>
    </rPh>
    <rPh sb="3" eb="4">
      <t>ネン</t>
    </rPh>
    <rPh sb="5" eb="6">
      <t>ガツ</t>
    </rPh>
    <phoneticPr fontId="16"/>
  </si>
  <si>
    <t>令和２年７月</t>
    <rPh sb="0" eb="2">
      <t>レイワ</t>
    </rPh>
    <rPh sb="3" eb="4">
      <t>ネン</t>
    </rPh>
    <rPh sb="5" eb="6">
      <t>ガツ</t>
    </rPh>
    <phoneticPr fontId="16"/>
  </si>
  <si>
    <t>令和２年８月</t>
    <rPh sb="0" eb="2">
      <t>レイワ</t>
    </rPh>
    <rPh sb="3" eb="4">
      <t>ネン</t>
    </rPh>
    <rPh sb="5" eb="6">
      <t>ガツ</t>
    </rPh>
    <phoneticPr fontId="16"/>
  </si>
  <si>
    <t>令和２年９月</t>
    <rPh sb="0" eb="2">
      <t>レイワ</t>
    </rPh>
    <rPh sb="3" eb="4">
      <t>ネン</t>
    </rPh>
    <rPh sb="5" eb="6">
      <t>ガツ</t>
    </rPh>
    <phoneticPr fontId="16"/>
  </si>
  <si>
    <t>令和２年１０月</t>
    <rPh sb="0" eb="2">
      <t>レイワ</t>
    </rPh>
    <rPh sb="3" eb="4">
      <t>ネン</t>
    </rPh>
    <rPh sb="6" eb="7">
      <t>ガツ</t>
    </rPh>
    <phoneticPr fontId="16"/>
  </si>
  <si>
    <t>令和２年１１月</t>
    <rPh sb="0" eb="2">
      <t>レイワ</t>
    </rPh>
    <rPh sb="3" eb="4">
      <t>ネン</t>
    </rPh>
    <rPh sb="6" eb="7">
      <t>ガツ</t>
    </rPh>
    <phoneticPr fontId="16"/>
  </si>
  <si>
    <t>令和２年１２月</t>
    <rPh sb="0" eb="2">
      <t>レイワ</t>
    </rPh>
    <rPh sb="3" eb="4">
      <t>ネン</t>
    </rPh>
    <rPh sb="6" eb="7">
      <t>ガツ</t>
    </rPh>
    <phoneticPr fontId="16"/>
  </si>
  <si>
    <t>令和３年１月</t>
    <rPh sb="0" eb="2">
      <t>レイワ</t>
    </rPh>
    <rPh sb="3" eb="4">
      <t>ネン</t>
    </rPh>
    <rPh sb="5" eb="6">
      <t>ガツ</t>
    </rPh>
    <phoneticPr fontId="16"/>
  </si>
  <si>
    <t>令和３年２月</t>
    <rPh sb="0" eb="2">
      <t>レイワ</t>
    </rPh>
    <rPh sb="3" eb="4">
      <t>ネン</t>
    </rPh>
    <rPh sb="5" eb="6">
      <t>ガツ</t>
    </rPh>
    <phoneticPr fontId="16"/>
  </si>
  <si>
    <t>～</t>
    <phoneticPr fontId="16"/>
  </si>
  <si>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6"/>
  </si>
  <si>
    <r>
      <t>施設・事業所名</t>
    </r>
    <r>
      <rPr>
        <vertAlign val="superscript"/>
        <sz val="12"/>
        <color theme="1"/>
        <rFont val="HGｺﾞｼｯｸM"/>
        <family val="3"/>
        <charset val="128"/>
      </rPr>
      <t>※1</t>
    </r>
    <rPh sb="0" eb="2">
      <t>シセツ</t>
    </rPh>
    <rPh sb="3" eb="6">
      <t>ジギョウショ</t>
    </rPh>
    <rPh sb="6" eb="7">
      <t>メイ</t>
    </rPh>
    <phoneticPr fontId="16"/>
  </si>
  <si>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6"/>
  </si>
  <si>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6"/>
  </si>
  <si>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6"/>
  </si>
  <si>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6"/>
  </si>
  <si>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6"/>
  </si>
  <si>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6"/>
  </si>
  <si>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6"/>
  </si>
  <si>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6"/>
  </si>
  <si>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6"/>
  </si>
  <si>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6"/>
  </si>
  <si>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6"/>
  </si>
  <si>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6"/>
  </si>
  <si>
    <t>（６）他施設との配分調整について→職員処遇改善費を申請している場合は、他施設への拠出はできません。　</t>
    <rPh sb="3" eb="6">
      <t>タシセツ</t>
    </rPh>
    <rPh sb="8" eb="10">
      <t>ハイブン</t>
    </rPh>
    <rPh sb="10" eb="12">
      <t>チョウセイ</t>
    </rPh>
    <phoneticPr fontId="16"/>
  </si>
  <si>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6"/>
  </si>
  <si>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6"/>
  </si>
  <si>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6"/>
  </si>
  <si>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6"/>
  </si>
  <si>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6"/>
  </si>
  <si>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1"/>
  </si>
  <si>
    <t>加算Ⅱの新規事由による賃金改善額（処遇改善等加算Ⅱ分）</t>
    <rPh sb="17" eb="19">
      <t>ショグウ</t>
    </rPh>
    <rPh sb="19" eb="21">
      <t>カイゼン</t>
    </rPh>
    <rPh sb="21" eb="22">
      <t>トウ</t>
    </rPh>
    <rPh sb="22" eb="24">
      <t>カサン</t>
    </rPh>
    <rPh sb="25" eb="26">
      <t>ブン</t>
    </rPh>
    <phoneticPr fontId="16"/>
  </si>
  <si>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6"/>
  </si>
  <si>
    <t>基準年度</t>
    <rPh sb="0" eb="4">
      <t>キジュンネンド</t>
    </rPh>
    <phoneticPr fontId="16"/>
  </si>
  <si>
    <t>処遇改善等加算Ⅰ</t>
    <rPh sb="0" eb="5">
      <t>ショグウカイゼントウ</t>
    </rPh>
    <rPh sb="5" eb="7">
      <t>カサン</t>
    </rPh>
    <phoneticPr fontId="16"/>
  </si>
  <si>
    <t>処遇改善等加算Ⅱ</t>
    <rPh sb="0" eb="5">
      <t>ショグウカイゼントウ</t>
    </rPh>
    <rPh sb="5" eb="7">
      <t>カサン</t>
    </rPh>
    <phoneticPr fontId="16"/>
  </si>
  <si>
    <t>令和１年度</t>
    <rPh sb="0" eb="2">
      <t>レイワ</t>
    </rPh>
    <rPh sb="3" eb="5">
      <t>ネンド</t>
    </rPh>
    <phoneticPr fontId="16"/>
  </si>
  <si>
    <t>円</t>
    <rPh sb="0" eb="1">
      <t>エン</t>
    </rPh>
    <phoneticPr fontId="16"/>
  </si>
  <si>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6"/>
  </si>
  <si>
    <t>特定加算実績額【国＋市】</t>
    <rPh sb="0" eb="7">
      <t>トクテイカサンジッセキガク</t>
    </rPh>
    <rPh sb="8" eb="9">
      <t>クニ</t>
    </rPh>
    <rPh sb="10" eb="11">
      <t>シ</t>
    </rPh>
    <phoneticPr fontId="16"/>
  </si>
  <si>
    <t>＞＠40000</t>
    <phoneticPr fontId="21"/>
  </si>
  <si>
    <t>手当</t>
    <rPh sb="0" eb="2">
      <t>テアテ</t>
    </rPh>
    <phoneticPr fontId="21"/>
  </si>
  <si>
    <t>基本給</t>
    <rPh sb="0" eb="3">
      <t>キホンキュウ</t>
    </rPh>
    <phoneticPr fontId="21"/>
  </si>
  <si>
    <t>min</t>
    <phoneticPr fontId="21"/>
  </si>
  <si>
    <t>印刷行</t>
    <rPh sb="0" eb="3">
      <t>インサツギョウ</t>
    </rPh>
    <phoneticPr fontId="21"/>
  </si>
  <si>
    <t>月数</t>
    <rPh sb="0" eb="2">
      <t>ツキスウ</t>
    </rPh>
    <phoneticPr fontId="21"/>
  </si>
  <si>
    <t>金額</t>
    <rPh sb="0" eb="2">
      <t>キンガク</t>
    </rPh>
    <phoneticPr fontId="21"/>
  </si>
  <si>
    <t>月（年度当初から何か月目）</t>
    <rPh sb="0" eb="1">
      <t>ツキ</t>
    </rPh>
    <rPh sb="2" eb="6">
      <t>ネンドトウショ</t>
    </rPh>
    <rPh sb="8" eb="9">
      <t>ナン</t>
    </rPh>
    <rPh sb="10" eb="12">
      <t>ゲツメ</t>
    </rPh>
    <phoneticPr fontId="21"/>
  </si>
  <si>
    <t>基本給等</t>
    <rPh sb="0" eb="3">
      <t>キホンキュウ</t>
    </rPh>
    <rPh sb="3" eb="4">
      <t>トウ</t>
    </rPh>
    <phoneticPr fontId="21"/>
  </si>
  <si>
    <t>職員</t>
    <rPh sb="0" eb="2">
      <t>ショクイン</t>
    </rPh>
    <phoneticPr fontId="21"/>
  </si>
  <si>
    <t>合計</t>
    <rPh sb="0" eb="2">
      <t>ゴウケイ</t>
    </rPh>
    <phoneticPr fontId="21"/>
  </si>
  <si>
    <t>3月</t>
  </si>
  <si>
    <t>2月</t>
  </si>
  <si>
    <t>1月</t>
  </si>
  <si>
    <t>12月</t>
  </si>
  <si>
    <t>11月</t>
  </si>
  <si>
    <t>10月</t>
  </si>
  <si>
    <t>9月</t>
  </si>
  <si>
    <t>8月</t>
  </si>
  <si>
    <t>7月</t>
  </si>
  <si>
    <t>6月</t>
  </si>
  <si>
    <t>5月</t>
    <rPh sb="1" eb="2">
      <t>ガツ</t>
    </rPh>
    <phoneticPr fontId="21"/>
  </si>
  <si>
    <t>4月</t>
    <rPh sb="1" eb="2">
      <t>ガツ</t>
    </rPh>
    <phoneticPr fontId="21"/>
  </si>
  <si>
    <t>経験年数</t>
    <rPh sb="0" eb="4">
      <t>ケイケンネンスウ</t>
    </rPh>
    <phoneticPr fontId="21"/>
  </si>
  <si>
    <t>相当する職名</t>
    <rPh sb="0" eb="2">
      <t>ソウトウ</t>
    </rPh>
    <rPh sb="4" eb="6">
      <t>ショクメイ</t>
    </rPh>
    <phoneticPr fontId="21"/>
  </si>
  <si>
    <t>職名</t>
    <rPh sb="0" eb="2">
      <t>ショクメイ</t>
    </rPh>
    <phoneticPr fontId="21"/>
  </si>
  <si>
    <t>備　考</t>
    <rPh sb="0" eb="1">
      <t>ビ</t>
    </rPh>
    <rPh sb="2" eb="3">
      <t>コウ</t>
    </rPh>
    <phoneticPr fontId="21"/>
  </si>
  <si>
    <t>職員処遇改善費</t>
    <rPh sb="0" eb="2">
      <t>ショクイン</t>
    </rPh>
    <rPh sb="2" eb="4">
      <t>ショグウ</t>
    </rPh>
    <rPh sb="4" eb="6">
      <t>カイゼン</t>
    </rPh>
    <rPh sb="6" eb="7">
      <t>ヒ</t>
    </rPh>
    <phoneticPr fontId="21"/>
  </si>
  <si>
    <t>処遇改善等加算Ⅱ</t>
    <rPh sb="0" eb="2">
      <t>ショグウ</t>
    </rPh>
    <rPh sb="2" eb="4">
      <t>カイゼン</t>
    </rPh>
    <rPh sb="4" eb="5">
      <t>トウ</t>
    </rPh>
    <rPh sb="5" eb="7">
      <t>カサン</t>
    </rPh>
    <phoneticPr fontId="21"/>
  </si>
  <si>
    <t>4月の合計</t>
    <rPh sb="1" eb="2">
      <t>ガツ</t>
    </rPh>
    <rPh sb="3" eb="5">
      <t>ゴウケイ</t>
    </rPh>
    <phoneticPr fontId="21"/>
  </si>
  <si>
    <t>改善すべき額</t>
    <rPh sb="0" eb="2">
      <t>カイゼン</t>
    </rPh>
    <rPh sb="5" eb="6">
      <t>ガク</t>
    </rPh>
    <phoneticPr fontId="21"/>
  </si>
  <si>
    <t>職員処遇改善費</t>
    <phoneticPr fontId="21"/>
  </si>
  <si>
    <t>４月の改善額</t>
    <rPh sb="1" eb="2">
      <t>ガツ</t>
    </rPh>
    <rPh sb="3" eb="6">
      <t>カイゼンガク</t>
    </rPh>
    <phoneticPr fontId="21"/>
  </si>
  <si>
    <t>人</t>
    <rPh sb="0" eb="1">
      <t>ニン</t>
    </rPh>
    <phoneticPr fontId="21"/>
  </si>
  <si>
    <t>C</t>
    <phoneticPr fontId="21"/>
  </si>
  <si>
    <t>B</t>
    <phoneticPr fontId="21"/>
  </si>
  <si>
    <t>A</t>
    <phoneticPr fontId="21"/>
  </si>
  <si>
    <t>max</t>
    <phoneticPr fontId="21"/>
  </si>
  <si>
    <t>改善人数</t>
    <rPh sb="0" eb="4">
      <t>カイゼンニンズウ</t>
    </rPh>
    <phoneticPr fontId="21"/>
  </si>
  <si>
    <t>処遇Ⅱ</t>
    <rPh sb="0" eb="3">
      <t>ショグウニ</t>
    </rPh>
    <phoneticPr fontId="21"/>
  </si>
  <si>
    <t>職務分野別リーダー等</t>
    <rPh sb="0" eb="5">
      <t>ショクムブンヤベツ</t>
    </rPh>
    <rPh sb="9" eb="10">
      <t>トウ</t>
    </rPh>
    <phoneticPr fontId="21"/>
  </si>
  <si>
    <t>一時金（法定福利費残）</t>
    <rPh sb="0" eb="3">
      <t>イチジキン</t>
    </rPh>
    <rPh sb="4" eb="6">
      <t>ホウテイ</t>
    </rPh>
    <rPh sb="6" eb="8">
      <t>フクリ</t>
    </rPh>
    <rPh sb="8" eb="9">
      <t>ヒ</t>
    </rPh>
    <rPh sb="9" eb="10">
      <t>ザン</t>
    </rPh>
    <phoneticPr fontId="67"/>
  </si>
  <si>
    <t>副主任保育士等</t>
    <rPh sb="0" eb="6">
      <t>フクシュニンホイクシ</t>
    </rPh>
    <rPh sb="6" eb="7">
      <t>トウ</t>
    </rPh>
    <phoneticPr fontId="21"/>
  </si>
  <si>
    <t>手当（法定福利費残）</t>
    <rPh sb="0" eb="2">
      <t>テアテ</t>
    </rPh>
    <rPh sb="3" eb="5">
      <t>ホウテイ</t>
    </rPh>
    <rPh sb="5" eb="7">
      <t>フクリ</t>
    </rPh>
    <rPh sb="7" eb="8">
      <t>ヒ</t>
    </rPh>
    <rPh sb="8" eb="9">
      <t>ザン</t>
    </rPh>
    <phoneticPr fontId="67"/>
  </si>
  <si>
    <t>主幹教諭</t>
    <phoneticPr fontId="21"/>
  </si>
  <si>
    <t>基本給（法定福利費残）</t>
    <rPh sb="0" eb="3">
      <t>キホンキュウ</t>
    </rPh>
    <rPh sb="4" eb="6">
      <t>ホウテイ</t>
    </rPh>
    <rPh sb="6" eb="8">
      <t>フクリ</t>
    </rPh>
    <rPh sb="8" eb="9">
      <t>ヒ</t>
    </rPh>
    <rPh sb="9" eb="10">
      <t>ザン</t>
    </rPh>
    <phoneticPr fontId="67"/>
  </si>
  <si>
    <t>主任保育士</t>
    <phoneticPr fontId="21"/>
  </si>
  <si>
    <t>職員処遇</t>
    <rPh sb="0" eb="4">
      <t>ショクインショグウ</t>
    </rPh>
    <phoneticPr fontId="21"/>
  </si>
  <si>
    <t>手当</t>
    <rPh sb="0" eb="2">
      <t>テアテ</t>
    </rPh>
    <phoneticPr fontId="67"/>
  </si>
  <si>
    <t>教頭</t>
    <phoneticPr fontId="21"/>
  </si>
  <si>
    <t>基本給</t>
    <rPh sb="0" eb="3">
      <t>キホンキュウ</t>
    </rPh>
    <phoneticPr fontId="67"/>
  </si>
  <si>
    <t>副園長</t>
    <phoneticPr fontId="21"/>
  </si>
  <si>
    <t>人件費改定分</t>
    <rPh sb="0" eb="3">
      <t>ジンケンヒ</t>
    </rPh>
    <rPh sb="3" eb="5">
      <t>カイテイ</t>
    </rPh>
    <rPh sb="5" eb="6">
      <t>ブン</t>
    </rPh>
    <phoneticPr fontId="28"/>
  </si>
  <si>
    <t>①×⑥</t>
    <phoneticPr fontId="28"/>
  </si>
  <si>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28"/>
  </si>
  <si>
    <t>職員配置加算分⑥</t>
    <rPh sb="0" eb="2">
      <t>ショクイン</t>
    </rPh>
    <rPh sb="2" eb="4">
      <t>ハイチ</t>
    </rPh>
    <rPh sb="4" eb="6">
      <t>カサン</t>
    </rPh>
    <rPh sb="6" eb="7">
      <t>ブン</t>
    </rPh>
    <phoneticPr fontId="28"/>
  </si>
  <si>
    <t>６　職員配置加算分（市独自）（令和２年度（令和３年）２・３月分）</t>
    <rPh sb="2" eb="4">
      <t>ショクイン</t>
    </rPh>
    <rPh sb="4" eb="6">
      <t>ハイチ</t>
    </rPh>
    <rPh sb="6" eb="8">
      <t>カサン</t>
    </rPh>
    <rPh sb="8" eb="9">
      <t>ブン</t>
    </rPh>
    <rPh sb="10" eb="11">
      <t>シ</t>
    </rPh>
    <rPh sb="11" eb="13">
      <t>ドクジ</t>
    </rPh>
    <phoneticPr fontId="21"/>
  </si>
  <si>
    <t>５　職員配置加算分（市独自）（令和２年度４～１月分）</t>
    <rPh sb="2" eb="4">
      <t>ショクイン</t>
    </rPh>
    <rPh sb="4" eb="6">
      <t>ハイチ</t>
    </rPh>
    <rPh sb="6" eb="8">
      <t>カサン</t>
    </rPh>
    <rPh sb="8" eb="9">
      <t>ブン</t>
    </rPh>
    <rPh sb="10" eb="11">
      <t>シ</t>
    </rPh>
    <rPh sb="11" eb="13">
      <t>ドクジ</t>
    </rPh>
    <phoneticPr fontId="21"/>
  </si>
  <si>
    <t>平均利用子ども数①×⑤</t>
    <rPh sb="0" eb="2">
      <t>ヘイキン</t>
    </rPh>
    <rPh sb="2" eb="4">
      <t>リヨウ</t>
    </rPh>
    <rPh sb="4" eb="5">
      <t>コ</t>
    </rPh>
    <rPh sb="7" eb="8">
      <t>スウ</t>
    </rPh>
    <phoneticPr fontId="28"/>
  </si>
  <si>
    <t>栄養管理加算</t>
    <rPh sb="0" eb="2">
      <t>エイヨウ</t>
    </rPh>
    <rPh sb="2" eb="4">
      <t>カンリ</t>
    </rPh>
    <rPh sb="4" eb="6">
      <t>カサン</t>
    </rPh>
    <phoneticPr fontId="16"/>
  </si>
  <si>
    <t>事務職員雇上費加算</t>
    <rPh sb="0" eb="2">
      <t>ジム</t>
    </rPh>
    <rPh sb="2" eb="4">
      <t>ショクイン</t>
    </rPh>
    <rPh sb="4" eb="5">
      <t>ヤトイ</t>
    </rPh>
    <rPh sb="5" eb="6">
      <t>ウエ</t>
    </rPh>
    <rPh sb="6" eb="7">
      <t>ヒ</t>
    </rPh>
    <rPh sb="7" eb="9">
      <t>カサン</t>
    </rPh>
    <phoneticPr fontId="16"/>
  </si>
  <si>
    <t>療育支援加算</t>
    <rPh sb="0" eb="2">
      <t>リョウイク</t>
    </rPh>
    <rPh sb="2" eb="4">
      <t>シエン</t>
    </rPh>
    <rPh sb="4" eb="6">
      <t>カサン</t>
    </rPh>
    <phoneticPr fontId="16"/>
  </si>
  <si>
    <t>主任保育士専任加算</t>
    <rPh sb="0" eb="2">
      <t>シュニン</t>
    </rPh>
    <rPh sb="2" eb="5">
      <t>ホイクシ</t>
    </rPh>
    <rPh sb="5" eb="7">
      <t>センニン</t>
    </rPh>
    <rPh sb="7" eb="9">
      <t>カサン</t>
    </rPh>
    <phoneticPr fontId="16"/>
  </si>
  <si>
    <t>土曜日に閉所する場合</t>
    <rPh sb="0" eb="3">
      <t>ドヨウビ</t>
    </rPh>
    <rPh sb="4" eb="6">
      <t>ヘイショ</t>
    </rPh>
    <rPh sb="8" eb="10">
      <t>バアイ</t>
    </rPh>
    <phoneticPr fontId="16"/>
  </si>
  <si>
    <t>チーム保育推進加算</t>
    <rPh sb="3" eb="5">
      <t>ホイク</t>
    </rPh>
    <rPh sb="5" eb="7">
      <t>スイシン</t>
    </rPh>
    <rPh sb="7" eb="9">
      <t>カサン</t>
    </rPh>
    <phoneticPr fontId="74"/>
  </si>
  <si>
    <t>夜間保育加算</t>
    <rPh sb="0" eb="2">
      <t>ヤカン</t>
    </rPh>
    <rPh sb="2" eb="4">
      <t>ホイク</t>
    </rPh>
    <rPh sb="4" eb="6">
      <t>カサン</t>
    </rPh>
    <phoneticPr fontId="16"/>
  </si>
  <si>
    <t>３歳児配置改善加算</t>
    <rPh sb="1" eb="2">
      <t>サイ</t>
    </rPh>
    <rPh sb="2" eb="3">
      <t>ジ</t>
    </rPh>
    <rPh sb="3" eb="5">
      <t>ハイチ</t>
    </rPh>
    <rPh sb="5" eb="7">
      <t>カイゼン</t>
    </rPh>
    <rPh sb="7" eb="9">
      <t>カサン</t>
    </rPh>
    <phoneticPr fontId="16"/>
  </si>
  <si>
    <t>処遇改善等加算Ⅰ</t>
    <rPh sb="0" eb="2">
      <t>ショグウ</t>
    </rPh>
    <rPh sb="2" eb="4">
      <t>カイゼン</t>
    </rPh>
    <rPh sb="4" eb="5">
      <t>ナド</t>
    </rPh>
    <rPh sb="5" eb="7">
      <t>カサン</t>
    </rPh>
    <phoneticPr fontId="16"/>
  </si>
  <si>
    <t>処遇改善等加算分単価(円)</t>
    <rPh sb="0" eb="2">
      <t>ショグウ</t>
    </rPh>
    <rPh sb="2" eb="4">
      <t>カイゼン</t>
    </rPh>
    <rPh sb="4" eb="5">
      <t>ナド</t>
    </rPh>
    <rPh sb="5" eb="7">
      <t>カサン</t>
    </rPh>
    <rPh sb="7" eb="8">
      <t>ブン</t>
    </rPh>
    <rPh sb="8" eb="10">
      <t>タンカ</t>
    </rPh>
    <rPh sb="11" eb="12">
      <t>エン</t>
    </rPh>
    <phoneticPr fontId="16"/>
  </si>
  <si>
    <t>短時間</t>
    <rPh sb="0" eb="3">
      <t>タンジカン</t>
    </rPh>
    <phoneticPr fontId="16"/>
  </si>
  <si>
    <t>標準時間</t>
    <rPh sb="0" eb="2">
      <t>ヒョウジュン</t>
    </rPh>
    <rPh sb="2" eb="4">
      <t>ジカン</t>
    </rPh>
    <phoneticPr fontId="16"/>
  </si>
  <si>
    <t>４歳以上児</t>
    <rPh sb="1" eb="2">
      <t>サイ</t>
    </rPh>
    <rPh sb="2" eb="4">
      <t>イジョウ</t>
    </rPh>
    <rPh sb="4" eb="5">
      <t>ジ</t>
    </rPh>
    <phoneticPr fontId="16"/>
  </si>
  <si>
    <t>３歳児</t>
    <rPh sb="1" eb="2">
      <t>サイ</t>
    </rPh>
    <rPh sb="2" eb="3">
      <t>ジ</t>
    </rPh>
    <phoneticPr fontId="16"/>
  </si>
  <si>
    <t>２歳児</t>
    <rPh sb="1" eb="2">
      <t>サイ</t>
    </rPh>
    <rPh sb="2" eb="3">
      <t>ジ</t>
    </rPh>
    <phoneticPr fontId="16"/>
  </si>
  <si>
    <t>１歳児</t>
    <rPh sb="1" eb="2">
      <t>サイ</t>
    </rPh>
    <rPh sb="2" eb="3">
      <t>ジ</t>
    </rPh>
    <phoneticPr fontId="16"/>
  </si>
  <si>
    <t>乳児</t>
    <rPh sb="0" eb="2">
      <t>ニュウジ</t>
    </rPh>
    <phoneticPr fontId="16"/>
  </si>
  <si>
    <t>年齢別単価</t>
    <rPh sb="0" eb="2">
      <t>ネンレイ</t>
    </rPh>
    <rPh sb="2" eb="3">
      <t>ベツ</t>
    </rPh>
    <rPh sb="3" eb="5">
      <t>タンカ</t>
    </rPh>
    <phoneticPr fontId="16"/>
  </si>
  <si>
    <t>適用
する
場合</t>
    <rPh sb="0" eb="2">
      <t>テキヨウ</t>
    </rPh>
    <rPh sb="6" eb="8">
      <t>バアイ</t>
    </rPh>
    <phoneticPr fontId="16"/>
  </si>
  <si>
    <t>区分</t>
    <rPh sb="0" eb="2">
      <t>クブン</t>
    </rPh>
    <phoneticPr fontId="16"/>
  </si>
  <si>
    <t>３　処遇改善等加算Ⅰ（令和２年度４～１月分）</t>
    <rPh sb="19" eb="20">
      <t>ガツ</t>
    </rPh>
    <phoneticPr fontId="21"/>
  </si>
  <si>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1"/>
  </si>
  <si>
    <t>短時間</t>
    <rPh sb="0" eb="3">
      <t>タンジカン</t>
    </rPh>
    <phoneticPr fontId="21"/>
  </si>
  <si>
    <t>標準</t>
    <rPh sb="0" eb="2">
      <t>ヒョウジュン</t>
    </rPh>
    <phoneticPr fontId="21"/>
  </si>
  <si>
    <t>１歳児</t>
    <rPh sb="1" eb="2">
      <t>サイ</t>
    </rPh>
    <rPh sb="2" eb="3">
      <t>ジ</t>
    </rPh>
    <phoneticPr fontId="21"/>
  </si>
  <si>
    <t>２歳児</t>
    <rPh sb="1" eb="2">
      <t>サイ</t>
    </rPh>
    <rPh sb="2" eb="3">
      <t>ジ</t>
    </rPh>
    <phoneticPr fontId="21"/>
  </si>
  <si>
    <t>３歳児</t>
    <rPh sb="1" eb="2">
      <t>サイ</t>
    </rPh>
    <rPh sb="2" eb="3">
      <t>ジ</t>
    </rPh>
    <phoneticPr fontId="21"/>
  </si>
  <si>
    <t>４歳児以上</t>
    <rPh sb="1" eb="2">
      <t>サイ</t>
    </rPh>
    <rPh sb="2" eb="3">
      <t>ジ</t>
    </rPh>
    <rPh sb="3" eb="5">
      <t>イジョウ</t>
    </rPh>
    <phoneticPr fontId="21"/>
  </si>
  <si>
    <t>実績</t>
    <rPh sb="0" eb="2">
      <t>ジッセキ</t>
    </rPh>
    <phoneticPr fontId="21"/>
  </si>
  <si>
    <t>平均
児童数</t>
    <rPh sb="0" eb="2">
      <t>ヘイキン</t>
    </rPh>
    <rPh sb="3" eb="5">
      <t>ジドウ</t>
    </rPh>
    <rPh sb="5" eb="6">
      <t>スウ</t>
    </rPh>
    <phoneticPr fontId="21"/>
  </si>
  <si>
    <t>３月</t>
  </si>
  <si>
    <t>２月</t>
  </si>
  <si>
    <t>１月</t>
  </si>
  <si>
    <t>１２月</t>
  </si>
  <si>
    <t>１１月</t>
  </si>
  <si>
    <t>１０月</t>
  </si>
  <si>
    <t>９月</t>
  </si>
  <si>
    <t>８月</t>
  </si>
  <si>
    <t>７月</t>
  </si>
  <si>
    <t>６月</t>
  </si>
  <si>
    <t>５月</t>
  </si>
  <si>
    <t>４月</t>
    <rPh sb="1" eb="2">
      <t>ガツ</t>
    </rPh>
    <phoneticPr fontId="21"/>
  </si>
  <si>
    <t>令和２年度</t>
    <rPh sb="0" eb="2">
      <t>レイワ</t>
    </rPh>
    <rPh sb="3" eb="5">
      <t>ネンド</t>
    </rPh>
    <rPh sb="4" eb="5">
      <t>ド</t>
    </rPh>
    <phoneticPr fontId="21"/>
  </si>
  <si>
    <t>令和元年度</t>
    <rPh sb="0" eb="2">
      <t>レイワ</t>
    </rPh>
    <rPh sb="2" eb="4">
      <t>ガンネン</t>
    </rPh>
    <rPh sb="4" eb="5">
      <t>ド</t>
    </rPh>
    <phoneticPr fontId="21"/>
  </si>
  <si>
    <t>定員区分</t>
    <rPh sb="0" eb="2">
      <t>テイイン</t>
    </rPh>
    <rPh sb="2" eb="4">
      <t>クブン</t>
    </rPh>
    <phoneticPr fontId="16"/>
  </si>
  <si>
    <t>R2</t>
  </si>
  <si>
    <t>R1</t>
    <phoneticPr fontId="21"/>
  </si>
  <si>
    <t>令和２年度 処遇改善等加算用人件費改定部分総額積算表</t>
    <rPh sb="0" eb="2">
      <t>レイワ</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16"/>
  </si>
  <si>
    <t>H30</t>
  </si>
  <si>
    <t>平成30年度</t>
    <rPh sb="0" eb="2">
      <t>ヘイセイ</t>
    </rPh>
    <rPh sb="4" eb="6">
      <t>ネンド</t>
    </rPh>
    <phoneticPr fontId="21"/>
  </si>
  <si>
    <t>H29</t>
  </si>
  <si>
    <t>平成29年度</t>
    <rPh sb="0" eb="2">
      <t>ヘイセイ</t>
    </rPh>
    <rPh sb="4" eb="6">
      <t>ネンド</t>
    </rPh>
    <phoneticPr fontId="21"/>
  </si>
  <si>
    <t>H28</t>
  </si>
  <si>
    <t>平成28年度</t>
    <rPh sb="0" eb="2">
      <t>ヘイセイ</t>
    </rPh>
    <rPh sb="4" eb="6">
      <t>ネンド</t>
    </rPh>
    <phoneticPr fontId="21"/>
  </si>
  <si>
    <t>H27</t>
  </si>
  <si>
    <t>平成27年度</t>
    <rPh sb="0" eb="2">
      <t>ヘイセイ</t>
    </rPh>
    <rPh sb="4" eb="6">
      <t>ネンド</t>
    </rPh>
    <phoneticPr fontId="21"/>
  </si>
  <si>
    <t>H26</t>
    <phoneticPr fontId="21"/>
  </si>
  <si>
    <t>平成26年度</t>
    <rPh sb="0" eb="2">
      <t>ヘイセイ</t>
    </rPh>
    <rPh sb="4" eb="6">
      <t>ネンド</t>
    </rPh>
    <phoneticPr fontId="21"/>
  </si>
  <si>
    <t>平成24年度</t>
    <rPh sb="0" eb="2">
      <t>ヘイセイ</t>
    </rPh>
    <rPh sb="4" eb="6">
      <t>ネンド</t>
    </rPh>
    <phoneticPr fontId="21"/>
  </si>
  <si>
    <t>３歳児</t>
    <rPh sb="1" eb="3">
      <t>サイジ</t>
    </rPh>
    <phoneticPr fontId="16"/>
  </si>
  <si>
    <t>人勧改定率</t>
    <rPh sb="0" eb="2">
      <t>ジンカン</t>
    </rPh>
    <rPh sb="2" eb="4">
      <t>カイテイ</t>
    </rPh>
    <rPh sb="4" eb="5">
      <t>リツ</t>
    </rPh>
    <phoneticPr fontId="21"/>
  </si>
  <si>
    <t>年度</t>
    <rPh sb="0" eb="2">
      <t>ネンド</t>
    </rPh>
    <phoneticPr fontId="21"/>
  </si>
  <si>
    <t>人件費改定率</t>
    <rPh sb="0" eb="3">
      <t>ジンケンヒ</t>
    </rPh>
    <rPh sb="3" eb="5">
      <t>カイテイ</t>
    </rPh>
    <rPh sb="5" eb="6">
      <t>リツ</t>
    </rPh>
    <phoneticPr fontId="21"/>
  </si>
  <si>
    <t>基準年度</t>
    <rPh sb="0" eb="2">
      <t>キジュン</t>
    </rPh>
    <rPh sb="2" eb="4">
      <t>ネンド</t>
    </rPh>
    <phoneticPr fontId="21"/>
  </si>
  <si>
    <t>４歳以上児</t>
    <rPh sb="1" eb="4">
      <t>サイイジョウ</t>
    </rPh>
    <rPh sb="4" eb="5">
      <t>ジ</t>
    </rPh>
    <phoneticPr fontId="16"/>
  </si>
  <si>
    <t>保育所</t>
    <rPh sb="0" eb="2">
      <t>ホイク</t>
    </rPh>
    <rPh sb="2" eb="3">
      <t>ショ</t>
    </rPh>
    <phoneticPr fontId="28"/>
  </si>
  <si>
    <t>★人勧</t>
    <rPh sb="1" eb="3">
      <t>ジンカン</t>
    </rPh>
    <phoneticPr fontId="21"/>
  </si>
  <si>
    <t>人件費改定率</t>
    <rPh sb="0" eb="3">
      <t>ジンケンヒ</t>
    </rPh>
    <rPh sb="3" eb="6">
      <t>カイテイリツ</t>
    </rPh>
    <phoneticPr fontId="21"/>
  </si>
  <si>
    <t>休日</t>
    <rPh sb="0" eb="2">
      <t>キュウジツ</t>
    </rPh>
    <phoneticPr fontId="21"/>
  </si>
  <si>
    <t>定員</t>
    <rPh sb="0" eb="2">
      <t>テイイン</t>
    </rPh>
    <phoneticPr fontId="74"/>
  </si>
  <si>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</si>
  <si>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</si>
  <si>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6"/>
  </si>
  <si>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6"/>
  </si>
  <si>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6"/>
  </si>
  <si>
    <t>加算前年度の加算残額に係る支払賃金※6</t>
    <rPh sb="11" eb="12">
      <t>カカ</t>
    </rPh>
    <phoneticPr fontId="21"/>
  </si>
  <si>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6"/>
  </si>
  <si>
    <t>《配分調整後》</t>
    <rPh sb="1" eb="6">
      <t>ハイブンチョウセイゴ</t>
    </rPh>
    <phoneticPr fontId="16"/>
  </si>
  <si>
    <t>処遇改善等加算Ⅱ【国】　《通知》　　</t>
    <rPh sb="0" eb="5">
      <t>ショグウカイゼントウ</t>
    </rPh>
    <rPh sb="5" eb="7">
      <t>カサン</t>
    </rPh>
    <rPh sb="9" eb="10">
      <t>クニ</t>
    </rPh>
    <rPh sb="13" eb="15">
      <t>ツウチ</t>
    </rPh>
    <phoneticPr fontId="16"/>
  </si>
  <si>
    <t>氏名</t>
    <rPh sb="0" eb="2">
      <t>シメイ</t>
    </rPh>
    <phoneticPr fontId="16"/>
  </si>
  <si>
    <t>氏名</t>
    <rPh sb="0" eb="2">
      <t>シメイ</t>
    </rPh>
    <phoneticPr fontId="16"/>
  </si>
  <si>
    <t>R２年度加算残額</t>
    <rPh sb="2" eb="4">
      <t>ネンド</t>
    </rPh>
    <rPh sb="4" eb="6">
      <t>カサン</t>
    </rPh>
    <rPh sb="6" eb="7">
      <t>ザン</t>
    </rPh>
    <rPh sb="7" eb="8">
      <t>ガク</t>
    </rPh>
    <phoneticPr fontId="21"/>
  </si>
  <si>
    <t>改善した給与項目</t>
    <rPh sb="0" eb="2">
      <t>カイゼン</t>
    </rPh>
    <rPh sb="4" eb="8">
      <t>キュウヨコウモク</t>
    </rPh>
    <phoneticPr fontId="16"/>
  </si>
  <si>
    <t>１１年以上１２年未満</t>
    <phoneticPr fontId="16"/>
  </si>
  <si>
    <t>１０年以上１１年未満</t>
    <phoneticPr fontId="16"/>
  </si>
  <si>
    <t>９年以上１０年未満</t>
    <phoneticPr fontId="16"/>
  </si>
  <si>
    <t>８年以上９年未満</t>
    <phoneticPr fontId="16"/>
  </si>
  <si>
    <t>７年以上８年未満</t>
    <phoneticPr fontId="16"/>
  </si>
  <si>
    <t>６年以上７年未満</t>
    <phoneticPr fontId="16"/>
  </si>
  <si>
    <t>５年以上６年未満</t>
    <phoneticPr fontId="16"/>
  </si>
  <si>
    <t>４年以上５年未満</t>
    <phoneticPr fontId="16"/>
  </si>
  <si>
    <t>３年以上４年未満</t>
    <phoneticPr fontId="16"/>
  </si>
  <si>
    <t>２年以上３年未満</t>
    <phoneticPr fontId="16"/>
  </si>
  <si>
    <t>１年以上２年未満</t>
    <phoneticPr fontId="16"/>
  </si>
  <si>
    <t>１年未満</t>
    <phoneticPr fontId="16"/>
  </si>
  <si>
    <t>合計</t>
    <rPh sb="0" eb="2">
      <t>ゴウケイ</t>
    </rPh>
    <phoneticPr fontId="28"/>
  </si>
  <si>
    <t>賃金改善要件分</t>
    <rPh sb="0" eb="2">
      <t>チンギン</t>
    </rPh>
    <rPh sb="2" eb="4">
      <t>カイゼン</t>
    </rPh>
    <rPh sb="4" eb="6">
      <t>ヨウケン</t>
    </rPh>
    <rPh sb="6" eb="7">
      <t>ブン</t>
    </rPh>
    <phoneticPr fontId="28"/>
  </si>
  <si>
    <t>基礎分</t>
    <rPh sb="0" eb="2">
      <t>キソ</t>
    </rPh>
    <rPh sb="2" eb="3">
      <t>ブン</t>
    </rPh>
    <phoneticPr fontId="28"/>
  </si>
  <si>
    <t>職員一人当たりの
平均勤続年数</t>
    <phoneticPr fontId="16"/>
  </si>
  <si>
    <t>ｄ地域</t>
    <rPh sb="1" eb="3">
      <t>チイキ</t>
    </rPh>
    <phoneticPr fontId="74"/>
  </si>
  <si>
    <t>Ｄ地域</t>
    <rPh sb="1" eb="3">
      <t>チイキ</t>
    </rPh>
    <phoneticPr fontId="74"/>
  </si>
  <si>
    <t>×加算率</t>
    <rPh sb="1" eb="3">
      <t>カサン</t>
    </rPh>
    <rPh sb="3" eb="4">
      <t>リツ</t>
    </rPh>
    <phoneticPr fontId="28"/>
  </si>
  <si>
    <t>＋</t>
    <phoneticPr fontId="74"/>
  </si>
  <si>
    <t>180乳児</t>
    <rPh sb="3" eb="5">
      <t>ニュウジ</t>
    </rPh>
    <phoneticPr fontId="74"/>
  </si>
  <si>
    <t>ｃ地域</t>
    <rPh sb="1" eb="3">
      <t>チイキ</t>
    </rPh>
    <phoneticPr fontId="74"/>
  </si>
  <si>
    <t>Ｃ地域</t>
    <rPh sb="1" eb="3">
      <t>チイキ</t>
    </rPh>
    <phoneticPr fontId="74"/>
  </si>
  <si>
    <t>１、２歳児</t>
    <rPh sb="3" eb="5">
      <t>サイジ</t>
    </rPh>
    <phoneticPr fontId="16"/>
  </si>
  <si>
    <t>3号</t>
    <rPh sb="1" eb="2">
      <t>ゴウ</t>
    </rPh>
    <phoneticPr fontId="74"/>
  </si>
  <si>
    <t>180１，２歳児</t>
    <rPh sb="6" eb="7">
      <t>サイ</t>
    </rPh>
    <rPh sb="7" eb="8">
      <t>ジ</t>
    </rPh>
    <phoneticPr fontId="74"/>
  </si>
  <si>
    <t>ｂ地域</t>
    <rPh sb="1" eb="3">
      <t>チイキ</t>
    </rPh>
    <phoneticPr fontId="74"/>
  </si>
  <si>
    <t>Ｂ地域</t>
    <rPh sb="1" eb="3">
      <t>チイキ</t>
    </rPh>
    <phoneticPr fontId="74"/>
  </si>
  <si>
    <t>180３歳児</t>
    <rPh sb="4" eb="5">
      <t>サイ</t>
    </rPh>
    <rPh sb="5" eb="6">
      <t>ジ</t>
    </rPh>
    <phoneticPr fontId="74"/>
  </si>
  <si>
    <t>(⑥～⑰（⑭を除く。)）</t>
  </si>
  <si>
    <t>(⑥＋⑦＋⑧＋⑩)</t>
  </si>
  <si>
    <t>－</t>
    <phoneticPr fontId="74"/>
  </si>
  <si>
    <t>ａ地域</t>
    <rPh sb="1" eb="3">
      <t>チイキ</t>
    </rPh>
    <phoneticPr fontId="74"/>
  </si>
  <si>
    <t>Ａ地域</t>
    <rPh sb="1" eb="3">
      <t>チイキ</t>
    </rPh>
    <phoneticPr fontId="74"/>
  </si>
  <si>
    <t>2号</t>
    <rPh sb="1" eb="2">
      <t>ゴウ</t>
    </rPh>
    <phoneticPr fontId="74"/>
  </si>
  <si>
    <t>　171人
　　以上</t>
    <rPh sb="4" eb="5">
      <t>ニン</t>
    </rPh>
    <rPh sb="8" eb="10">
      <t>イジョウ</t>
    </rPh>
    <phoneticPr fontId="16"/>
  </si>
  <si>
    <t>180４歳以上児</t>
    <rPh sb="4" eb="7">
      <t>サイイジョウ</t>
    </rPh>
    <rPh sb="7" eb="8">
      <t>ジ</t>
    </rPh>
    <phoneticPr fontId="74"/>
  </si>
  <si>
    <t>170乳児</t>
    <rPh sb="3" eb="5">
      <t>ニュウジ</t>
    </rPh>
    <phoneticPr fontId="74"/>
  </si>
  <si>
    <t>170１，２歳児</t>
    <rPh sb="6" eb="7">
      <t>サイ</t>
    </rPh>
    <rPh sb="7" eb="8">
      <t>ジ</t>
    </rPh>
    <phoneticPr fontId="74"/>
  </si>
  <si>
    <t>170３歳児</t>
    <rPh sb="4" eb="5">
      <t>サイ</t>
    </rPh>
    <rPh sb="5" eb="6">
      <t>ジ</t>
    </rPh>
    <phoneticPr fontId="74"/>
  </si>
  <si>
    <t>　161人
　　から
　170人
　　まで</t>
    <rPh sb="4" eb="5">
      <t>ニン</t>
    </rPh>
    <rPh sb="15" eb="16">
      <t>ニン</t>
    </rPh>
    <phoneticPr fontId="16"/>
  </si>
  <si>
    <t>170４歳以上児</t>
    <rPh sb="4" eb="7">
      <t>サイイジョウ</t>
    </rPh>
    <rPh sb="7" eb="8">
      <t>ジ</t>
    </rPh>
    <phoneticPr fontId="74"/>
  </si>
  <si>
    <t>160乳児</t>
    <rPh sb="3" eb="5">
      <t>ニュウジ</t>
    </rPh>
    <phoneticPr fontId="74"/>
  </si>
  <si>
    <t>160１，２歳児</t>
    <rPh sb="6" eb="7">
      <t>サイ</t>
    </rPh>
    <rPh sb="7" eb="8">
      <t>ジ</t>
    </rPh>
    <phoneticPr fontId="74"/>
  </si>
  <si>
    <t>160３歳児</t>
    <rPh sb="4" eb="5">
      <t>サイ</t>
    </rPh>
    <rPh sb="5" eb="6">
      <t>ジ</t>
    </rPh>
    <phoneticPr fontId="74"/>
  </si>
  <si>
    <t>　151人
　　から
　160人
　　まで</t>
    <rPh sb="4" eb="5">
      <t>ニン</t>
    </rPh>
    <rPh sb="15" eb="16">
      <t>ニン</t>
    </rPh>
    <phoneticPr fontId="16"/>
  </si>
  <si>
    <t>160４歳以上児</t>
    <rPh sb="4" eb="7">
      <t>サイイジョウ</t>
    </rPh>
    <rPh sb="7" eb="8">
      <t>ジ</t>
    </rPh>
    <phoneticPr fontId="74"/>
  </si>
  <si>
    <t>150乳児</t>
    <rPh sb="3" eb="5">
      <t>ニュウジ</t>
    </rPh>
    <phoneticPr fontId="74"/>
  </si>
  <si>
    <t xml:space="preserve"> 1,050人～</t>
    <rPh sb="6" eb="7">
      <t>ニン</t>
    </rPh>
    <phoneticPr fontId="74"/>
  </si>
  <si>
    <t>150１，２歳児</t>
    <rPh sb="6" eb="7">
      <t>サイ</t>
    </rPh>
    <rPh sb="7" eb="8">
      <t>ジ</t>
    </rPh>
    <phoneticPr fontId="74"/>
  </si>
  <si>
    <t>150３歳児</t>
    <rPh sb="4" eb="5">
      <t>サイ</t>
    </rPh>
    <rPh sb="5" eb="6">
      <t>ジ</t>
    </rPh>
    <phoneticPr fontId="74"/>
  </si>
  <si>
    <t>　141人
　　から
　150人
　　まで</t>
    <rPh sb="4" eb="5">
      <t>ニン</t>
    </rPh>
    <rPh sb="15" eb="16">
      <t>ニン</t>
    </rPh>
    <phoneticPr fontId="16"/>
  </si>
  <si>
    <t>150４歳以上児</t>
    <rPh sb="4" eb="7">
      <t>サイイジョウ</t>
    </rPh>
    <rPh sb="7" eb="8">
      <t>ジ</t>
    </rPh>
    <phoneticPr fontId="74"/>
  </si>
  <si>
    <t>　 980人～1,049人</t>
    <rPh sb="5" eb="6">
      <t>ニン</t>
    </rPh>
    <rPh sb="12" eb="13">
      <t>ニン</t>
    </rPh>
    <phoneticPr fontId="74"/>
  </si>
  <si>
    <t>140乳児</t>
    <rPh sb="3" eb="5">
      <t>ニュウジ</t>
    </rPh>
    <phoneticPr fontId="74"/>
  </si>
  <si>
    <t>140１，２歳児</t>
    <rPh sb="6" eb="7">
      <t>サイ</t>
    </rPh>
    <rPh sb="7" eb="8">
      <t>ジ</t>
    </rPh>
    <phoneticPr fontId="74"/>
  </si>
  <si>
    <t>140３歳児</t>
    <rPh sb="4" eb="5">
      <t>サイ</t>
    </rPh>
    <rPh sb="5" eb="6">
      <t>ジ</t>
    </rPh>
    <phoneticPr fontId="74"/>
  </si>
  <si>
    <t xml:space="preserve"> 　910人～　979人</t>
    <rPh sb="5" eb="6">
      <t>ニン</t>
    </rPh>
    <rPh sb="11" eb="12">
      <t>ニン</t>
    </rPh>
    <phoneticPr fontId="74"/>
  </si>
  <si>
    <t>　131人
　　から
　140人
　　まで</t>
    <rPh sb="4" eb="5">
      <t>ニン</t>
    </rPh>
    <rPh sb="15" eb="16">
      <t>ニン</t>
    </rPh>
    <phoneticPr fontId="16"/>
  </si>
  <si>
    <t>140４歳以上児</t>
    <rPh sb="4" eb="7">
      <t>サイイジョウ</t>
    </rPh>
    <rPh sb="7" eb="8">
      <t>ジ</t>
    </rPh>
    <phoneticPr fontId="74"/>
  </si>
  <si>
    <t>130乳児</t>
    <rPh sb="3" eb="5">
      <t>ニュウジ</t>
    </rPh>
    <phoneticPr fontId="74"/>
  </si>
  <si>
    <t>130１，２歳児</t>
    <rPh sb="6" eb="7">
      <t>サイ</t>
    </rPh>
    <rPh sb="7" eb="8">
      <t>ジ</t>
    </rPh>
    <phoneticPr fontId="74"/>
  </si>
  <si>
    <t>　 840人～　909人</t>
    <rPh sb="5" eb="6">
      <t>ニン</t>
    </rPh>
    <rPh sb="11" eb="12">
      <t>ニン</t>
    </rPh>
    <phoneticPr fontId="74"/>
  </si>
  <si>
    <t>130３歳児</t>
    <rPh sb="4" eb="5">
      <t>サイ</t>
    </rPh>
    <rPh sb="5" eb="6">
      <t>ジ</t>
    </rPh>
    <phoneticPr fontId="74"/>
  </si>
  <si>
    <t>　121人
　　から
　130人
　　まで</t>
    <rPh sb="4" eb="5">
      <t>ニン</t>
    </rPh>
    <rPh sb="15" eb="16">
      <t>ニン</t>
    </rPh>
    <phoneticPr fontId="16"/>
  </si>
  <si>
    <t>130４歳以上児</t>
    <rPh sb="4" eb="7">
      <t>サイイジョウ</t>
    </rPh>
    <rPh sb="7" eb="8">
      <t>ジ</t>
    </rPh>
    <phoneticPr fontId="74"/>
  </si>
  <si>
    <t>120乳児</t>
    <rPh sb="3" eb="5">
      <t>ニュウジ</t>
    </rPh>
    <phoneticPr fontId="74"/>
  </si>
  <si>
    <t xml:space="preserve"> 　770人～　839人</t>
    <rPh sb="5" eb="6">
      <t>ニン</t>
    </rPh>
    <rPh sb="11" eb="12">
      <t>ニン</t>
    </rPh>
    <phoneticPr fontId="74"/>
  </si>
  <si>
    <t>120１，２歳児</t>
    <rPh sb="6" eb="7">
      <t>サイ</t>
    </rPh>
    <rPh sb="7" eb="8">
      <t>ジ</t>
    </rPh>
    <phoneticPr fontId="74"/>
  </si>
  <si>
    <t>120３歳児</t>
    <rPh sb="4" eb="5">
      <t>サイ</t>
    </rPh>
    <rPh sb="5" eb="6">
      <t>ジ</t>
    </rPh>
    <phoneticPr fontId="74"/>
  </si>
  <si>
    <t>　111人
　　から
　120人
　　まで</t>
    <rPh sb="4" eb="5">
      <t>ニン</t>
    </rPh>
    <rPh sb="15" eb="16">
      <t>ニン</t>
    </rPh>
    <phoneticPr fontId="16"/>
  </si>
  <si>
    <t>120４歳以上児</t>
    <rPh sb="4" eb="7">
      <t>サイイジョウ</t>
    </rPh>
    <rPh sb="7" eb="8">
      <t>ジ</t>
    </rPh>
    <phoneticPr fontId="74"/>
  </si>
  <si>
    <t xml:space="preserve"> 　700人～　769人</t>
    <rPh sb="5" eb="6">
      <t>ニン</t>
    </rPh>
    <rPh sb="11" eb="12">
      <t>ニン</t>
    </rPh>
    <phoneticPr fontId="74"/>
  </si>
  <si>
    <t>110乳児</t>
    <rPh sb="3" eb="5">
      <t>ニュウジ</t>
    </rPh>
    <phoneticPr fontId="74"/>
  </si>
  <si>
    <t>110１，２歳児</t>
    <rPh sb="6" eb="7">
      <t>サイ</t>
    </rPh>
    <rPh sb="7" eb="8">
      <t>ジ</t>
    </rPh>
    <phoneticPr fontId="74"/>
  </si>
  <si>
    <t>110３歳児</t>
    <rPh sb="4" eb="5">
      <t>サイ</t>
    </rPh>
    <rPh sb="5" eb="6">
      <t>ジ</t>
    </rPh>
    <phoneticPr fontId="74"/>
  </si>
  <si>
    <t>　 630人～　699人</t>
    <rPh sb="5" eb="6">
      <t>ニン</t>
    </rPh>
    <rPh sb="11" eb="12">
      <t>ニン</t>
    </rPh>
    <phoneticPr fontId="74"/>
  </si>
  <si>
    <t>　101人
　　から
　110人
　　まで</t>
    <rPh sb="4" eb="5">
      <t>ニン</t>
    </rPh>
    <rPh sb="15" eb="16">
      <t>ニン</t>
    </rPh>
    <phoneticPr fontId="16"/>
  </si>
  <si>
    <t>110４歳以上児</t>
    <rPh sb="4" eb="7">
      <t>サイイジョウ</t>
    </rPh>
    <rPh sb="7" eb="8">
      <t>ジ</t>
    </rPh>
    <phoneticPr fontId="74"/>
  </si>
  <si>
    <t>100乳児</t>
    <rPh sb="3" eb="5">
      <t>ニュウジ</t>
    </rPh>
    <phoneticPr fontId="74"/>
  </si>
  <si>
    <t>利用子ども数</t>
    <rPh sb="0" eb="2">
      <t>リヨウ</t>
    </rPh>
    <rPh sb="2" eb="3">
      <t>コ</t>
    </rPh>
    <rPh sb="5" eb="6">
      <t>スウ</t>
    </rPh>
    <phoneticPr fontId="74"/>
  </si>
  <si>
    <t>100１，２歳児</t>
    <rPh sb="6" eb="7">
      <t>サイ</t>
    </rPh>
    <rPh sb="7" eb="8">
      <t>ジ</t>
    </rPh>
    <phoneticPr fontId="74"/>
  </si>
  <si>
    <t>各月初日の</t>
    <rPh sb="0" eb="2">
      <t>カクツキ</t>
    </rPh>
    <rPh sb="2" eb="4">
      <t>ショニチ</t>
    </rPh>
    <phoneticPr fontId="74"/>
  </si>
  <si>
    <t>　 560人～　629人</t>
    <rPh sb="5" eb="6">
      <t>ニン</t>
    </rPh>
    <rPh sb="11" eb="12">
      <t>ニン</t>
    </rPh>
    <phoneticPr fontId="74"/>
  </si>
  <si>
    <t>100３歳児</t>
    <rPh sb="4" eb="5">
      <t>サイ</t>
    </rPh>
    <rPh sb="5" eb="6">
      <t>ジ</t>
    </rPh>
    <phoneticPr fontId="74"/>
  </si>
  <si>
    <t>(⑥＋⑦)</t>
    <phoneticPr fontId="74"/>
  </si>
  <si>
    <t>　91人
　　から
　100人
　　まで</t>
    <rPh sb="3" eb="4">
      <t>ニン</t>
    </rPh>
    <rPh sb="14" eb="15">
      <t>ニン</t>
    </rPh>
    <phoneticPr fontId="16"/>
  </si>
  <si>
    <t>100４歳以上児</t>
    <rPh sb="4" eb="7">
      <t>サイイジョウ</t>
    </rPh>
    <rPh sb="7" eb="8">
      <t>ジ</t>
    </rPh>
    <phoneticPr fontId="74"/>
  </si>
  <si>
    <t>90乳児</t>
    <rPh sb="2" eb="4">
      <t>ニュウジ</t>
    </rPh>
    <phoneticPr fontId="74"/>
  </si>
  <si>
    <t xml:space="preserve"> 　490人～　559人</t>
    <rPh sb="5" eb="6">
      <t>ニン</t>
    </rPh>
    <rPh sb="11" eb="12">
      <t>ニン</t>
    </rPh>
    <phoneticPr fontId="74"/>
  </si>
  <si>
    <t>90１，２歳児</t>
    <rPh sb="5" eb="6">
      <t>サイ</t>
    </rPh>
    <rPh sb="6" eb="7">
      <t>ジ</t>
    </rPh>
    <phoneticPr fontId="74"/>
  </si>
  <si>
    <t>90３歳児</t>
    <rPh sb="3" eb="4">
      <t>サイ</t>
    </rPh>
    <rPh sb="4" eb="5">
      <t>ジ</t>
    </rPh>
    <phoneticPr fontId="74"/>
  </si>
  <si>
    <t>　81人
　　から
　90人
　　まで</t>
    <rPh sb="3" eb="4">
      <t>ニン</t>
    </rPh>
    <rPh sb="13" eb="14">
      <t>ニン</t>
    </rPh>
    <phoneticPr fontId="16"/>
  </si>
  <si>
    <t>90４歳以上児</t>
    <rPh sb="3" eb="6">
      <t>サイイジョウ</t>
    </rPh>
    <rPh sb="6" eb="7">
      <t>ジ</t>
    </rPh>
    <phoneticPr fontId="74"/>
  </si>
  <si>
    <t>　 420人～　489人</t>
    <rPh sb="5" eb="6">
      <t>ニン</t>
    </rPh>
    <rPh sb="11" eb="12">
      <t>ニン</t>
    </rPh>
    <phoneticPr fontId="74"/>
  </si>
  <si>
    <t>80乳児</t>
    <rPh sb="2" eb="4">
      <t>ニュウジ</t>
    </rPh>
    <phoneticPr fontId="74"/>
  </si>
  <si>
    <t>80１，２歳児</t>
    <rPh sb="5" eb="6">
      <t>サイ</t>
    </rPh>
    <rPh sb="6" eb="7">
      <t>ジ</t>
    </rPh>
    <phoneticPr fontId="74"/>
  </si>
  <si>
    <t>80３歳児</t>
    <rPh sb="3" eb="4">
      <t>サイ</t>
    </rPh>
    <rPh sb="4" eb="5">
      <t>ジ</t>
    </rPh>
    <phoneticPr fontId="74"/>
  </si>
  <si>
    <t xml:space="preserve"> 　350人～　419人</t>
    <rPh sb="5" eb="6">
      <t>ニン</t>
    </rPh>
    <rPh sb="11" eb="12">
      <t>ニン</t>
    </rPh>
    <phoneticPr fontId="74"/>
  </si>
  <si>
    <t>　71人
　　から
　80人
　　まで</t>
    <rPh sb="3" eb="4">
      <t>ニン</t>
    </rPh>
    <rPh sb="13" eb="14">
      <t>ニン</t>
    </rPh>
    <phoneticPr fontId="16"/>
  </si>
  <si>
    <t>80４歳以上児</t>
    <rPh sb="3" eb="6">
      <t>サイイジョウ</t>
    </rPh>
    <rPh sb="6" eb="7">
      <t>ジ</t>
    </rPh>
    <phoneticPr fontId="74"/>
  </si>
  <si>
    <t>70乳児</t>
    <rPh sb="2" eb="4">
      <t>ニュウジ</t>
    </rPh>
    <phoneticPr fontId="74"/>
  </si>
  <si>
    <t>70１，２歳児</t>
    <rPh sb="5" eb="6">
      <t>サイ</t>
    </rPh>
    <rPh sb="6" eb="7">
      <t>ジ</t>
    </rPh>
    <phoneticPr fontId="74"/>
  </si>
  <si>
    <t>　 280人～　349人</t>
    <rPh sb="5" eb="6">
      <t>ニン</t>
    </rPh>
    <rPh sb="11" eb="12">
      <t>ニン</t>
    </rPh>
    <phoneticPr fontId="74"/>
  </si>
  <si>
    <t>70３歳児</t>
    <rPh sb="3" eb="4">
      <t>サイ</t>
    </rPh>
    <rPh sb="4" eb="5">
      <t>ジ</t>
    </rPh>
    <phoneticPr fontId="74"/>
  </si>
  <si>
    <t>　61人
　　から
　70人
　　まで</t>
    <rPh sb="3" eb="4">
      <t>ニン</t>
    </rPh>
    <rPh sb="13" eb="14">
      <t>ニン</t>
    </rPh>
    <phoneticPr fontId="16"/>
  </si>
  <si>
    <t>70４歳以上児</t>
    <rPh sb="3" eb="6">
      <t>サイイジョウ</t>
    </rPh>
    <rPh sb="6" eb="7">
      <t>ジ</t>
    </rPh>
    <phoneticPr fontId="74"/>
  </si>
  <si>
    <t>60乳児</t>
    <rPh sb="2" eb="4">
      <t>ニュウジ</t>
    </rPh>
    <phoneticPr fontId="74"/>
  </si>
  <si>
    <t>　 211人～　279人</t>
    <rPh sb="5" eb="6">
      <t>ニン</t>
    </rPh>
    <rPh sb="11" eb="12">
      <t>ニン</t>
    </rPh>
    <phoneticPr fontId="74"/>
  </si>
  <si>
    <t>60１，２歳児</t>
    <rPh sb="5" eb="6">
      <t>サイ</t>
    </rPh>
    <rPh sb="6" eb="7">
      <t>ジ</t>
    </rPh>
    <phoneticPr fontId="74"/>
  </si>
  <si>
    <t>60３歳児</t>
    <rPh sb="3" eb="4">
      <t>サイ</t>
    </rPh>
    <rPh sb="4" eb="5">
      <t>ジ</t>
    </rPh>
    <phoneticPr fontId="74"/>
  </si>
  <si>
    <t>　51人
　　から
　60人
　　まで</t>
    <rPh sb="3" eb="4">
      <t>ニン</t>
    </rPh>
    <rPh sb="13" eb="14">
      <t>ニン</t>
    </rPh>
    <phoneticPr fontId="16"/>
  </si>
  <si>
    <t>60４歳以上児</t>
    <rPh sb="3" eb="6">
      <t>サイイジョウ</t>
    </rPh>
    <rPh sb="6" eb="7">
      <t>ジ</t>
    </rPh>
    <phoneticPr fontId="74"/>
  </si>
  <si>
    <t>　 　　 ～　210人</t>
    <rPh sb="10" eb="11">
      <t>ニン</t>
    </rPh>
    <phoneticPr fontId="74"/>
  </si>
  <si>
    <t>50乳児</t>
    <rPh sb="2" eb="4">
      <t>ニュウジ</t>
    </rPh>
    <phoneticPr fontId="74"/>
  </si>
  <si>
    <t>50１，２歳児</t>
    <rPh sb="5" eb="6">
      <t>サイ</t>
    </rPh>
    <rPh sb="6" eb="7">
      <t>ジ</t>
    </rPh>
    <phoneticPr fontId="74"/>
  </si>
  <si>
    <t>50３歳児</t>
    <rPh sb="3" eb="4">
      <t>サイ</t>
    </rPh>
    <rPh sb="4" eb="5">
      <t>ジ</t>
    </rPh>
    <phoneticPr fontId="74"/>
  </si>
  <si>
    <t>休日保育の年間延べ利用子ども数</t>
    <rPh sb="0" eb="2">
      <t>キュウジツ</t>
    </rPh>
    <rPh sb="2" eb="4">
      <t>ホイク</t>
    </rPh>
    <rPh sb="5" eb="7">
      <t>ネンカン</t>
    </rPh>
    <rPh sb="7" eb="8">
      <t>ノ</t>
    </rPh>
    <rPh sb="9" eb="11">
      <t>リヨウ</t>
    </rPh>
    <rPh sb="11" eb="12">
      <t>コ</t>
    </rPh>
    <rPh sb="14" eb="15">
      <t>スウ</t>
    </rPh>
    <phoneticPr fontId="74"/>
  </si>
  <si>
    <t>　41人
　　から
　50人
　　まで</t>
    <rPh sb="3" eb="4">
      <t>ニン</t>
    </rPh>
    <rPh sb="13" eb="14">
      <t>ニン</t>
    </rPh>
    <phoneticPr fontId="16"/>
  </si>
  <si>
    <t>50４歳以上児</t>
    <rPh sb="3" eb="6">
      <t>サイイジョウ</t>
    </rPh>
    <rPh sb="6" eb="7">
      <t>ジ</t>
    </rPh>
    <phoneticPr fontId="74"/>
  </si>
  <si>
    <t>40乳児</t>
    <rPh sb="2" eb="4">
      <t>ニュウジ</t>
    </rPh>
    <phoneticPr fontId="74"/>
  </si>
  <si>
    <t>40１，２歳児</t>
    <rPh sb="5" eb="6">
      <t>サイ</t>
    </rPh>
    <rPh sb="6" eb="7">
      <t>ジ</t>
    </rPh>
    <phoneticPr fontId="74"/>
  </si>
  <si>
    <t>40３歳児</t>
    <rPh sb="3" eb="4">
      <t>サイ</t>
    </rPh>
    <rPh sb="4" eb="5">
      <t>ジ</t>
    </rPh>
    <phoneticPr fontId="74"/>
  </si>
  <si>
    <t>　31人
　　から
　40人
　　まで</t>
    <rPh sb="3" eb="4">
      <t>ニン</t>
    </rPh>
    <rPh sb="13" eb="14">
      <t>ニン</t>
    </rPh>
    <phoneticPr fontId="16"/>
  </si>
  <si>
    <t>40４歳以上児</t>
    <rPh sb="3" eb="6">
      <t>サイイジョウ</t>
    </rPh>
    <rPh sb="6" eb="7">
      <t>ジ</t>
    </rPh>
    <phoneticPr fontId="74"/>
  </si>
  <si>
    <t>30乳児</t>
    <rPh sb="2" eb="4">
      <t>ニュウジ</t>
    </rPh>
    <phoneticPr fontId="74"/>
  </si>
  <si>
    <t>30１，２歳児</t>
    <rPh sb="5" eb="6">
      <t>サイ</t>
    </rPh>
    <rPh sb="6" eb="7">
      <t>ジ</t>
    </rPh>
    <phoneticPr fontId="74"/>
  </si>
  <si>
    <t>30３歳児</t>
    <rPh sb="3" eb="4">
      <t>サイ</t>
    </rPh>
    <rPh sb="4" eb="5">
      <t>ジ</t>
    </rPh>
    <phoneticPr fontId="74"/>
  </si>
  <si>
    <t>　21人
　　から
　30人
　　まで</t>
    <rPh sb="3" eb="4">
      <t>ニン</t>
    </rPh>
    <rPh sb="13" eb="14">
      <t>ニン</t>
    </rPh>
    <phoneticPr fontId="16"/>
  </si>
  <si>
    <t>30４歳以上児</t>
    <rPh sb="3" eb="6">
      <t>サイイジョウ</t>
    </rPh>
    <rPh sb="6" eb="7">
      <t>ジ</t>
    </rPh>
    <phoneticPr fontId="74"/>
  </si>
  <si>
    <t>20乳児</t>
    <rPh sb="2" eb="4">
      <t>ニュウジ</t>
    </rPh>
    <phoneticPr fontId="74"/>
  </si>
  <si>
    <t>20１，２歳児</t>
    <rPh sb="5" eb="6">
      <t>サイ</t>
    </rPh>
    <rPh sb="6" eb="7">
      <t>ジ</t>
    </rPh>
    <phoneticPr fontId="74"/>
  </si>
  <si>
    <t>20３歳児</t>
    <rPh sb="3" eb="4">
      <t>サイ</t>
    </rPh>
    <rPh sb="4" eb="5">
      <t>ジ</t>
    </rPh>
    <phoneticPr fontId="74"/>
  </si>
  <si>
    <t>(⑥＋⑦＋⑧＋⑩)</t>
    <phoneticPr fontId="74"/>
  </si>
  <si>
    <t>(⑥＋⑦＋⑧＋⑩)</t>
    <phoneticPr fontId="21"/>
  </si>
  <si>
    <t>÷</t>
    <phoneticPr fontId="74"/>
  </si>
  <si>
    <t>＋</t>
  </si>
  <si>
    <t>　20人</t>
    <rPh sb="3" eb="4">
      <t>ニン</t>
    </rPh>
    <phoneticPr fontId="16"/>
  </si>
  <si>
    <t>16/100
地域</t>
    <phoneticPr fontId="16"/>
  </si>
  <si>
    <t>20４歳以上児</t>
    <rPh sb="3" eb="6">
      <t>サイイジョウ</t>
    </rPh>
    <rPh sb="6" eb="7">
      <t>ジ</t>
    </rPh>
    <phoneticPr fontId="74"/>
  </si>
  <si>
    <t>⑯</t>
    <phoneticPr fontId="74"/>
  </si>
  <si>
    <t>⑱</t>
    <phoneticPr fontId="74"/>
  </si>
  <si>
    <t>⑰</t>
    <phoneticPr fontId="74"/>
  </si>
  <si>
    <t>⑮</t>
    <phoneticPr fontId="74"/>
  </si>
  <si>
    <t>⑬</t>
    <phoneticPr fontId="74"/>
  </si>
  <si>
    <t>⑫</t>
    <phoneticPr fontId="74"/>
  </si>
  <si>
    <t>⑪</t>
    <phoneticPr fontId="74"/>
  </si>
  <si>
    <t>⑩</t>
    <phoneticPr fontId="74"/>
  </si>
  <si>
    <t>⑨</t>
    <phoneticPr fontId="74"/>
  </si>
  <si>
    <t>⑧</t>
    <phoneticPr fontId="74"/>
  </si>
  <si>
    <t>⑦</t>
    <phoneticPr fontId="74"/>
  </si>
  <si>
    <t>⑥</t>
    <phoneticPr fontId="74"/>
  </si>
  <si>
    <t>④</t>
    <phoneticPr fontId="74"/>
  </si>
  <si>
    <t>③</t>
    <phoneticPr fontId="74"/>
  </si>
  <si>
    <t>②</t>
    <phoneticPr fontId="74"/>
  </si>
  <si>
    <t>①</t>
    <phoneticPr fontId="74"/>
  </si>
  <si>
    <t>都市部</t>
    <rPh sb="0" eb="3">
      <t>トシブ</t>
    </rPh>
    <phoneticPr fontId="74"/>
  </si>
  <si>
    <t>標　準</t>
    <rPh sb="0" eb="1">
      <t>シルベ</t>
    </rPh>
    <rPh sb="2" eb="3">
      <t>ジュン</t>
    </rPh>
    <phoneticPr fontId="74"/>
  </si>
  <si>
    <t>（注）</t>
    <phoneticPr fontId="74"/>
  </si>
  <si>
    <t>（注）</t>
    <rPh sb="0" eb="3">
      <t>チュウ</t>
    </rPh>
    <phoneticPr fontId="16"/>
  </si>
  <si>
    <t>処遇改善等加算Ⅰ</t>
    <phoneticPr fontId="74"/>
  </si>
  <si>
    <t>加算額</t>
    <rPh sb="0" eb="3">
      <t>カサンガク</t>
    </rPh>
    <phoneticPr fontId="74"/>
  </si>
  <si>
    <t>処遇改善等
加算Ⅰ</t>
    <phoneticPr fontId="74"/>
  </si>
  <si>
    <t>基本分単価</t>
    <rPh sb="0" eb="2">
      <t>キホン</t>
    </rPh>
    <rPh sb="2" eb="3">
      <t>ブン</t>
    </rPh>
    <rPh sb="3" eb="4">
      <t>タン</t>
    </rPh>
    <rPh sb="4" eb="5">
      <t>アタイ</t>
    </rPh>
    <phoneticPr fontId="16"/>
  </si>
  <si>
    <t>全ての土曜日を閉所する場合</t>
    <rPh sb="0" eb="1">
      <t>スベ</t>
    </rPh>
    <rPh sb="3" eb="6">
      <t>ドヨウビ</t>
    </rPh>
    <rPh sb="7" eb="9">
      <t>ヘイショ</t>
    </rPh>
    <rPh sb="11" eb="13">
      <t>バアイ</t>
    </rPh>
    <phoneticPr fontId="74"/>
  </si>
  <si>
    <t>月に３日以上土曜日を閉所する場合</t>
    <rPh sb="0" eb="1">
      <t>ツキ</t>
    </rPh>
    <rPh sb="3" eb="4">
      <t>ニチ</t>
    </rPh>
    <rPh sb="4" eb="6">
      <t>イジョウ</t>
    </rPh>
    <rPh sb="6" eb="9">
      <t>ドヨウビ</t>
    </rPh>
    <rPh sb="10" eb="12">
      <t>ヘイショ</t>
    </rPh>
    <rPh sb="14" eb="16">
      <t>バアイ</t>
    </rPh>
    <phoneticPr fontId="74"/>
  </si>
  <si>
    <t>月に２日土曜日を閉所する場合</t>
    <rPh sb="0" eb="1">
      <t>ツキ</t>
    </rPh>
    <rPh sb="3" eb="4">
      <t>ニチ</t>
    </rPh>
    <rPh sb="4" eb="7">
      <t>ドヨウビ</t>
    </rPh>
    <rPh sb="8" eb="10">
      <t>ヘイショ</t>
    </rPh>
    <rPh sb="12" eb="14">
      <t>バアイ</t>
    </rPh>
    <phoneticPr fontId="74"/>
  </si>
  <si>
    <t>月に１日土曜日を閉所する場合</t>
    <rPh sb="0" eb="1">
      <t>ツキ</t>
    </rPh>
    <rPh sb="3" eb="4">
      <t>ニチ</t>
    </rPh>
    <rPh sb="4" eb="7">
      <t>ドヨウビ</t>
    </rPh>
    <rPh sb="8" eb="10">
      <t>ヘイショ</t>
    </rPh>
    <rPh sb="12" eb="14">
      <t>バアイ</t>
    </rPh>
    <phoneticPr fontId="74"/>
  </si>
  <si>
    <t>保育短時間認定</t>
    <rPh sb="0" eb="2">
      <t>ホイク</t>
    </rPh>
    <rPh sb="2" eb="3">
      <t>タン</t>
    </rPh>
    <rPh sb="3" eb="5">
      <t>ジカン</t>
    </rPh>
    <rPh sb="5" eb="7">
      <t>ニンテイ</t>
    </rPh>
    <phoneticPr fontId="74"/>
  </si>
  <si>
    <t>保育標準時間認定</t>
    <rPh sb="0" eb="2">
      <t>ホイク</t>
    </rPh>
    <rPh sb="2" eb="4">
      <t>ヒョウジュン</t>
    </rPh>
    <rPh sb="4" eb="6">
      <t>ジカン</t>
    </rPh>
    <rPh sb="6" eb="8">
      <t>ニンテイ</t>
    </rPh>
    <phoneticPr fontId="74"/>
  </si>
  <si>
    <t>施設長を配置していない場合</t>
    <rPh sb="0" eb="2">
      <t>シセツ</t>
    </rPh>
    <rPh sb="2" eb="3">
      <t>チョウ</t>
    </rPh>
    <rPh sb="4" eb="6">
      <t>ハイチ</t>
    </rPh>
    <rPh sb="11" eb="13">
      <t>バアイ</t>
    </rPh>
    <phoneticPr fontId="74"/>
  </si>
  <si>
    <t>定員を恒常的に超過する場合</t>
    <rPh sb="0" eb="2">
      <t>テイイン</t>
    </rPh>
    <rPh sb="3" eb="6">
      <t>コウジョウテキ</t>
    </rPh>
    <rPh sb="7" eb="9">
      <t>チョウカ</t>
    </rPh>
    <rPh sb="11" eb="13">
      <t>バアイ</t>
    </rPh>
    <phoneticPr fontId="74"/>
  </si>
  <si>
    <t>土曜日に閉所する場合</t>
    <rPh sb="0" eb="3">
      <t>ドヨウビ</t>
    </rPh>
    <rPh sb="4" eb="6">
      <t>ヘイショ</t>
    </rPh>
    <rPh sb="8" eb="10">
      <t>バアイ</t>
    </rPh>
    <phoneticPr fontId="74"/>
  </si>
  <si>
    <t>分園の場合</t>
    <rPh sb="0" eb="2">
      <t>ブンエン</t>
    </rPh>
    <rPh sb="3" eb="5">
      <t>バアイ</t>
    </rPh>
    <phoneticPr fontId="74"/>
  </si>
  <si>
    <t>賃借料加算</t>
    <rPh sb="0" eb="3">
      <t>チンシャクリョウ</t>
    </rPh>
    <rPh sb="3" eb="5">
      <t>カサン</t>
    </rPh>
    <phoneticPr fontId="74"/>
  </si>
  <si>
    <t>減価償却費加算</t>
    <rPh sb="0" eb="2">
      <t>ゲンカ</t>
    </rPh>
    <rPh sb="2" eb="5">
      <t>ショウキャクヒ</t>
    </rPh>
    <rPh sb="5" eb="7">
      <t>カサン</t>
    </rPh>
    <phoneticPr fontId="74"/>
  </si>
  <si>
    <t>夜間保育加算</t>
    <rPh sb="0" eb="2">
      <t>ヤカン</t>
    </rPh>
    <rPh sb="2" eb="4">
      <t>ホイク</t>
    </rPh>
    <rPh sb="4" eb="6">
      <t>カサン</t>
    </rPh>
    <phoneticPr fontId="74"/>
  </si>
  <si>
    <t>休日保育加算</t>
    <rPh sb="0" eb="2">
      <t>キュウジツ</t>
    </rPh>
    <rPh sb="2" eb="4">
      <t>ホイク</t>
    </rPh>
    <rPh sb="4" eb="6">
      <t>カサン</t>
    </rPh>
    <phoneticPr fontId="74"/>
  </si>
  <si>
    <t>３歳児配置改善加算</t>
    <rPh sb="1" eb="3">
      <t>サイジ</t>
    </rPh>
    <rPh sb="3" eb="5">
      <t>ハイチ</t>
    </rPh>
    <rPh sb="5" eb="7">
      <t>カイゼン</t>
    </rPh>
    <rPh sb="7" eb="9">
      <t>カサン</t>
    </rPh>
    <phoneticPr fontId="74"/>
  </si>
  <si>
    <t>所長設置加算</t>
    <rPh sb="0" eb="2">
      <t>ショチョウ</t>
    </rPh>
    <rPh sb="2" eb="4">
      <t>セッチ</t>
    </rPh>
    <rPh sb="4" eb="6">
      <t>カサン</t>
    </rPh>
    <phoneticPr fontId="74"/>
  </si>
  <si>
    <t>保育必要量区分　⑤</t>
    <rPh sb="0" eb="2">
      <t>ホイク</t>
    </rPh>
    <rPh sb="2" eb="5">
      <t>ヒツヨウリョウ</t>
    </rPh>
    <rPh sb="5" eb="7">
      <t>クブン</t>
    </rPh>
    <phoneticPr fontId="74"/>
  </si>
  <si>
    <t>年齢区分</t>
    <rPh sb="0" eb="2">
      <t>ネンレイ</t>
    </rPh>
    <rPh sb="2" eb="4">
      <t>クブン</t>
    </rPh>
    <phoneticPr fontId="16"/>
  </si>
  <si>
    <t>認定
区分</t>
    <rPh sb="0" eb="2">
      <t>ニンテイ</t>
    </rPh>
    <rPh sb="3" eb="5">
      <t>クブン</t>
    </rPh>
    <phoneticPr fontId="74"/>
  </si>
  <si>
    <t>地域
区分</t>
    <rPh sb="0" eb="2">
      <t>チイキ</t>
    </rPh>
    <rPh sb="3" eb="5">
      <t>クブン</t>
    </rPh>
    <phoneticPr fontId="16"/>
  </si>
  <si>
    <t>（ 注 ）年度の初日の前日における満年齢に応じて月額を調整</t>
    <phoneticPr fontId="74"/>
  </si>
  <si>
    <t>※３月初日の利用子どもの単価に加算</t>
    <rPh sb="3" eb="5">
      <t>ショニチ</t>
    </rPh>
    <rPh sb="6" eb="8">
      <t>リヨウ</t>
    </rPh>
    <rPh sb="8" eb="9">
      <t>コ</t>
    </rPh>
    <phoneticPr fontId="16"/>
  </si>
  <si>
    <t>㉚</t>
    <phoneticPr fontId="16"/>
  </si>
  <si>
    <t>第三者評価受審加算</t>
    <rPh sb="0" eb="3">
      <t>ダイサンシャ</t>
    </rPh>
    <rPh sb="3" eb="5">
      <t>ヒョウカ</t>
    </rPh>
    <rPh sb="5" eb="7">
      <t>ジュシン</t>
    </rPh>
    <rPh sb="7" eb="9">
      <t>カサン</t>
    </rPh>
    <phoneticPr fontId="16"/>
  </si>
  <si>
    <t>÷各月初日の利用子ども数</t>
  </si>
  <si>
    <t>基本額</t>
    <phoneticPr fontId="16"/>
  </si>
  <si>
    <t>Ｃ</t>
    <phoneticPr fontId="16"/>
  </si>
  <si>
    <t>÷各月初日の利用子ども数</t>
    <phoneticPr fontId="16"/>
  </si>
  <si>
    <t>）</t>
    <phoneticPr fontId="16"/>
  </si>
  <si>
    <t>＋</t>
    <phoneticPr fontId="16"/>
  </si>
  <si>
    <t>（</t>
    <phoneticPr fontId="16"/>
  </si>
  <si>
    <t>処遇改善等加算Ⅰ</t>
    <phoneticPr fontId="16"/>
  </si>
  <si>
    <t>Ｂ</t>
    <phoneticPr fontId="74"/>
  </si>
  <si>
    <t>※以下の区分に応じて、各月初日の利用子どもの単価に加算
　Ａ：Bを除き栄養士を雇用契約等により配置している施設
　Ｂ：基本分単価及び他の加算の認定に当たって求められる
　　　職員が栄養士を兼務している施設
　Ｃ：A又はBを除き、栄養士を嘱託等している施設</t>
    <phoneticPr fontId="74"/>
  </si>
  <si>
    <t>Ａ</t>
    <phoneticPr fontId="16"/>
  </si>
  <si>
    <t>㉙</t>
    <phoneticPr fontId="74"/>
  </si>
  <si>
    <t>栄養管理加算</t>
    <rPh sb="0" eb="2">
      <t>エイヨウ</t>
    </rPh>
    <rPh sb="2" eb="4">
      <t>カンリ</t>
    </rPh>
    <rPh sb="4" eb="6">
      <t>カサン</t>
    </rPh>
    <phoneticPr fontId="74"/>
  </si>
  <si>
    <t>㉘</t>
    <phoneticPr fontId="16"/>
  </si>
  <si>
    <r>
      <t>小学校接続加算</t>
    </r>
    <r>
      <rPr>
        <sz val="8"/>
        <color theme="1"/>
        <rFont val="HGｺﾞｼｯｸM"/>
        <family val="3"/>
        <charset val="128"/>
      </rPr>
      <t/>
    </r>
    <rPh sb="0" eb="3">
      <t>ショウガッコウ</t>
    </rPh>
    <rPh sb="3" eb="5">
      <t>セツゾク</t>
    </rPh>
    <rPh sb="5" eb="7">
      <t>カサン</t>
    </rPh>
    <phoneticPr fontId="16"/>
  </si>
  <si>
    <t>㉗</t>
    <phoneticPr fontId="16"/>
  </si>
  <si>
    <t>施設機能強化推進費加算</t>
    <rPh sb="0" eb="2">
      <t>シセツ</t>
    </rPh>
    <rPh sb="2" eb="4">
      <t>キノウ</t>
    </rPh>
    <rPh sb="4" eb="6">
      <t>キョウカ</t>
    </rPh>
    <rPh sb="6" eb="8">
      <t>スイシン</t>
    </rPh>
    <rPh sb="8" eb="9">
      <t>ヒ</t>
    </rPh>
    <rPh sb="9" eb="11">
      <t>カサン</t>
    </rPh>
    <phoneticPr fontId="16"/>
  </si>
  <si>
    <t>÷３月初日の利用子ども数</t>
    <phoneticPr fontId="74"/>
  </si>
  <si>
    <t>1200時間以上　　　　　　</t>
    <rPh sb="4" eb="6">
      <t>ジカン</t>
    </rPh>
    <rPh sb="6" eb="8">
      <t>イジョウ</t>
    </rPh>
    <phoneticPr fontId="16"/>
  </si>
  <si>
    <t xml:space="preserve"> 800時間以上1200時間未満</t>
    <rPh sb="4" eb="6">
      <t>ジカン</t>
    </rPh>
    <rPh sb="6" eb="8">
      <t>イジョウ</t>
    </rPh>
    <rPh sb="12" eb="14">
      <t>ジカン</t>
    </rPh>
    <rPh sb="14" eb="16">
      <t>ミマン</t>
    </rPh>
    <phoneticPr fontId="16"/>
  </si>
  <si>
    <t>※加算額は、高齢者等の年間総雇用時間数を基に区分
※３月初日の利用子どもの単価に加算</t>
    <phoneticPr fontId="16"/>
  </si>
  <si>
    <t xml:space="preserve"> 400時間以上 800時間未満</t>
    <rPh sb="4" eb="6">
      <t>ジカン</t>
    </rPh>
    <rPh sb="6" eb="8">
      <t>イジョウ</t>
    </rPh>
    <rPh sb="12" eb="14">
      <t>ジカン</t>
    </rPh>
    <rPh sb="14" eb="16">
      <t>ミマン</t>
    </rPh>
    <phoneticPr fontId="16"/>
  </si>
  <si>
    <t>㉖</t>
    <phoneticPr fontId="16"/>
  </si>
  <si>
    <t>高齢者等活躍促進加算</t>
    <rPh sb="0" eb="3">
      <t>コウレイシャ</t>
    </rPh>
    <rPh sb="3" eb="4">
      <t>トウ</t>
    </rPh>
    <rPh sb="4" eb="6">
      <t>カツヤク</t>
    </rPh>
    <rPh sb="6" eb="8">
      <t>ソクシン</t>
    </rPh>
    <rPh sb="8" eb="10">
      <t>カサン</t>
    </rPh>
    <phoneticPr fontId="16"/>
  </si>
  <si>
    <t>㉕</t>
    <phoneticPr fontId="16"/>
  </si>
  <si>
    <t>降灰除去費加算</t>
    <rPh sb="0" eb="2">
      <t>コウカイ</t>
    </rPh>
    <rPh sb="2" eb="4">
      <t>ジョキョ</t>
    </rPh>
    <rPh sb="4" eb="5">
      <t>ヒ</t>
    </rPh>
    <rPh sb="5" eb="7">
      <t>カサン</t>
    </rPh>
    <phoneticPr fontId="16"/>
  </si>
  <si>
    <t>㉔</t>
    <phoneticPr fontId="16"/>
  </si>
  <si>
    <t>除雪費加算</t>
    <rPh sb="0" eb="2">
      <t>ジョセツ</t>
    </rPh>
    <rPh sb="2" eb="3">
      <t>ヒ</t>
    </rPh>
    <rPh sb="3" eb="5">
      <t>カサン</t>
    </rPh>
    <phoneticPr fontId="16"/>
  </si>
  <si>
    <t>３級地</t>
    <rPh sb="1" eb="3">
      <t>キュウチ</t>
    </rPh>
    <phoneticPr fontId="16"/>
  </si>
  <si>
    <t>その他地域</t>
    <rPh sb="2" eb="3">
      <t>タ</t>
    </rPh>
    <rPh sb="3" eb="5">
      <t>チイキ</t>
    </rPh>
    <phoneticPr fontId="16"/>
  </si>
  <si>
    <t>２級地</t>
    <rPh sb="1" eb="3">
      <t>キュウチ</t>
    </rPh>
    <phoneticPr fontId="16"/>
  </si>
  <si>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6"/>
  </si>
  <si>
    <t>４級地</t>
    <rPh sb="1" eb="3">
      <t>キュウチ</t>
    </rPh>
    <phoneticPr fontId="16"/>
  </si>
  <si>
    <t>１級地</t>
    <rPh sb="1" eb="3">
      <t>キュウチ</t>
    </rPh>
    <phoneticPr fontId="16"/>
  </si>
  <si>
    <t>㉓</t>
    <phoneticPr fontId="16"/>
  </si>
  <si>
    <t>冷暖房費加算</t>
    <rPh sb="0" eb="3">
      <t>レイダンボウ</t>
    </rPh>
    <rPh sb="3" eb="4">
      <t>ヒ</t>
    </rPh>
    <rPh sb="4" eb="6">
      <t>カサン</t>
    </rPh>
    <phoneticPr fontId="16"/>
  </si>
  <si>
    <t>× 人数Ｂ</t>
    <phoneticPr fontId="74"/>
  </si>
  <si>
    <t>・処遇改善等加算Ⅱ－②</t>
    <phoneticPr fontId="74"/>
  </si>
  <si>
    <t xml:space="preserve">× 人数Ａ </t>
    <phoneticPr fontId="74"/>
  </si>
  <si>
    <t>・処遇改善等加算Ⅱ－①</t>
    <phoneticPr fontId="74"/>
  </si>
  <si>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4"/>
  </si>
  <si>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4"/>
  </si>
  <si>
    <t>㉒</t>
    <phoneticPr fontId="74"/>
  </si>
  <si>
    <t>処遇改善等加算Ⅱ</t>
    <rPh sb="0" eb="2">
      <t>ショグウ</t>
    </rPh>
    <rPh sb="2" eb="4">
      <t>カイゼン</t>
    </rPh>
    <rPh sb="4" eb="5">
      <t>トウ</t>
    </rPh>
    <rPh sb="5" eb="7">
      <t>カサン</t>
    </rPh>
    <phoneticPr fontId="74"/>
  </si>
  <si>
    <t>※各月初日の利用子どもの単価に加算</t>
    <rPh sb="1" eb="3">
      <t>カクツキ</t>
    </rPh>
    <rPh sb="3" eb="5">
      <t>ショニチ</t>
    </rPh>
    <rPh sb="6" eb="8">
      <t>リヨウ</t>
    </rPh>
    <rPh sb="8" eb="9">
      <t>コ</t>
    </rPh>
    <rPh sb="12" eb="14">
      <t>タンカ</t>
    </rPh>
    <rPh sb="15" eb="17">
      <t>カサン</t>
    </rPh>
    <phoneticPr fontId="16"/>
  </si>
  <si>
    <t>処遇改善等加算</t>
    <rPh sb="0" eb="2">
      <t>ショグウ</t>
    </rPh>
    <rPh sb="2" eb="4">
      <t>カイゼン</t>
    </rPh>
    <rPh sb="4" eb="5">
      <t>トウ</t>
    </rPh>
    <rPh sb="5" eb="7">
      <t>カサン</t>
    </rPh>
    <phoneticPr fontId="16"/>
  </si>
  <si>
    <t>㉑</t>
    <phoneticPr fontId="16"/>
  </si>
  <si>
    <t>事務職員雇上費加算</t>
    <rPh sb="0" eb="2">
      <t>ジム</t>
    </rPh>
    <rPh sb="2" eb="4">
      <t>ショクイン</t>
    </rPh>
    <rPh sb="4" eb="7">
      <t>コジョウヒ</t>
    </rPh>
    <rPh sb="7" eb="9">
      <t>カサン</t>
    </rPh>
    <phoneticPr fontId="16"/>
  </si>
  <si>
    <t>Ｂ</t>
    <phoneticPr fontId="16"/>
  </si>
  <si>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6"/>
  </si>
  <si>
    <t>⑳</t>
    <phoneticPr fontId="16"/>
  </si>
  <si>
    <t>⑲</t>
    <phoneticPr fontId="16"/>
  </si>
  <si>
    <t>加算部分２</t>
    <rPh sb="0" eb="2">
      <t>カサン</t>
    </rPh>
    <rPh sb="2" eb="4">
      <t>ブブン</t>
    </rPh>
    <phoneticPr fontId="74"/>
  </si>
  <si>
    <t>×加算率</t>
    <phoneticPr fontId="98"/>
  </si>
  <si>
    <t>～</t>
    <phoneticPr fontId="98"/>
  </si>
  <si>
    <t>×加算率</t>
  </si>
  <si>
    <t>４・５歳以上児</t>
    <rPh sb="3" eb="6">
      <t>サイイジョウ</t>
    </rPh>
    <rPh sb="6" eb="7">
      <t>ジ</t>
    </rPh>
    <phoneticPr fontId="74"/>
  </si>
  <si>
    <t>３歳児</t>
    <rPh sb="1" eb="2">
      <t>サイ</t>
    </rPh>
    <rPh sb="2" eb="3">
      <t>ジ</t>
    </rPh>
    <phoneticPr fontId="74"/>
  </si>
  <si>
    <t>２歳児</t>
    <rPh sb="1" eb="2">
      <t>サイ</t>
    </rPh>
    <rPh sb="2" eb="3">
      <t>ジ</t>
    </rPh>
    <phoneticPr fontId="74"/>
  </si>
  <si>
    <t>１歳児</t>
    <rPh sb="1" eb="2">
      <t>サイ</t>
    </rPh>
    <rPh sb="2" eb="3">
      <t>ジ</t>
    </rPh>
    <phoneticPr fontId="74"/>
  </si>
  <si>
    <t>０歳児</t>
    <rPh sb="1" eb="2">
      <t>サイ</t>
    </rPh>
    <rPh sb="2" eb="3">
      <t>ジ</t>
    </rPh>
    <phoneticPr fontId="74"/>
  </si>
  <si>
    <t>市独自助成
自園調理加算</t>
    <rPh sb="0" eb="1">
      <t>シ</t>
    </rPh>
    <rPh sb="1" eb="3">
      <t>ドクジ</t>
    </rPh>
    <rPh sb="3" eb="5">
      <t>ジョセイ</t>
    </rPh>
    <rPh sb="6" eb="8">
      <t>ジエン</t>
    </rPh>
    <rPh sb="8" eb="10">
      <t>チョウリ</t>
    </rPh>
    <rPh sb="10" eb="12">
      <t>カサン</t>
    </rPh>
    <phoneticPr fontId="98"/>
  </si>
  <si>
    <t>事業費分</t>
    <rPh sb="0" eb="2">
      <t>ジギョウ</t>
    </rPh>
    <rPh sb="2" eb="3">
      <t>ヒ</t>
    </rPh>
    <rPh sb="3" eb="4">
      <t>ブン</t>
    </rPh>
    <phoneticPr fontId="98"/>
  </si>
  <si>
    <t xml:space="preserve">処遇改善等加算
</t>
    <phoneticPr fontId="98"/>
  </si>
  <si>
    <t>市配置基準加算単価
（６日で試算）</t>
    <rPh sb="0" eb="1">
      <t>シ</t>
    </rPh>
    <rPh sb="1" eb="3">
      <t>ハイチ</t>
    </rPh>
    <rPh sb="3" eb="5">
      <t>キジュン</t>
    </rPh>
    <rPh sb="5" eb="7">
      <t>カサン</t>
    </rPh>
    <rPh sb="7" eb="9">
      <t>タンカ</t>
    </rPh>
    <phoneticPr fontId="98"/>
  </si>
  <si>
    <t>休日保育の年間延べ
利用子ども数
（人）</t>
    <rPh sb="18" eb="19">
      <t>ニン</t>
    </rPh>
    <phoneticPr fontId="98"/>
  </si>
  <si>
    <t>処遇改善等加算Ⅰ分</t>
    <rPh sb="0" eb="7">
      <t>ショグウカイゼントウカサン</t>
    </rPh>
    <rPh sb="8" eb="9">
      <t>ブン</t>
    </rPh>
    <phoneticPr fontId="74"/>
  </si>
  <si>
    <t>配置加算基礎分</t>
    <rPh sb="0" eb="4">
      <t>ハイチカサン</t>
    </rPh>
    <rPh sb="4" eb="7">
      <t>キソブン</t>
    </rPh>
    <phoneticPr fontId="74"/>
  </si>
  <si>
    <t>市独自助成（円/月額）（Ｈ27人勧反映後）</t>
    <rPh sb="15" eb="17">
      <t>ジンカン</t>
    </rPh>
    <rPh sb="17" eb="19">
      <t>ハンエイ</t>
    </rPh>
    <rPh sb="19" eb="20">
      <t>ゴ</t>
    </rPh>
    <phoneticPr fontId="28"/>
  </si>
  <si>
    <t>職員配置加算</t>
    <rPh sb="0" eb="6">
      <t>ショクインハイチカサン</t>
    </rPh>
    <phoneticPr fontId="74"/>
  </si>
  <si>
    <t>副主任保育士等に係る賃金改善について</t>
    <rPh sb="0" eb="7">
      <t>フクシュニンホイクシトウ</t>
    </rPh>
    <rPh sb="8" eb="9">
      <t>カカ</t>
    </rPh>
    <rPh sb="10" eb="14">
      <t>チンギンカイゼン</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</si>
  <si>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6"/>
  </si>
  <si>
    <t>加算見込額</t>
    <rPh sb="0" eb="5">
      <t>カサンミコミガク</t>
    </rPh>
    <phoneticPr fontId="16"/>
  </si>
  <si>
    <t>拠出上限額</t>
    <rPh sb="0" eb="5">
      <t>キョシュツジョウゲンガク</t>
    </rPh>
    <phoneticPr fontId="16"/>
  </si>
  <si>
    <t>円</t>
    <rPh sb="0" eb="1">
      <t>エン</t>
    </rPh>
    <phoneticPr fontId="16"/>
  </si>
  <si>
    <t>人件費改定部分</t>
    <rPh sb="0" eb="3">
      <t>ジンケンヒ</t>
    </rPh>
    <rPh sb="3" eb="5">
      <t>カイテイ</t>
    </rPh>
    <rPh sb="5" eb="7">
      <t>ブブン</t>
    </rPh>
    <phoneticPr fontId="21"/>
  </si>
  <si>
    <t>【分園】</t>
  </si>
  <si>
    <t>【本園】</t>
  </si>
  <si>
    <t>⑤</t>
    <phoneticPr fontId="21"/>
  </si>
  <si>
    <t>処遇改善等加算の単価の
合計額(②+③＋④)</t>
    <rPh sb="0" eb="2">
      <t>ショグウ</t>
    </rPh>
    <rPh sb="2" eb="4">
      <t>カイゼン</t>
    </rPh>
    <rPh sb="4" eb="5">
      <t>トウ</t>
    </rPh>
    <rPh sb="5" eb="7">
      <t>カサン</t>
    </rPh>
    <rPh sb="8" eb="10">
      <t>タンカ</t>
    </rPh>
    <rPh sb="12" eb="14">
      <t>ゴウケイ</t>
    </rPh>
    <rPh sb="14" eb="15">
      <t>ガク</t>
    </rPh>
    <phoneticPr fontId="28"/>
  </si>
  <si>
    <t>合計④</t>
    <rPh sb="0" eb="2">
      <t>ゴウケイ</t>
    </rPh>
    <phoneticPr fontId="21"/>
  </si>
  <si>
    <t>特定加算</t>
    <rPh sb="0" eb="2">
      <t>トクテイ</t>
    </rPh>
    <rPh sb="2" eb="4">
      <t>カサン</t>
    </rPh>
    <phoneticPr fontId="16"/>
  </si>
  <si>
    <t>【分園】合計③</t>
    <rPh sb="1" eb="3">
      <t>ブンエン</t>
    </rPh>
    <rPh sb="4" eb="6">
      <t>ゴウケイ</t>
    </rPh>
    <phoneticPr fontId="21"/>
  </si>
  <si>
    <t>【本園】合計③</t>
    <rPh sb="1" eb="2">
      <t>ホン</t>
    </rPh>
    <rPh sb="2" eb="3">
      <t>エン</t>
    </rPh>
    <rPh sb="4" eb="6">
      <t>ゴウケイ</t>
    </rPh>
    <phoneticPr fontId="28"/>
  </si>
  <si>
    <t>定員を恒常的に超過する場合</t>
    <rPh sb="0" eb="2">
      <t>テイイン</t>
    </rPh>
    <rPh sb="3" eb="5">
      <t>コウジョウ</t>
    </rPh>
    <rPh sb="5" eb="6">
      <t>テキ</t>
    </rPh>
    <rPh sb="7" eb="9">
      <t>チョウカ</t>
    </rPh>
    <rPh sb="11" eb="13">
      <t>バアイ</t>
    </rPh>
    <phoneticPr fontId="16"/>
  </si>
  <si>
    <t>施設長を配置していない場合</t>
    <rPh sb="0" eb="3">
      <t>シセツチョウ</t>
    </rPh>
    <rPh sb="4" eb="6">
      <t>ハイチ</t>
    </rPh>
    <rPh sb="11" eb="13">
      <t>バアイ</t>
    </rPh>
    <phoneticPr fontId="16"/>
  </si>
  <si>
    <t>－</t>
  </si>
  <si>
    <t>－</t>
    <phoneticPr fontId="21"/>
  </si>
  <si>
    <t>分園の場合</t>
    <rPh sb="0" eb="2">
      <t>ブンエン</t>
    </rPh>
    <rPh sb="3" eb="5">
      <t>バアイ</t>
    </rPh>
    <phoneticPr fontId="16"/>
  </si>
  <si>
    <t>加減調整部分</t>
    <rPh sb="0" eb="2">
      <t>カゲン</t>
    </rPh>
    <rPh sb="2" eb="4">
      <t>チョウセイ</t>
    </rPh>
    <rPh sb="4" eb="6">
      <t>ブブン</t>
    </rPh>
    <phoneticPr fontId="28"/>
  </si>
  <si>
    <t>【分園】合計②</t>
    <rPh sb="1" eb="3">
      <t>ブンエン</t>
    </rPh>
    <rPh sb="4" eb="6">
      <t>ゴウケイ</t>
    </rPh>
    <phoneticPr fontId="21"/>
  </si>
  <si>
    <t>【本園】合計②</t>
    <rPh sb="1" eb="2">
      <t>ホン</t>
    </rPh>
    <rPh sb="2" eb="3">
      <t>エン</t>
    </rPh>
    <rPh sb="4" eb="6">
      <t>ゴウケイ</t>
    </rPh>
    <phoneticPr fontId="28"/>
  </si>
  <si>
    <t>基本加算</t>
    <rPh sb="0" eb="2">
      <t>キホン</t>
    </rPh>
    <rPh sb="2" eb="4">
      <t>カサン</t>
    </rPh>
    <phoneticPr fontId="16"/>
  </si>
  <si>
    <t>【分園】平均利用子ども数｛人｝</t>
    <rPh sb="1" eb="3">
      <t>ブンエン</t>
    </rPh>
    <rPh sb="4" eb="6">
      <t>ヘイキン</t>
    </rPh>
    <rPh sb="6" eb="8">
      <t>リヨウ</t>
    </rPh>
    <rPh sb="8" eb="9">
      <t>コ</t>
    </rPh>
    <rPh sb="11" eb="12">
      <t>スウ</t>
    </rPh>
    <rPh sb="13" eb="14">
      <t>ヒト</t>
    </rPh>
    <phoneticPr fontId="28"/>
  </si>
  <si>
    <t>【本園】平均利用子ども数｛人｝</t>
    <rPh sb="1" eb="2">
      <t>ホン</t>
    </rPh>
    <rPh sb="2" eb="3">
      <t>エン</t>
    </rPh>
    <rPh sb="4" eb="6">
      <t>ヘイキン</t>
    </rPh>
    <rPh sb="6" eb="8">
      <t>リヨウ</t>
    </rPh>
    <rPh sb="8" eb="9">
      <t>コ</t>
    </rPh>
    <rPh sb="11" eb="12">
      <t>スウ</t>
    </rPh>
    <rPh sb="13" eb="14">
      <t>ニン</t>
    </rPh>
    <phoneticPr fontId="28"/>
  </si>
  <si>
    <t>４　処遇改善等加算Ⅰ（令和２年度（令和３年）２・３月分）</t>
    <rPh sb="17" eb="19">
      <t>レイワ</t>
    </rPh>
    <rPh sb="20" eb="21">
      <t>ネン</t>
    </rPh>
    <rPh sb="25" eb="26">
      <t>ガツ</t>
    </rPh>
    <phoneticPr fontId="14"/>
  </si>
  <si>
    <t>①</t>
  </si>
  <si>
    <t>０歳児
（乳児）</t>
    <rPh sb="1" eb="2">
      <t>サイ</t>
    </rPh>
    <rPh sb="2" eb="3">
      <t>ジ</t>
    </rPh>
    <rPh sb="5" eb="7">
      <t>ニュウジ</t>
    </rPh>
    <phoneticPr fontId="21"/>
  </si>
  <si>
    <t>＜分園＞</t>
    <rPh sb="1" eb="2">
      <t>ブン</t>
    </rPh>
    <rPh sb="2" eb="3">
      <t>エン</t>
    </rPh>
    <phoneticPr fontId="21"/>
  </si>
  <si>
    <t>乳児</t>
    <rPh sb="0" eb="2">
      <t>ニュウジ</t>
    </rPh>
    <phoneticPr fontId="21"/>
  </si>
  <si>
    <t>＜中心保育所（本園）＞</t>
    <rPh sb="1" eb="3">
      <t>チュウシン</t>
    </rPh>
    <rPh sb="3" eb="5">
      <t>ホイク</t>
    </rPh>
    <rPh sb="5" eb="6">
      <t>ショ</t>
    </rPh>
    <rPh sb="7" eb="8">
      <t>ホン</t>
    </rPh>
    <rPh sb="8" eb="9">
      <t>エン</t>
    </rPh>
    <phoneticPr fontId="21"/>
  </si>
  <si>
    <r>
      <t>２　平均利用子ども数計算表（令和２年度実績</t>
    </r>
    <r>
      <rPr>
        <vertAlign val="superscript"/>
        <sz val="11"/>
        <rFont val="HGｺﾞｼｯｸM"/>
        <family val="3"/>
        <charset val="128"/>
      </rPr>
      <t>※１</t>
    </r>
    <r>
      <rPr>
        <sz val="11"/>
        <rFont val="HGｺﾞｼｯｸM"/>
        <family val="3"/>
        <charset val="128"/>
      </rPr>
      <t>）</t>
    </r>
    <rPh sb="2" eb="4">
      <t>ヘイキン</t>
    </rPh>
    <rPh sb="4" eb="6">
      <t>リヨウ</t>
    </rPh>
    <rPh sb="6" eb="7">
      <t>コ</t>
    </rPh>
    <rPh sb="9" eb="10">
      <t>スウ</t>
    </rPh>
    <rPh sb="10" eb="12">
      <t>ケイサン</t>
    </rPh>
    <rPh sb="12" eb="13">
      <t>ヒョウ</t>
    </rPh>
    <phoneticPr fontId="21"/>
  </si>
  <si>
    <t>３歳児</t>
    <rPh sb="1" eb="3">
      <t>サイジ</t>
    </rPh>
    <phoneticPr fontId="21"/>
  </si>
  <si>
    <t>人件費改定部分総額（円）</t>
    <rPh sb="0" eb="3">
      <t>ジンケンヒ</t>
    </rPh>
    <rPh sb="3" eb="5">
      <t>カイテイ</t>
    </rPh>
    <rPh sb="5" eb="7">
      <t>ブブン</t>
    </rPh>
    <rPh sb="7" eb="9">
      <t>ソウガク</t>
    </rPh>
    <rPh sb="10" eb="11">
      <t>エン</t>
    </rPh>
    <phoneticPr fontId="21"/>
  </si>
  <si>
    <t>４歳以上児</t>
    <rPh sb="1" eb="4">
      <t>サイイジョウ</t>
    </rPh>
    <rPh sb="4" eb="5">
      <t>ジ</t>
    </rPh>
    <phoneticPr fontId="21"/>
  </si>
  <si>
    <t>１　人件費改定部分総額</t>
    <rPh sb="2" eb="5">
      <t>ジンケンヒ</t>
    </rPh>
    <rPh sb="5" eb="7">
      <t>カイテイ</t>
    </rPh>
    <rPh sb="7" eb="9">
      <t>ブブン</t>
    </rPh>
    <rPh sb="9" eb="11">
      <t>ソウガク</t>
    </rPh>
    <phoneticPr fontId="21"/>
  </si>
  <si>
    <t>本+分</t>
    <rPh sb="0" eb="1">
      <t>モト</t>
    </rPh>
    <rPh sb="2" eb="3">
      <t>ブン</t>
    </rPh>
    <phoneticPr fontId="21"/>
  </si>
  <si>
    <t>実施月数
（通常12か月）</t>
    <rPh sb="0" eb="2">
      <t>ジッシ</t>
    </rPh>
    <rPh sb="2" eb="3">
      <t>ツキ</t>
    </rPh>
    <rPh sb="3" eb="4">
      <t>スウ</t>
    </rPh>
    <rPh sb="6" eb="8">
      <t>ツウジョウ</t>
    </rPh>
    <rPh sb="11" eb="12">
      <t>ゲツ</t>
    </rPh>
    <phoneticPr fontId="21"/>
  </si>
  <si>
    <t>全体定員区分</t>
    <rPh sb="0" eb="2">
      <t>ゼンタイ</t>
    </rPh>
    <rPh sb="2" eb="4">
      <t>テイイン</t>
    </rPh>
    <rPh sb="4" eb="6">
      <t>クブン</t>
    </rPh>
    <phoneticPr fontId="16"/>
  </si>
  <si>
    <t>全体利用定員</t>
    <rPh sb="0" eb="2">
      <t>ゼンタイ</t>
    </rPh>
    <rPh sb="2" eb="4">
      <t>リヨウ</t>
    </rPh>
    <rPh sb="4" eb="6">
      <t>テイイン</t>
    </rPh>
    <phoneticPr fontId="16"/>
  </si>
  <si>
    <t>分園定員区分</t>
    <rPh sb="0" eb="2">
      <t>ブンエン</t>
    </rPh>
    <rPh sb="2" eb="4">
      <t>テイイン</t>
    </rPh>
    <rPh sb="4" eb="6">
      <t>クブン</t>
    </rPh>
    <phoneticPr fontId="16"/>
  </si>
  <si>
    <t>分園利用定員</t>
    <rPh sb="0" eb="2">
      <t>ブンエン</t>
    </rPh>
    <rPh sb="2" eb="4">
      <t>リヨウ</t>
    </rPh>
    <rPh sb="4" eb="6">
      <t>テイイン</t>
    </rPh>
    <phoneticPr fontId="16"/>
  </si>
  <si>
    <t>中心保育所
（本園）
定員区分</t>
    <rPh sb="0" eb="2">
      <t>チュウシン</t>
    </rPh>
    <rPh sb="2" eb="4">
      <t>ホイク</t>
    </rPh>
    <rPh sb="4" eb="5">
      <t>ショ</t>
    </rPh>
    <rPh sb="7" eb="8">
      <t>ホン</t>
    </rPh>
    <rPh sb="8" eb="9">
      <t>エン</t>
    </rPh>
    <rPh sb="11" eb="13">
      <t>テイイン</t>
    </rPh>
    <rPh sb="13" eb="15">
      <t>クブン</t>
    </rPh>
    <phoneticPr fontId="16"/>
  </si>
  <si>
    <t>中心保育所
（本園）
利用定員</t>
    <rPh sb="0" eb="2">
      <t>チュウシン</t>
    </rPh>
    <rPh sb="2" eb="4">
      <t>ホイク</t>
    </rPh>
    <rPh sb="4" eb="5">
      <t>ショ</t>
    </rPh>
    <rPh sb="7" eb="8">
      <t>ホン</t>
    </rPh>
    <rPh sb="8" eb="9">
      <t>エン</t>
    </rPh>
    <rPh sb="11" eb="13">
      <t>リヨウ</t>
    </rPh>
    <rPh sb="13" eb="15">
      <t>テイイン</t>
    </rPh>
    <phoneticPr fontId="16"/>
  </si>
  <si>
    <t>平均経験年数</t>
    <rPh sb="0" eb="2">
      <t>ヘイキン</t>
    </rPh>
    <rPh sb="2" eb="4">
      <t>ケイケン</t>
    </rPh>
    <rPh sb="4" eb="6">
      <t>ネンスウ</t>
    </rPh>
    <phoneticPr fontId="16"/>
  </si>
  <si>
    <t>※黄欄には加算実績額が表示されます。賃金改善報告書に加算実績額の数字をそのまま記入してください。</t>
    <phoneticPr fontId="28"/>
  </si>
  <si>
    <t>４歳以上児</t>
    <rPh sb="1" eb="2">
      <t>サイ</t>
    </rPh>
    <rPh sb="2" eb="4">
      <t>イジョウ</t>
    </rPh>
    <rPh sb="4" eb="5">
      <t>ジ</t>
    </rPh>
    <phoneticPr fontId="21"/>
  </si>
  <si>
    <t>分園</t>
    <rPh sb="0" eb="2">
      <t>ブンエン</t>
    </rPh>
    <phoneticPr fontId="21"/>
  </si>
  <si>
    <t>※青色欄を記入してください。</t>
    <phoneticPr fontId="28"/>
  </si>
  <si>
    <t>施設・事業所名</t>
    <rPh sb="0" eb="2">
      <t>シセツ</t>
    </rPh>
    <rPh sb="3" eb="6">
      <t>ジギョウショ</t>
    </rPh>
    <rPh sb="6" eb="7">
      <t>メイ</t>
    </rPh>
    <phoneticPr fontId="16"/>
  </si>
  <si>
    <t>保育所
（分園有）</t>
    <rPh sb="0" eb="2">
      <t>ホイク</t>
    </rPh>
    <rPh sb="2" eb="3">
      <t>ショ</t>
    </rPh>
    <rPh sb="5" eb="7">
      <t>ブンエン</t>
    </rPh>
    <rPh sb="7" eb="8">
      <t>アリ</t>
    </rPh>
    <phoneticPr fontId="28"/>
  </si>
  <si>
    <t>本園</t>
    <rPh sb="0" eb="1">
      <t>ホン</t>
    </rPh>
    <rPh sb="1" eb="2">
      <t>エン</t>
    </rPh>
    <phoneticPr fontId="21"/>
  </si>
  <si>
    <t>区</t>
    <rPh sb="0" eb="1">
      <t>ク</t>
    </rPh>
    <phoneticPr fontId="28"/>
  </si>
  <si>
    <t>代表者職・氏名</t>
    <rPh sb="0" eb="3">
      <t>ダイヒョウシャ</t>
    </rPh>
    <rPh sb="3" eb="4">
      <t>ショク</t>
    </rPh>
    <rPh sb="5" eb="7">
      <t>シメイ</t>
    </rPh>
    <phoneticPr fontId="28"/>
  </si>
  <si>
    <t>―</t>
  </si>
  <si>
    <t>○</t>
  </si>
  <si>
    <t>●</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</si>
</sst>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0.0"/>
    <numFmt numFmtId="191" formatCode="##&quot;％&quot;"/>
    <numFmt numFmtId="192" formatCode="0&quot; 月&quot;"/>
    <numFmt numFmtId="193" formatCode="0&quot;人&quot;"/>
    <numFmt numFmtId="194" formatCode="0&quot; 年&quot;"/>
    <numFmt numFmtId="195" formatCode="0.0;&quot;▲ &quot;0.0"/>
    <numFmt numFmtId="196" formatCode="0.0_);[Red]\(0.0\)"/>
    <numFmt numFmtId="197" formatCode="\(#,##0\)"/>
    <numFmt numFmtId="198" formatCode="#,##0\×&quot;加&quot;&quot;算&quot;&quot;率&quot;"/>
    <numFmt numFmtId="199" formatCode="&quot;×&quot;#\ ?/100"/>
    <numFmt numFmtId="200" formatCode="#,##0\×&quot;加&quot;&quot;算&quot;&quot;数&quot;"/>
    <numFmt numFmtId="201" formatCode="\(#,##0\×&quot;加&quot;&quot;算&quot;&quot;率&quot;\)"/>
    <numFmt numFmtId="202" formatCode="#,##0&quot;÷３月初日の利用子ども数&quot;"/>
    <numFmt numFmtId="203" formatCode="#,##0&quot;×加算率&quot;"/>
    <numFmt numFmtId="204" formatCode="#,##0&quot;（限度額）÷３月初日の利用子ども数&quot;"/>
    <numFmt numFmtId="205" formatCode="#,##0;[Red]#,##0"/>
    <numFmt numFmtId="206" formatCode="#0.0&quot;％&quot;"/>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vertAlign val="superscript"/>
      <sz val="11"/>
      <name val="HGｺﾞｼｯｸM"/>
      <family val="3"/>
      <charset val="128"/>
    </font>
    <font>
      <sz val="18"/>
      <name val="HGP創英角ﾎﾟｯﾌﾟ体"/>
      <family val="3"/>
      <charset val="128"/>
    </font>
    <font>
      <sz val="12"/>
      <name val="HGP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11"/>
      <color theme="1"/>
      <name val="Arial Unicode MS"/>
      <family val="3"/>
      <charset val="128"/>
    </font>
    <font>
      <sz val="10"/>
      <color theme="1"/>
      <name val="Arial Unicode MS"/>
      <family val="3"/>
      <charset val="128"/>
    </font>
    <font>
      <sz val="8"/>
      <name val="HGｺﾞｼｯｸM"/>
      <family val="3"/>
      <charset val="128"/>
    </font>
    <font>
      <sz val="8"/>
      <color rgb="FFFF0000"/>
      <name val="HGｺﾞｼｯｸM"/>
      <family val="3"/>
      <charset val="128"/>
    </font>
    <font>
      <sz val="8"/>
      <color rgb="FF00B0F0"/>
      <name val="HGｺﾞｼｯｸM"/>
      <family val="3"/>
      <charset val="128"/>
    </font>
    <font>
      <sz val="10"/>
      <color rgb="FFFF0000"/>
      <name val="HGｺﾞｼｯｸM"/>
      <family val="3"/>
      <charset val="128"/>
    </font>
    <font>
      <sz val="11"/>
      <name val="明朝"/>
      <family val="3"/>
      <charset val="128"/>
    </font>
    <font>
      <sz val="8"/>
      <color theme="1"/>
      <name val="HGｺﾞｼｯｸM"/>
      <family val="3"/>
      <charset val="128"/>
    </font>
    <font>
      <b/>
      <sz val="16"/>
      <name val="HGｺﾞｼｯｸM"/>
      <family val="3"/>
      <charset val="128"/>
    </font>
    <font>
      <sz val="12"/>
      <name val="ＭＳ ゴシック"/>
      <family val="3"/>
      <charset val="128"/>
    </font>
    <font>
      <sz val="12"/>
      <name val="ＭＳ 明朝"/>
      <family val="1"/>
      <charset val="128"/>
    </font>
    <font>
      <sz val="16"/>
      <name val="ＭＳ 明朝"/>
      <family val="1"/>
      <charset val="128"/>
    </font>
    <font>
      <sz val="6"/>
      <name val="ＭＳ ゴシック"/>
      <family val="3"/>
      <charset val="128"/>
    </font>
    <font>
      <sz val="9"/>
      <name val="ＭＳ 明朝"/>
      <family val="1"/>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sz val="10"/>
      <name val="ＭＳ Ｐゴシック"/>
      <family val="3"/>
      <charset val="128"/>
      <scheme val="minor"/>
    </font>
    <font>
      <sz val="22"/>
      <name val="ＭＳ Ｐゴシック"/>
      <family val="2"/>
      <charset val="128"/>
      <scheme val="minor"/>
    </font>
    <font>
      <sz val="12"/>
      <name val="ＭＳ Ｐゴシック"/>
      <family val="3"/>
      <charset val="128"/>
      <scheme val="minor"/>
    </font>
    <font>
      <sz val="16"/>
      <name val="HGP創英角ﾎﾟｯﾌﾟ体"/>
      <family val="3"/>
      <charset val="128"/>
    </font>
    <font>
      <sz val="8"/>
      <name val="HGPｺﾞｼｯｸM"/>
      <family val="3"/>
      <charset val="128"/>
    </font>
    <font>
      <sz val="10"/>
      <name val="ＭＳ 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99FF99"/>
        <bgColor indexed="64"/>
      </patternFill>
    </fill>
    <fill>
      <patternFill patternType="solid">
        <fgColor rgb="FFFFFF99"/>
        <bgColor indexed="64"/>
      </patternFill>
    </fill>
    <fill>
      <patternFill patternType="solid">
        <fgColor rgb="FFCCFFFF"/>
        <bgColor indexed="64"/>
      </patternFill>
    </fill>
    <fill>
      <patternFill patternType="solid">
        <fgColor rgb="FFFFC000"/>
        <bgColor indexed="64"/>
      </patternFill>
    </fill>
  </fills>
  <borders count="238">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auto="1"/>
      </right>
      <top/>
      <bottom style="hair">
        <color indexed="64"/>
      </bottom>
      <diagonal/>
    </border>
    <border>
      <left style="medium">
        <color indexed="64"/>
      </left>
      <right/>
      <top/>
      <bottom style="hair">
        <color auto="1"/>
      </bottom>
      <diagonal/>
    </border>
    <border>
      <left/>
      <right/>
      <top/>
      <bottom style="hair">
        <color indexed="64"/>
      </bottom>
      <diagonal/>
    </border>
    <border>
      <left style="thin">
        <color indexed="64"/>
      </left>
      <right/>
      <top/>
      <bottom style="hair">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indexed="64"/>
      </left>
      <right/>
      <top style="thin">
        <color indexed="64"/>
      </top>
      <bottom style="medium">
        <color auto="1"/>
      </bottom>
      <diagonal/>
    </border>
    <border>
      <left/>
      <right style="hair">
        <color indexed="64"/>
      </right>
      <top style="thin">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Down="1">
      <left/>
      <right style="medium">
        <color auto="1"/>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style="medium">
        <color auto="1"/>
      </left>
      <right/>
      <top style="medium">
        <color auto="1"/>
      </top>
      <bottom style="medium">
        <color auto="1"/>
      </bottom>
      <diagonal style="medium">
        <color auto="1"/>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thin">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double">
        <color indexed="64"/>
      </bottom>
      <diagonal/>
    </border>
    <border>
      <left style="medium">
        <color auto="1"/>
      </left>
      <right style="hair">
        <color auto="1"/>
      </right>
      <top style="hair">
        <color indexed="64"/>
      </top>
      <bottom style="double">
        <color auto="1"/>
      </bottom>
      <diagonal/>
    </border>
    <border>
      <left style="medium">
        <color auto="1"/>
      </left>
      <right style="hair">
        <color auto="1"/>
      </right>
      <top style="hair">
        <color indexed="64"/>
      </top>
      <bottom style="hair">
        <color indexed="64"/>
      </bottom>
      <diagonal/>
    </border>
    <border>
      <left style="medium">
        <color auto="1"/>
      </left>
      <right style="hair">
        <color auto="1"/>
      </right>
      <top style="hair">
        <color indexed="64"/>
      </top>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hair">
        <color auto="1"/>
      </left>
      <right style="medium">
        <color indexed="64"/>
      </right>
      <top style="medium">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ck">
        <color indexed="64"/>
      </top>
      <bottom style="thin">
        <color indexed="64"/>
      </bottom>
      <diagonal/>
    </border>
    <border>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s>
  <cellStyleXfs count="30">
    <xf numFmtId="0" fontId="0" fillId="0" borderId="0">
      <alignment vertical="center"/>
    </xf>
    <xf numFmtId="38" fontId="14" fillId="0" borderId="0" applyFont="0" applyFill="0" applyBorder="0" applyAlignment="0" applyProtection="0">
      <alignment vertical="center"/>
    </xf>
    <xf numFmtId="0" fontId="19" fillId="0" borderId="0"/>
    <xf numFmtId="0" fontId="23" fillId="0" borderId="0">
      <alignment vertical="center"/>
    </xf>
    <xf numFmtId="0" fontId="14" fillId="0" borderId="0"/>
    <xf numFmtId="0" fontId="12" fillId="0" borderId="0">
      <alignment vertical="center"/>
    </xf>
    <xf numFmtId="0" fontId="26"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26" fillId="0" borderId="0">
      <alignment vertical="center"/>
    </xf>
    <xf numFmtId="0" fontId="14"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14" fillId="0" borderId="0"/>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14" fillId="0" borderId="0" applyFont="0" applyFill="0" applyBorder="0" applyAlignment="0" applyProtection="0"/>
    <xf numFmtId="0" fontId="14" fillId="0" borderId="0">
      <alignment vertical="center"/>
    </xf>
    <xf numFmtId="0" fontId="92" fillId="0" borderId="0"/>
    <xf numFmtId="0" fontId="92" fillId="0" borderId="0"/>
    <xf numFmtId="0" fontId="95"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043">
    <xf numFmtId="0" fontId="0" fillId="0" borderId="0" xfId="0">
      <alignment vertical="center"/>
    </xf>
    <xf numFmtId="0" fontId="15" fillId="0" borderId="0" xfId="0" applyFont="1" applyFill="1" applyProtection="1">
      <alignment vertical="center"/>
    </xf>
    <xf numFmtId="0" fontId="15" fillId="0" borderId="0" xfId="0" applyFont="1" applyProtection="1">
      <alignment vertical="center"/>
    </xf>
    <xf numFmtId="38" fontId="15" fillId="0" borderId="0" xfId="0" applyNumberFormat="1" applyFont="1" applyFill="1" applyProtection="1">
      <alignment vertical="center"/>
    </xf>
    <xf numFmtId="0" fontId="15" fillId="0" borderId="0" xfId="0" applyFont="1" applyFill="1" applyBorder="1" applyProtection="1">
      <alignment vertical="center"/>
    </xf>
    <xf numFmtId="0" fontId="17" fillId="0" borderId="0" xfId="0" applyFont="1" applyFill="1" applyProtection="1">
      <alignment vertical="center"/>
    </xf>
    <xf numFmtId="0" fontId="17" fillId="0" borderId="0" xfId="0" applyFont="1" applyProtection="1">
      <alignment vertical="center"/>
    </xf>
    <xf numFmtId="0" fontId="15" fillId="4" borderId="0" xfId="0" applyFont="1" applyFill="1" applyProtection="1">
      <alignment vertical="center"/>
    </xf>
    <xf numFmtId="0" fontId="25" fillId="4" borderId="0" xfId="5" applyFont="1" applyFill="1" applyProtection="1">
      <alignment vertical="center"/>
    </xf>
    <xf numFmtId="0" fontId="25" fillId="0" borderId="0" xfId="5" applyFont="1" applyProtection="1">
      <alignment vertical="center"/>
    </xf>
    <xf numFmtId="0" fontId="25" fillId="0" borderId="0" xfId="5" applyFont="1" applyBorder="1" applyAlignment="1" applyProtection="1">
      <alignment vertical="center"/>
    </xf>
    <xf numFmtId="0" fontId="25" fillId="0" borderId="0" xfId="5" applyFont="1" applyAlignment="1" applyProtection="1">
      <alignment vertical="center"/>
    </xf>
    <xf numFmtId="0" fontId="25" fillId="0" borderId="9" xfId="5" applyFont="1" applyBorder="1" applyAlignment="1" applyProtection="1">
      <alignment horizontal="center" vertical="center" wrapText="1"/>
    </xf>
    <xf numFmtId="0" fontId="25" fillId="0" borderId="9" xfId="5" applyFont="1" applyBorder="1" applyAlignment="1" applyProtection="1">
      <alignment vertical="center" wrapText="1"/>
    </xf>
    <xf numFmtId="0" fontId="25" fillId="0" borderId="19" xfId="5" applyFont="1" applyBorder="1" applyAlignment="1" applyProtection="1">
      <alignment horizontal="center" vertical="center" wrapText="1"/>
    </xf>
    <xf numFmtId="0" fontId="25" fillId="0" borderId="64" xfId="5" applyFont="1" applyBorder="1" applyAlignment="1" applyProtection="1">
      <alignment horizontal="center" vertical="center" wrapText="1"/>
    </xf>
    <xf numFmtId="0" fontId="25" fillId="0" borderId="18" xfId="5" applyFont="1" applyBorder="1" applyAlignment="1" applyProtection="1">
      <alignment horizontal="center" vertical="center" wrapText="1"/>
    </xf>
    <xf numFmtId="0" fontId="25" fillId="0" borderId="33" xfId="5" applyFont="1" applyBorder="1" applyAlignment="1" applyProtection="1">
      <alignment horizontal="center" vertical="center" wrapText="1"/>
    </xf>
    <xf numFmtId="0" fontId="25" fillId="0" borderId="20" xfId="5" applyFont="1" applyBorder="1" applyAlignment="1" applyProtection="1">
      <alignment horizontal="center" vertical="center" wrapText="1"/>
    </xf>
    <xf numFmtId="0" fontId="25" fillId="4" borderId="0" xfId="5" applyFont="1" applyFill="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11" xfId="5" applyFont="1" applyBorder="1" applyAlignment="1" applyProtection="1">
      <alignment horizontal="center" vertical="center"/>
    </xf>
    <xf numFmtId="0" fontId="25" fillId="0" borderId="33" xfId="5" applyFont="1" applyBorder="1" applyAlignment="1" applyProtection="1">
      <alignment horizontal="center" vertical="center"/>
    </xf>
    <xf numFmtId="0" fontId="25" fillId="0" borderId="0" xfId="5" applyFont="1" applyAlignment="1" applyProtection="1">
      <alignment horizontal="center" vertical="center"/>
    </xf>
    <xf numFmtId="0" fontId="25" fillId="0" borderId="14" xfId="5" applyFont="1" applyBorder="1" applyAlignment="1" applyProtection="1">
      <alignment horizontal="center" vertical="center"/>
    </xf>
    <xf numFmtId="0" fontId="25" fillId="3" borderId="16" xfId="5" applyFont="1" applyFill="1" applyBorder="1" applyAlignment="1" applyProtection="1">
      <alignment horizontal="center" vertical="center"/>
    </xf>
    <xf numFmtId="0" fontId="25" fillId="0" borderId="16"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6"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3" borderId="6" xfId="5" applyFont="1" applyFill="1" applyBorder="1" applyAlignment="1" applyProtection="1">
      <alignment horizontal="center" vertical="center"/>
    </xf>
    <xf numFmtId="0" fontId="25" fillId="5" borderId="0" xfId="5" applyFont="1" applyFill="1" applyProtection="1">
      <alignment vertical="center"/>
    </xf>
    <xf numFmtId="0" fontId="27" fillId="4" borderId="61" xfId="0" applyFont="1" applyFill="1" applyBorder="1" applyAlignment="1" applyProtection="1">
      <alignment horizontal="center" vertical="center"/>
    </xf>
    <xf numFmtId="0" fontId="27" fillId="4" borderId="49" xfId="0" applyFont="1" applyFill="1" applyBorder="1" applyAlignment="1" applyProtection="1">
      <alignment horizontal="center" vertical="center"/>
    </xf>
    <xf numFmtId="38" fontId="27" fillId="4" borderId="49" xfId="1" applyNumberFormat="1" applyFont="1" applyFill="1" applyBorder="1" applyAlignment="1" applyProtection="1">
      <alignment horizontal="right" vertical="center"/>
    </xf>
    <xf numFmtId="38" fontId="27" fillId="4" borderId="21" xfId="1" applyNumberFormat="1" applyFont="1" applyFill="1" applyBorder="1" applyAlignment="1" applyProtection="1">
      <alignment horizontal="right" vertical="center"/>
    </xf>
    <xf numFmtId="38" fontId="27" fillId="4" borderId="60" xfId="1" applyNumberFormat="1" applyFont="1" applyFill="1" applyBorder="1" applyAlignment="1" applyProtection="1">
      <alignment horizontal="right" vertical="center"/>
    </xf>
    <xf numFmtId="0" fontId="27" fillId="4" borderId="9" xfId="0" applyFont="1" applyFill="1" applyBorder="1" applyAlignment="1" applyProtection="1">
      <alignment horizontal="center" vertical="center" shrinkToFit="1"/>
    </xf>
    <xf numFmtId="38" fontId="27" fillId="2" borderId="9" xfId="1" applyNumberFormat="1" applyFont="1" applyFill="1" applyBorder="1" applyAlignment="1" applyProtection="1">
      <alignment horizontal="right" vertical="center" shrinkToFit="1"/>
      <protection locked="0"/>
    </xf>
    <xf numFmtId="38" fontId="27" fillId="2" borderId="20" xfId="1" applyNumberFormat="1" applyFont="1" applyFill="1" applyBorder="1" applyAlignment="1" applyProtection="1">
      <alignment horizontal="right" vertical="center" shrinkToFit="1"/>
      <protection locked="0"/>
    </xf>
    <xf numFmtId="38" fontId="27" fillId="2" borderId="60" xfId="1" applyNumberFormat="1" applyFont="1" applyFill="1" applyBorder="1" applyAlignment="1" applyProtection="1">
      <alignment horizontal="right" vertical="center"/>
      <protection locked="0"/>
    </xf>
    <xf numFmtId="0" fontId="27" fillId="0" borderId="56" xfId="0" applyFont="1" applyFill="1" applyBorder="1" applyAlignment="1" applyProtection="1">
      <alignment horizontal="center" vertical="center" shrinkToFit="1"/>
    </xf>
    <xf numFmtId="0" fontId="15" fillId="0" borderId="56" xfId="0" applyFont="1" applyBorder="1" applyAlignment="1" applyProtection="1">
      <alignment horizontal="center" vertical="center"/>
    </xf>
    <xf numFmtId="0" fontId="15" fillId="0" borderId="0" xfId="14" applyFont="1" applyProtection="1">
      <alignment vertical="center"/>
      <protection hidden="1"/>
    </xf>
    <xf numFmtId="0" fontId="27" fillId="0" borderId="0" xfId="0" applyFont="1" applyProtection="1">
      <alignment vertical="center"/>
    </xf>
    <xf numFmtId="0" fontId="15" fillId="0" borderId="19" xfId="0" applyFont="1" applyBorder="1" applyProtection="1">
      <alignment vertical="center"/>
    </xf>
    <xf numFmtId="0" fontId="15" fillId="0" borderId="58" xfId="0" applyFont="1" applyBorder="1" applyAlignment="1" applyProtection="1">
      <alignment horizontal="center" vertical="center"/>
    </xf>
    <xf numFmtId="0" fontId="15" fillId="0" borderId="65" xfId="0" applyFont="1" applyBorder="1" applyAlignment="1" applyProtection="1">
      <alignment horizontal="center" vertical="center"/>
    </xf>
    <xf numFmtId="0" fontId="15" fillId="0" borderId="59" xfId="0" applyFont="1" applyBorder="1" applyAlignment="1" applyProtection="1">
      <alignment horizontal="center" vertical="center"/>
    </xf>
    <xf numFmtId="0" fontId="15" fillId="0" borderId="36" xfId="0" applyFont="1" applyBorder="1" applyAlignment="1" applyProtection="1">
      <alignment horizontal="center" vertical="center"/>
    </xf>
    <xf numFmtId="0" fontId="15" fillId="0" borderId="53" xfId="0" applyFont="1" applyBorder="1" applyAlignment="1" applyProtection="1">
      <alignment horizontal="center" vertical="center"/>
    </xf>
    <xf numFmtId="55" fontId="22" fillId="0" borderId="0" xfId="0" applyNumberFormat="1" applyFont="1" applyProtection="1">
      <alignment vertical="center"/>
      <protection hidden="1"/>
    </xf>
    <xf numFmtId="0" fontId="25" fillId="4" borderId="0" xfId="5" applyFont="1" applyFill="1" applyAlignment="1" applyProtection="1">
      <alignment horizontal="left" vertical="center"/>
    </xf>
    <xf numFmtId="0" fontId="25"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6" fillId="4" borderId="0" xfId="0" applyFont="1" applyFill="1" applyProtection="1">
      <alignment vertical="center"/>
    </xf>
    <xf numFmtId="0" fontId="27" fillId="4" borderId="0" xfId="0" applyFont="1" applyFill="1" applyProtection="1">
      <alignment vertical="center"/>
    </xf>
    <xf numFmtId="0" fontId="27" fillId="4" borderId="9" xfId="3" applyFont="1" applyFill="1" applyBorder="1" applyAlignment="1" applyProtection="1">
      <alignment horizontal="center" vertical="center"/>
    </xf>
    <xf numFmtId="0" fontId="27" fillId="4" borderId="0" xfId="0" applyFont="1" applyFill="1" applyBorder="1" applyProtection="1">
      <alignment vertical="center"/>
    </xf>
    <xf numFmtId="0" fontId="27" fillId="0" borderId="54" xfId="0" applyFont="1" applyBorder="1" applyAlignment="1" applyProtection="1">
      <alignment horizontal="center" vertical="center" wrapText="1"/>
    </xf>
    <xf numFmtId="0" fontId="40" fillId="0" borderId="35"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40" fillId="0" borderId="53" xfId="0" applyFont="1" applyBorder="1" applyAlignment="1" applyProtection="1">
      <alignment horizontal="center" vertical="center" wrapText="1"/>
    </xf>
    <xf numFmtId="0" fontId="27" fillId="0" borderId="61" xfId="0" applyFont="1" applyBorder="1" applyAlignment="1" applyProtection="1">
      <alignment horizontal="center" vertical="center"/>
    </xf>
    <xf numFmtId="0" fontId="27" fillId="0" borderId="49" xfId="0" applyFont="1" applyBorder="1" applyAlignment="1" applyProtection="1">
      <alignment horizontal="center" vertical="center"/>
    </xf>
    <xf numFmtId="38" fontId="27" fillId="0" borderId="49" xfId="1" applyFont="1" applyBorder="1" applyAlignment="1" applyProtection="1">
      <alignment vertical="center"/>
    </xf>
    <xf numFmtId="38" fontId="27" fillId="0" borderId="26" xfId="1" applyFont="1" applyBorder="1" applyAlignment="1" applyProtection="1">
      <alignment vertical="center"/>
    </xf>
    <xf numFmtId="38" fontId="27" fillId="0" borderId="60" xfId="1" applyFont="1" applyBorder="1" applyAlignment="1" applyProtection="1">
      <alignment vertical="center"/>
    </xf>
    <xf numFmtId="0" fontId="27" fillId="0" borderId="56" xfId="0" applyFont="1" applyBorder="1" applyAlignment="1" applyProtection="1">
      <alignment horizontal="center" vertical="center"/>
    </xf>
    <xf numFmtId="0" fontId="27" fillId="4" borderId="56" xfId="0" applyFont="1" applyFill="1" applyBorder="1" applyAlignment="1" applyProtection="1">
      <alignment horizontal="center" vertical="center"/>
    </xf>
    <xf numFmtId="38" fontId="27" fillId="2" borderId="9" xfId="1" applyFont="1" applyFill="1" applyBorder="1" applyAlignment="1" applyProtection="1">
      <alignment vertical="center" shrinkToFit="1"/>
      <protection locked="0"/>
    </xf>
    <xf numFmtId="38" fontId="27" fillId="2" borderId="19" xfId="1" applyFont="1" applyFill="1" applyBorder="1" applyAlignment="1" applyProtection="1">
      <alignment vertical="center" shrinkToFit="1"/>
      <protection locked="0"/>
    </xf>
    <xf numFmtId="38" fontId="27" fillId="2" borderId="59" xfId="1" applyFont="1" applyFill="1" applyBorder="1" applyAlignment="1" applyProtection="1">
      <alignment vertical="center" shrinkToFit="1"/>
      <protection locked="0"/>
    </xf>
    <xf numFmtId="0" fontId="27" fillId="2" borderId="9" xfId="0" applyFont="1" applyFill="1" applyBorder="1" applyAlignment="1" applyProtection="1">
      <alignment horizontal="center" vertical="center" shrinkToFit="1"/>
      <protection locked="0"/>
    </xf>
    <xf numFmtId="38" fontId="27" fillId="2" borderId="20" xfId="1" applyFont="1" applyFill="1" applyBorder="1" applyAlignment="1" applyProtection="1">
      <alignment vertical="center" shrinkToFit="1"/>
      <protection locked="0"/>
    </xf>
    <xf numFmtId="38" fontId="27" fillId="2" borderId="60" xfId="1" applyFont="1" applyFill="1" applyBorder="1" applyAlignment="1" applyProtection="1">
      <alignment vertical="center"/>
      <protection locked="0"/>
    </xf>
    <xf numFmtId="0" fontId="27" fillId="4" borderId="56" xfId="0" applyFont="1" applyFill="1" applyBorder="1" applyAlignment="1" applyProtection="1">
      <alignment horizontal="center" vertical="center" shrinkToFit="1"/>
    </xf>
    <xf numFmtId="0" fontId="27" fillId="4" borderId="9" xfId="0" applyFont="1" applyFill="1" applyBorder="1" applyAlignment="1" applyProtection="1">
      <alignment horizontal="center" vertical="center"/>
    </xf>
    <xf numFmtId="0" fontId="27" fillId="4" borderId="0" xfId="0" applyFont="1" applyFill="1" applyBorder="1" applyAlignment="1" applyProtection="1">
      <alignment vertical="center"/>
    </xf>
    <xf numFmtId="0" fontId="37" fillId="4" borderId="0" xfId="0" applyFont="1" applyFill="1" applyBorder="1" applyAlignment="1" applyProtection="1">
      <alignment vertical="center"/>
    </xf>
    <xf numFmtId="0" fontId="45" fillId="4" borderId="0" xfId="0" applyFont="1" applyFill="1" applyBorder="1" applyAlignment="1" applyProtection="1">
      <alignment horizontal="center" vertical="center"/>
    </xf>
    <xf numFmtId="0" fontId="27" fillId="0" borderId="9" xfId="0" applyFont="1" applyFill="1" applyBorder="1" applyAlignment="1" applyProtection="1">
      <alignment horizontal="center" vertical="center" shrinkToFit="1"/>
    </xf>
    <xf numFmtId="0" fontId="27" fillId="0" borderId="45" xfId="0" applyFont="1" applyFill="1" applyBorder="1" applyProtection="1">
      <alignment vertical="center"/>
    </xf>
    <xf numFmtId="0" fontId="27" fillId="0" borderId="44" xfId="0" applyFont="1" applyFill="1" applyBorder="1" applyProtection="1">
      <alignment vertical="center"/>
    </xf>
    <xf numFmtId="0" fontId="43" fillId="0" borderId="27" xfId="0" applyFont="1" applyFill="1" applyBorder="1" applyAlignment="1" applyProtection="1">
      <alignment horizontal="right"/>
    </xf>
    <xf numFmtId="0" fontId="27" fillId="0" borderId="107" xfId="0" applyFont="1" applyFill="1" applyBorder="1" applyProtection="1">
      <alignment vertical="center"/>
    </xf>
    <xf numFmtId="0" fontId="43" fillId="0" borderId="12" xfId="0" applyFont="1" applyFill="1" applyBorder="1" applyAlignment="1" applyProtection="1">
      <alignment horizontal="right"/>
    </xf>
    <xf numFmtId="0" fontId="43" fillId="0" borderId="55" xfId="0" applyFont="1" applyFill="1" applyBorder="1" applyAlignment="1" applyProtection="1">
      <alignment horizontal="center" vertical="center"/>
    </xf>
    <xf numFmtId="0" fontId="43" fillId="0" borderId="33"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38" fontId="27" fillId="4" borderId="35" xfId="1" applyFont="1" applyFill="1" applyBorder="1" applyAlignment="1" applyProtection="1">
      <alignment vertical="center"/>
    </xf>
    <xf numFmtId="38" fontId="27" fillId="4" borderId="35" xfId="0" applyNumberFormat="1" applyFont="1" applyFill="1" applyBorder="1" applyAlignment="1" applyProtection="1">
      <alignment vertical="center"/>
    </xf>
    <xf numFmtId="38" fontId="27" fillId="4" borderId="4" xfId="1" applyFont="1" applyFill="1" applyBorder="1" applyAlignment="1" applyProtection="1">
      <alignment vertical="center"/>
    </xf>
    <xf numFmtId="38" fontId="27" fillId="4" borderId="53" xfId="0" applyNumberFormat="1" applyFont="1" applyFill="1" applyBorder="1" applyAlignment="1" applyProtection="1">
      <alignment vertical="center"/>
    </xf>
    <xf numFmtId="178" fontId="58" fillId="0" borderId="92" xfId="3" applyNumberFormat="1" applyFont="1" applyFill="1" applyBorder="1" applyAlignment="1" applyProtection="1">
      <alignment horizontal="center" vertical="center" wrapText="1" shrinkToFit="1"/>
    </xf>
    <xf numFmtId="178" fontId="58" fillId="0" borderId="88" xfId="3" applyNumberFormat="1" applyFont="1" applyFill="1" applyBorder="1" applyAlignment="1" applyProtection="1">
      <alignment horizontal="center" vertical="center" wrapText="1" shrinkToFit="1"/>
    </xf>
    <xf numFmtId="0" fontId="34" fillId="0" borderId="49" xfId="3" applyFont="1" applyFill="1" applyBorder="1" applyAlignment="1" applyProtection="1">
      <alignment horizontal="center" vertical="center" shrinkToFit="1"/>
    </xf>
    <xf numFmtId="177" fontId="34" fillId="0" borderId="26" xfId="3" applyNumberFormat="1" applyFont="1" applyFill="1" applyBorder="1" applyAlignment="1" applyProtection="1">
      <alignment horizontal="center" vertical="center" shrinkToFit="1"/>
    </xf>
    <xf numFmtId="0" fontId="34" fillId="0" borderId="9" xfId="3" applyFont="1" applyFill="1" applyBorder="1" applyAlignment="1" applyProtection="1">
      <alignment horizontal="center" vertical="center" shrinkToFit="1"/>
    </xf>
    <xf numFmtId="38" fontId="35" fillId="0" borderId="98" xfId="3" applyNumberFormat="1" applyFont="1" applyFill="1" applyBorder="1" applyAlignment="1" applyProtection="1">
      <alignment vertical="center" shrinkToFit="1"/>
    </xf>
    <xf numFmtId="38" fontId="35" fillId="0" borderId="99" xfId="3" applyNumberFormat="1" applyFont="1" applyFill="1" applyBorder="1" applyAlignment="1" applyProtection="1">
      <alignment vertical="center" shrinkToFit="1"/>
    </xf>
    <xf numFmtId="38" fontId="35" fillId="0" borderId="40" xfId="3" applyNumberFormat="1" applyFont="1" applyFill="1" applyBorder="1" applyAlignment="1" applyProtection="1">
      <alignment vertical="center" shrinkToFit="1"/>
    </xf>
    <xf numFmtId="38" fontId="35" fillId="0" borderId="20" xfId="3" applyNumberFormat="1" applyFont="1" applyFill="1" applyBorder="1" applyAlignment="1" applyProtection="1">
      <alignment vertical="center" shrinkToFit="1"/>
    </xf>
    <xf numFmtId="0" fontId="27" fillId="0" borderId="25" xfId="0" applyFont="1" applyFill="1" applyBorder="1" applyProtection="1">
      <alignment vertical="center"/>
    </xf>
    <xf numFmtId="0" fontId="43" fillId="0" borderId="17" xfId="0" applyFont="1" applyFill="1" applyBorder="1" applyAlignment="1" applyProtection="1">
      <alignment horizontal="right" vertical="center"/>
    </xf>
    <xf numFmtId="0" fontId="43" fillId="0" borderId="13" xfId="0" applyFont="1" applyFill="1" applyBorder="1" applyAlignment="1" applyProtection="1">
      <alignment horizontal="right" vertical="center"/>
    </xf>
    <xf numFmtId="0" fontId="43" fillId="0" borderId="12" xfId="0" applyFont="1" applyFill="1" applyBorder="1" applyAlignment="1" applyProtection="1">
      <alignment horizontal="right" vertical="center"/>
    </xf>
    <xf numFmtId="0" fontId="43" fillId="6" borderId="9" xfId="0" applyFont="1" applyFill="1" applyBorder="1" applyAlignment="1" applyProtection="1">
      <alignment vertical="center"/>
      <protection locked="0"/>
    </xf>
    <xf numFmtId="0" fontId="58" fillId="0" borderId="88" xfId="4" applyFont="1" applyFill="1" applyBorder="1" applyAlignment="1" applyProtection="1">
      <alignment horizontal="center" vertical="center" wrapText="1" shrinkToFit="1"/>
    </xf>
    <xf numFmtId="0" fontId="33" fillId="0" borderId="87" xfId="4" applyFont="1" applyFill="1" applyBorder="1" applyAlignment="1" applyProtection="1">
      <alignment horizontal="center" vertical="center" wrapText="1" shrinkToFit="1"/>
    </xf>
    <xf numFmtId="38" fontId="34" fillId="0" borderId="49" xfId="3" applyNumberFormat="1" applyFont="1" applyFill="1" applyBorder="1" applyAlignment="1" applyProtection="1">
      <alignment vertical="center" shrinkToFit="1"/>
    </xf>
    <xf numFmtId="38" fontId="35" fillId="0" borderId="96" xfId="3" applyNumberFormat="1" applyFont="1" applyFill="1" applyBorder="1" applyAlignment="1" applyProtection="1">
      <alignment vertical="center" shrinkToFit="1"/>
    </xf>
    <xf numFmtId="38" fontId="35" fillId="0" borderId="49"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5" fillId="0" borderId="82" xfId="3" applyNumberFormat="1" applyFont="1" applyFill="1" applyBorder="1" applyAlignment="1" applyProtection="1">
      <alignment vertical="center" shrinkToFit="1"/>
    </xf>
    <xf numFmtId="38" fontId="35" fillId="0" borderId="9" xfId="3" applyNumberFormat="1" applyFont="1" applyFill="1" applyBorder="1" applyAlignment="1" applyProtection="1">
      <alignment vertical="center" shrinkToFit="1"/>
    </xf>
    <xf numFmtId="38" fontId="35" fillId="0" borderId="100" xfId="3" applyNumberFormat="1" applyFont="1" applyFill="1" applyBorder="1" applyAlignment="1" applyProtection="1">
      <alignment vertical="center" shrinkToFit="1"/>
    </xf>
    <xf numFmtId="0" fontId="64" fillId="0" borderId="0" xfId="2" applyFont="1" applyFill="1" applyAlignment="1" applyProtection="1">
      <alignment vertical="top"/>
    </xf>
    <xf numFmtId="0" fontId="34" fillId="3" borderId="49" xfId="3" applyFont="1" applyFill="1" applyBorder="1" applyAlignment="1" applyProtection="1">
      <alignment horizontal="center" vertical="center" shrinkToFit="1"/>
      <protection locked="0"/>
    </xf>
    <xf numFmtId="180" fontId="34" fillId="3" borderId="26" xfId="3" applyNumberFormat="1" applyFont="1" applyFill="1" applyBorder="1" applyAlignment="1" applyProtection="1">
      <alignment horizontal="center" vertical="center" shrinkToFit="1"/>
      <protection locked="0"/>
    </xf>
    <xf numFmtId="0" fontId="34" fillId="3" borderId="26" xfId="3" applyFont="1" applyFill="1" applyBorder="1" applyAlignment="1" applyProtection="1">
      <alignment horizontal="center" vertical="center" shrinkToFit="1"/>
      <protection locked="0"/>
    </xf>
    <xf numFmtId="0" fontId="34" fillId="3" borderId="9" xfId="3" applyFont="1" applyFill="1" applyBorder="1" applyAlignment="1" applyProtection="1">
      <alignment horizontal="center" vertical="center" shrinkToFit="1"/>
      <protection locked="0"/>
    </xf>
    <xf numFmtId="0" fontId="34" fillId="3" borderId="19" xfId="3" applyFont="1" applyFill="1" applyBorder="1" applyAlignment="1" applyProtection="1">
      <alignment horizontal="center" vertical="center" shrinkToFit="1"/>
      <protection locked="0"/>
    </xf>
    <xf numFmtId="38" fontId="34" fillId="3" borderId="95" xfId="3" applyNumberFormat="1" applyFont="1" applyFill="1" applyBorder="1" applyAlignment="1" applyProtection="1">
      <alignment vertical="center" shrinkToFit="1"/>
      <protection locked="0"/>
    </xf>
    <xf numFmtId="38" fontId="34" fillId="3" borderId="49" xfId="3" applyNumberFormat="1" applyFont="1" applyFill="1" applyBorder="1" applyAlignment="1" applyProtection="1">
      <alignment vertical="center" shrinkToFit="1"/>
      <protection locked="0"/>
    </xf>
    <xf numFmtId="38" fontId="34" fillId="3" borderId="81" xfId="3" applyNumberFormat="1" applyFont="1" applyFill="1" applyBorder="1" applyAlignment="1" applyProtection="1">
      <alignment vertical="center" shrinkToFit="1"/>
      <protection locked="0"/>
    </xf>
    <xf numFmtId="38" fontId="34" fillId="3" borderId="9" xfId="3" applyNumberFormat="1" applyFont="1" applyFill="1" applyBorder="1" applyAlignment="1" applyProtection="1">
      <alignment vertical="center" shrinkToFit="1"/>
      <protection locked="0"/>
    </xf>
    <xf numFmtId="38" fontId="34" fillId="3" borderId="21" xfId="3" applyNumberFormat="1" applyFont="1" applyFill="1" applyBorder="1" applyAlignment="1" applyProtection="1">
      <alignment vertical="center" shrinkToFit="1"/>
      <protection locked="0"/>
    </xf>
    <xf numFmtId="38" fontId="34" fillId="3" borderId="20" xfId="3" applyNumberFormat="1" applyFont="1" applyFill="1" applyBorder="1" applyAlignment="1" applyProtection="1">
      <alignment vertical="center" shrinkToFit="1"/>
      <protection locked="0"/>
    </xf>
    <xf numFmtId="38" fontId="27" fillId="0" borderId="35" xfId="1" applyFont="1" applyFill="1" applyBorder="1" applyAlignment="1" applyProtection="1">
      <alignment vertical="center"/>
    </xf>
    <xf numFmtId="38" fontId="27" fillId="0" borderId="35" xfId="0" applyNumberFormat="1" applyFont="1" applyFill="1" applyBorder="1" applyAlignment="1" applyProtection="1">
      <alignment vertical="center"/>
    </xf>
    <xf numFmtId="38" fontId="27" fillId="0" borderId="4" xfId="1" applyFont="1" applyFill="1" applyBorder="1" applyAlignment="1" applyProtection="1">
      <alignment vertical="center"/>
    </xf>
    <xf numFmtId="38" fontId="27"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9" fillId="0" borderId="0" xfId="15">
      <alignment vertical="center"/>
    </xf>
    <xf numFmtId="38" fontId="0" fillId="0" borderId="0" xfId="16" applyFont="1">
      <alignment vertical="center"/>
    </xf>
    <xf numFmtId="0" fontId="9" fillId="0" borderId="0" xfId="15" applyAlignment="1">
      <alignment horizontal="center" vertical="center"/>
    </xf>
    <xf numFmtId="0" fontId="18" fillId="4" borderId="0" xfId="18" applyFont="1" applyFill="1" applyBorder="1" applyProtection="1"/>
    <xf numFmtId="0" fontId="18" fillId="4" borderId="0" xfId="18" applyFont="1" applyFill="1" applyBorder="1" applyAlignment="1" applyProtection="1">
      <alignment horizontal="right"/>
    </xf>
    <xf numFmtId="0" fontId="18" fillId="4" borderId="0" xfId="18" applyFont="1" applyFill="1" applyProtection="1"/>
    <xf numFmtId="0" fontId="14" fillId="4" borderId="0" xfId="18" applyFont="1" applyFill="1" applyProtection="1"/>
    <xf numFmtId="0" fontId="69" fillId="4" borderId="124" xfId="18" applyFont="1" applyFill="1" applyBorder="1" applyAlignment="1" applyProtection="1">
      <alignment vertical="center"/>
    </xf>
    <xf numFmtId="0" fontId="69" fillId="4" borderId="122" xfId="18" applyFont="1" applyFill="1" applyBorder="1" applyAlignment="1" applyProtection="1">
      <alignment vertical="center"/>
    </xf>
    <xf numFmtId="0" fontId="69" fillId="4" borderId="122" xfId="18" applyFont="1" applyFill="1" applyBorder="1" applyAlignment="1" applyProtection="1">
      <alignment horizontal="right" vertical="center"/>
    </xf>
    <xf numFmtId="0" fontId="69" fillId="4" borderId="125" xfId="18" applyFont="1" applyFill="1" applyBorder="1" applyAlignment="1" applyProtection="1">
      <alignment vertical="center"/>
    </xf>
    <xf numFmtId="0" fontId="18" fillId="0" borderId="0" xfId="18" applyFont="1" applyProtection="1"/>
    <xf numFmtId="0" fontId="18" fillId="0" borderId="0" xfId="18" applyFont="1" applyBorder="1" applyProtection="1"/>
    <xf numFmtId="195" fontId="22" fillId="9" borderId="21" xfId="18" applyNumberFormat="1" applyFont="1" applyFill="1" applyBorder="1" applyProtection="1"/>
    <xf numFmtId="195" fontId="14" fillId="0" borderId="0" xfId="18" applyNumberFormat="1" applyFont="1" applyFill="1" applyProtection="1"/>
    <xf numFmtId="0" fontId="79" fillId="0" borderId="0" xfId="18" applyFont="1" applyAlignment="1" applyProtection="1">
      <alignment vertical="center"/>
    </xf>
    <xf numFmtId="195" fontId="22" fillId="0" borderId="24" xfId="18" applyNumberFormat="1" applyFont="1" applyBorder="1" applyProtection="1"/>
    <xf numFmtId="195" fontId="14" fillId="0" borderId="0" xfId="18" applyNumberFormat="1" applyFont="1" applyProtection="1"/>
    <xf numFmtId="0" fontId="14" fillId="0" borderId="0" xfId="18" applyFont="1" applyProtection="1"/>
    <xf numFmtId="0" fontId="7" fillId="0" borderId="0" xfId="5" applyFont="1" applyFill="1" applyProtection="1">
      <alignment vertical="center"/>
    </xf>
    <xf numFmtId="0" fontId="26" fillId="0" borderId="0" xfId="21">
      <alignment vertical="center"/>
    </xf>
    <xf numFmtId="0" fontId="45" fillId="0" borderId="0" xfId="21" applyFont="1" applyBorder="1" applyAlignment="1">
      <alignment horizontal="center" vertical="center"/>
    </xf>
    <xf numFmtId="0" fontId="45" fillId="0" borderId="9" xfId="21" applyFont="1" applyBorder="1" applyAlignment="1">
      <alignment horizontal="center" vertical="center"/>
    </xf>
    <xf numFmtId="191" fontId="26" fillId="0" borderId="9" xfId="21" applyNumberFormat="1" applyBorder="1">
      <alignment vertical="center"/>
    </xf>
    <xf numFmtId="38" fontId="86" fillId="0" borderId="9" xfId="21" applyNumberFormat="1" applyFont="1" applyBorder="1">
      <alignment vertical="center"/>
    </xf>
    <xf numFmtId="0" fontId="87" fillId="0" borderId="9" xfId="21" applyFont="1" applyBorder="1" applyAlignment="1">
      <alignment horizontal="center" vertical="center"/>
    </xf>
    <xf numFmtId="0" fontId="45" fillId="0" borderId="9" xfId="21" applyFont="1" applyFill="1" applyBorder="1" applyAlignment="1">
      <alignment horizontal="center" vertical="center" wrapText="1"/>
    </xf>
    <xf numFmtId="0" fontId="45" fillId="0" borderId="9" xfId="21" applyFont="1" applyBorder="1" applyAlignment="1">
      <alignment horizontal="center" vertical="center" wrapText="1"/>
    </xf>
    <xf numFmtId="0" fontId="45" fillId="0" borderId="0" xfId="21" applyFont="1" applyBorder="1" applyAlignment="1">
      <alignment horizontal="center" vertical="center" wrapText="1"/>
    </xf>
    <xf numFmtId="0" fontId="26" fillId="0" borderId="0" xfId="21" applyAlignment="1">
      <alignment horizontal="center" vertical="center" wrapText="1"/>
    </xf>
    <xf numFmtId="3" fontId="18" fillId="0" borderId="0" xfId="23" applyNumberFormat="1" applyFont="1" applyFill="1" applyAlignment="1">
      <alignment vertical="center"/>
    </xf>
    <xf numFmtId="0" fontId="18" fillId="0" borderId="0" xfId="23" applyFont="1" applyFill="1">
      <alignment vertical="center"/>
    </xf>
    <xf numFmtId="197" fontId="88" fillId="0" borderId="0" xfId="23" applyNumberFormat="1" applyFont="1" applyFill="1" applyAlignment="1">
      <alignment horizontal="center" vertical="center"/>
    </xf>
    <xf numFmtId="176" fontId="88" fillId="0" borderId="0" xfId="23" applyNumberFormat="1" applyFont="1" applyFill="1" applyAlignment="1">
      <alignment vertical="center"/>
    </xf>
    <xf numFmtId="176" fontId="18" fillId="0" borderId="0" xfId="23" applyNumberFormat="1" applyFont="1" applyFill="1" applyAlignment="1">
      <alignment vertical="center"/>
    </xf>
    <xf numFmtId="176" fontId="88" fillId="0" borderId="0" xfId="23" applyNumberFormat="1" applyFont="1" applyFill="1" applyAlignment="1">
      <alignment horizontal="center" vertical="center"/>
    </xf>
    <xf numFmtId="198" fontId="18" fillId="0" borderId="0" xfId="23" applyNumberFormat="1" applyFont="1" applyFill="1" applyAlignment="1">
      <alignment vertical="center"/>
    </xf>
    <xf numFmtId="198" fontId="88" fillId="0" borderId="0" xfId="23" applyNumberFormat="1" applyFont="1" applyFill="1" applyAlignment="1">
      <alignment vertical="center"/>
    </xf>
    <xf numFmtId="176" fontId="88" fillId="8" borderId="0" xfId="23" applyNumberFormat="1" applyFont="1" applyFill="1" applyAlignment="1">
      <alignment vertical="center"/>
    </xf>
    <xf numFmtId="197" fontId="88" fillId="8" borderId="0" xfId="23" applyNumberFormat="1" applyFont="1" applyFill="1" applyBorder="1" applyAlignment="1">
      <alignment horizontal="center" vertical="center"/>
    </xf>
    <xf numFmtId="176" fontId="18" fillId="8" borderId="0" xfId="23" applyNumberFormat="1" applyFont="1" applyFill="1" applyAlignment="1">
      <alignment vertical="center"/>
    </xf>
    <xf numFmtId="197" fontId="88" fillId="0" borderId="0" xfId="23" applyNumberFormat="1" applyFont="1" applyFill="1" applyAlignment="1">
      <alignment vertical="center"/>
    </xf>
    <xf numFmtId="3" fontId="88" fillId="0" borderId="0" xfId="23" applyNumberFormat="1" applyFont="1" applyFill="1" applyBorder="1" applyAlignment="1">
      <alignment vertical="center"/>
    </xf>
    <xf numFmtId="3" fontId="88" fillId="0" borderId="0" xfId="23" applyNumberFormat="1" applyFont="1" applyFill="1" applyAlignment="1">
      <alignment vertical="center"/>
    </xf>
    <xf numFmtId="198" fontId="18" fillId="0" borderId="0" xfId="23" applyNumberFormat="1" applyFont="1" applyFill="1" applyBorder="1" applyAlignment="1">
      <alignment vertical="center"/>
    </xf>
    <xf numFmtId="176" fontId="18" fillId="0" borderId="0" xfId="23" applyNumberFormat="1" applyFont="1" applyFill="1" applyBorder="1" applyAlignment="1">
      <alignment vertical="center"/>
    </xf>
    <xf numFmtId="3" fontId="18" fillId="0" borderId="0" xfId="23" applyNumberFormat="1" applyFont="1" applyFill="1" applyBorder="1" applyAlignment="1">
      <alignment vertical="center"/>
    </xf>
    <xf numFmtId="176" fontId="88" fillId="0" borderId="0" xfId="23" applyNumberFormat="1" applyFont="1" applyFill="1" applyBorder="1" applyAlignment="1">
      <alignment horizontal="right" vertical="center" wrapText="1"/>
    </xf>
    <xf numFmtId="198" fontId="88" fillId="0" borderId="46" xfId="23" applyNumberFormat="1" applyFont="1" applyFill="1" applyBorder="1" applyAlignment="1">
      <alignment vertical="center"/>
    </xf>
    <xf numFmtId="176" fontId="88" fillId="0" borderId="49" xfId="23" applyNumberFormat="1" applyFont="1" applyFill="1" applyBorder="1" applyAlignment="1">
      <alignment horizontal="center" vertical="center" wrapText="1"/>
    </xf>
    <xf numFmtId="176" fontId="89" fillId="0" borderId="187" xfId="23" applyNumberFormat="1" applyFont="1" applyFill="1" applyBorder="1" applyAlignment="1">
      <alignment horizontal="right" vertical="center" wrapText="1"/>
    </xf>
    <xf numFmtId="176" fontId="89" fillId="0" borderId="188" xfId="23" applyNumberFormat="1" applyFont="1" applyFill="1" applyBorder="1" applyAlignment="1">
      <alignment horizontal="right" vertical="center" wrapText="1"/>
    </xf>
    <xf numFmtId="176" fontId="88" fillId="3" borderId="26" xfId="23" applyNumberFormat="1" applyFont="1" applyFill="1" applyBorder="1" applyAlignment="1">
      <alignment horizontal="center" vertical="center" wrapText="1"/>
    </xf>
    <xf numFmtId="200" fontId="88" fillId="3" borderId="0" xfId="23" applyNumberFormat="1" applyFont="1" applyFill="1" applyBorder="1" applyAlignment="1">
      <alignment vertical="center"/>
    </xf>
    <xf numFmtId="176" fontId="88" fillId="3" borderId="0" xfId="23" applyNumberFormat="1" applyFont="1" applyFill="1" applyBorder="1" applyAlignment="1">
      <alignment vertical="center"/>
    </xf>
    <xf numFmtId="198" fontId="88" fillId="3" borderId="49" xfId="23" applyNumberFormat="1" applyFont="1" applyFill="1" applyBorder="1" applyAlignment="1">
      <alignment vertical="center"/>
    </xf>
    <xf numFmtId="198" fontId="88" fillId="3" borderId="46" xfId="23" applyNumberFormat="1" applyFont="1" applyFill="1" applyBorder="1" applyAlignment="1">
      <alignment vertical="center"/>
    </xf>
    <xf numFmtId="198" fontId="89" fillId="3" borderId="0" xfId="23" applyNumberFormat="1" applyFont="1" applyFill="1" applyBorder="1" applyAlignment="1">
      <alignment vertical="center"/>
    </xf>
    <xf numFmtId="176" fontId="89" fillId="3" borderId="0" xfId="23" applyNumberFormat="1" applyFont="1" applyFill="1" applyBorder="1" applyAlignment="1">
      <alignment vertical="center"/>
    </xf>
    <xf numFmtId="197" fontId="88" fillId="0" borderId="0" xfId="23" applyNumberFormat="1" applyFont="1" applyFill="1" applyBorder="1" applyAlignment="1">
      <alignment vertical="center"/>
    </xf>
    <xf numFmtId="197" fontId="89" fillId="3" borderId="189" xfId="23" applyNumberFormat="1" applyFont="1" applyFill="1" applyBorder="1" applyAlignment="1">
      <alignment horizontal="center" vertical="center" wrapText="1"/>
    </xf>
    <xf numFmtId="197" fontId="89" fillId="3" borderId="190" xfId="23" applyNumberFormat="1" applyFont="1" applyFill="1" applyBorder="1" applyAlignment="1">
      <alignment horizontal="right" vertical="center" wrapText="1"/>
    </xf>
    <xf numFmtId="176" fontId="89" fillId="3" borderId="191" xfId="23" applyNumberFormat="1" applyFont="1" applyFill="1" applyBorder="1" applyAlignment="1">
      <alignment horizontal="right" vertical="center" wrapText="1"/>
    </xf>
    <xf numFmtId="197" fontId="88" fillId="0" borderId="24" xfId="23" applyNumberFormat="1" applyFont="1" applyFill="1" applyBorder="1" applyAlignment="1">
      <alignment horizontal="center" vertical="center"/>
    </xf>
    <xf numFmtId="197" fontId="89" fillId="3" borderId="189" xfId="23" applyNumberFormat="1" applyFont="1" applyFill="1" applyBorder="1" applyAlignment="1">
      <alignment horizontal="right" vertical="center"/>
    </xf>
    <xf numFmtId="176" fontId="89" fillId="3" borderId="191" xfId="23" applyNumberFormat="1" applyFont="1" applyFill="1" applyBorder="1" applyAlignment="1">
      <alignment horizontal="right" vertical="center"/>
    </xf>
    <xf numFmtId="3" fontId="88" fillId="0" borderId="46" xfId="23" applyNumberFormat="1" applyFont="1" applyFill="1" applyBorder="1" applyAlignment="1">
      <alignment horizontal="distributed" vertical="center"/>
    </xf>
    <xf numFmtId="3" fontId="88" fillId="0" borderId="192" xfId="23" applyNumberFormat="1" applyFont="1" applyFill="1" applyBorder="1" applyAlignment="1">
      <alignment horizontal="distributed" vertical="center"/>
    </xf>
    <xf numFmtId="176" fontId="88" fillId="0" borderId="48" xfId="23" applyNumberFormat="1" applyFont="1" applyFill="1" applyBorder="1" applyAlignment="1">
      <alignment horizontal="center" vertical="center" wrapText="1"/>
    </xf>
    <xf numFmtId="176" fontId="89" fillId="0" borderId="193" xfId="23" applyNumberFormat="1" applyFont="1" applyFill="1" applyBorder="1" applyAlignment="1">
      <alignment horizontal="right" vertical="center" wrapText="1"/>
    </xf>
    <xf numFmtId="176" fontId="89" fillId="0" borderId="186" xfId="23" applyNumberFormat="1" applyFont="1" applyFill="1" applyBorder="1" applyAlignment="1">
      <alignment horizontal="right" vertical="center" wrapText="1"/>
    </xf>
    <xf numFmtId="176" fontId="88" fillId="0" borderId="46" xfId="23" applyNumberFormat="1" applyFont="1" applyFill="1" applyBorder="1" applyAlignment="1">
      <alignment horizontal="center" vertical="center" wrapText="1"/>
    </xf>
    <xf numFmtId="176" fontId="88" fillId="3" borderId="46" xfId="23" applyNumberFormat="1" applyFont="1" applyFill="1" applyBorder="1" applyAlignment="1">
      <alignment horizontal="center" vertical="center" wrapText="1"/>
    </xf>
    <xf numFmtId="198" fontId="88" fillId="3" borderId="48" xfId="23" applyNumberFormat="1" applyFont="1" applyFill="1" applyBorder="1" applyAlignment="1">
      <alignment vertical="center"/>
    </xf>
    <xf numFmtId="198" fontId="89" fillId="3" borderId="14" xfId="23" applyNumberFormat="1" applyFont="1" applyFill="1" applyBorder="1" applyAlignment="1">
      <alignment vertical="center"/>
    </xf>
    <xf numFmtId="197" fontId="89" fillId="3" borderId="131" xfId="23" applyNumberFormat="1" applyFont="1" applyFill="1" applyBorder="1" applyAlignment="1">
      <alignment horizontal="center" vertical="center" wrapText="1"/>
    </xf>
    <xf numFmtId="197" fontId="89" fillId="3" borderId="143" xfId="23" applyNumberFormat="1" applyFont="1" applyFill="1" applyBorder="1" applyAlignment="1">
      <alignment horizontal="right" vertical="center" wrapText="1"/>
    </xf>
    <xf numFmtId="176" fontId="89" fillId="3" borderId="159" xfId="23" applyNumberFormat="1" applyFont="1" applyFill="1" applyBorder="1" applyAlignment="1">
      <alignment horizontal="right" vertical="center" wrapText="1"/>
    </xf>
    <xf numFmtId="197" fontId="89" fillId="3" borderId="142" xfId="23" applyNumberFormat="1" applyFont="1" applyFill="1" applyBorder="1" applyAlignment="1">
      <alignment horizontal="right" vertical="center"/>
    </xf>
    <xf numFmtId="176" fontId="89" fillId="3" borderId="159" xfId="23" applyNumberFormat="1" applyFont="1" applyFill="1" applyBorder="1" applyAlignment="1">
      <alignment horizontal="right" vertical="center"/>
    </xf>
    <xf numFmtId="3" fontId="88" fillId="0" borderId="141" xfId="23" applyNumberFormat="1" applyFont="1" applyFill="1" applyBorder="1" applyAlignment="1">
      <alignment horizontal="distributed" vertical="center"/>
    </xf>
    <xf numFmtId="198" fontId="89" fillId="3" borderId="192" xfId="23" applyNumberFormat="1" applyFont="1" applyFill="1" applyBorder="1" applyAlignment="1">
      <alignment vertical="center" wrapText="1"/>
    </xf>
    <xf numFmtId="176" fontId="89" fillId="0" borderId="195" xfId="23" applyNumberFormat="1" applyFont="1" applyFill="1" applyBorder="1" applyAlignment="1">
      <alignment horizontal="right" vertical="center" wrapText="1"/>
    </xf>
    <xf numFmtId="176" fontId="89" fillId="0" borderId="194" xfId="23" applyNumberFormat="1" applyFont="1" applyFill="1" applyBorder="1" applyAlignment="1">
      <alignment horizontal="right" vertical="center" wrapText="1"/>
    </xf>
    <xf numFmtId="176" fontId="88" fillId="0" borderId="39" xfId="23" applyNumberFormat="1" applyFont="1" applyFill="1" applyBorder="1" applyAlignment="1">
      <alignment horizontal="center" vertical="center" wrapText="1"/>
    </xf>
    <xf numFmtId="176" fontId="88" fillId="3" borderId="39" xfId="23" applyNumberFormat="1" applyFont="1" applyFill="1" applyBorder="1" applyAlignment="1">
      <alignment horizontal="center" vertical="center" wrapText="1"/>
    </xf>
    <xf numFmtId="201" fontId="89" fillId="3" borderId="196" xfId="23" applyNumberFormat="1" applyFont="1" applyFill="1" applyBorder="1" applyAlignment="1">
      <alignment vertical="center" wrapText="1"/>
    </xf>
    <xf numFmtId="197" fontId="89" fillId="3" borderId="128" xfId="23" applyNumberFormat="1" applyFont="1" applyFill="1" applyBorder="1" applyAlignment="1">
      <alignment horizontal="right" vertical="center" wrapText="1"/>
    </xf>
    <xf numFmtId="197" fontId="89" fillId="3" borderId="126" xfId="23" applyNumberFormat="1" applyFont="1" applyFill="1" applyBorder="1" applyAlignment="1">
      <alignment horizontal="center" vertical="center" wrapText="1"/>
    </xf>
    <xf numFmtId="197" fontId="89" fillId="3" borderId="147" xfId="23" applyNumberFormat="1" applyFont="1" applyFill="1" applyBorder="1" applyAlignment="1">
      <alignment horizontal="right" vertical="center" wrapText="1"/>
    </xf>
    <xf numFmtId="176" fontId="89" fillId="3" borderId="128" xfId="23" applyNumberFormat="1" applyFont="1" applyFill="1" applyBorder="1" applyAlignment="1">
      <alignment horizontal="right" vertical="center" wrapText="1"/>
    </xf>
    <xf numFmtId="197" fontId="89" fillId="3" borderId="146" xfId="23" applyNumberFormat="1" applyFont="1" applyFill="1" applyBorder="1" applyAlignment="1">
      <alignment horizontal="right" vertical="center"/>
    </xf>
    <xf numFmtId="176" fontId="89" fillId="3" borderId="128" xfId="23" applyNumberFormat="1" applyFont="1" applyFill="1" applyBorder="1" applyAlignment="1">
      <alignment horizontal="right" vertical="center"/>
    </xf>
    <xf numFmtId="3" fontId="88" fillId="0" borderId="196" xfId="23" applyNumberFormat="1" applyFont="1" applyFill="1" applyBorder="1" applyAlignment="1">
      <alignment horizontal="distributed" vertical="center"/>
    </xf>
    <xf numFmtId="198" fontId="88" fillId="0" borderId="48" xfId="23" applyNumberFormat="1" applyFont="1" applyFill="1" applyBorder="1" applyAlignment="1">
      <alignment vertical="center"/>
    </xf>
    <xf numFmtId="198" fontId="89" fillId="3" borderId="8" xfId="23" applyNumberFormat="1" applyFont="1" applyFill="1" applyBorder="1" applyAlignment="1">
      <alignment vertical="center"/>
    </xf>
    <xf numFmtId="3" fontId="75" fillId="3" borderId="48" xfId="23" applyNumberFormat="1" applyFont="1" applyFill="1" applyBorder="1" applyAlignment="1">
      <alignment vertical="center"/>
    </xf>
    <xf numFmtId="176" fontId="88" fillId="3" borderId="48" xfId="23" applyNumberFormat="1" applyFont="1" applyFill="1" applyBorder="1" applyAlignment="1">
      <alignment vertical="center"/>
    </xf>
    <xf numFmtId="176" fontId="88" fillId="3" borderId="46" xfId="23" applyNumberFormat="1" applyFont="1" applyFill="1" applyBorder="1" applyAlignment="1">
      <alignment vertical="center"/>
    </xf>
    <xf numFmtId="3" fontId="18" fillId="3" borderId="48" xfId="23" applyNumberFormat="1" applyFont="1" applyFill="1" applyBorder="1" applyAlignment="1">
      <alignment vertical="center"/>
    </xf>
    <xf numFmtId="3" fontId="18" fillId="3" borderId="46" xfId="23" applyNumberFormat="1" applyFont="1" applyFill="1" applyBorder="1" applyAlignment="1">
      <alignment vertical="center"/>
    </xf>
    <xf numFmtId="198" fontId="75" fillId="3" borderId="48" xfId="23" applyNumberFormat="1" applyFont="1" applyFill="1" applyBorder="1" applyAlignment="1">
      <alignment vertical="center"/>
    </xf>
    <xf numFmtId="198" fontId="88" fillId="3" borderId="48" xfId="23" applyNumberFormat="1" applyFont="1" applyFill="1" applyBorder="1" applyAlignment="1">
      <alignment horizontal="right" vertical="center"/>
    </xf>
    <xf numFmtId="200" fontId="88" fillId="3" borderId="14" xfId="23" applyNumberFormat="1" applyFont="1" applyFill="1" applyBorder="1" applyAlignment="1">
      <alignment vertical="center"/>
    </xf>
    <xf numFmtId="176" fontId="89" fillId="3" borderId="21" xfId="23" applyNumberFormat="1" applyFont="1" applyFill="1" applyBorder="1" applyAlignment="1">
      <alignment vertical="center"/>
    </xf>
    <xf numFmtId="176" fontId="89" fillId="3" borderId="160" xfId="23" applyNumberFormat="1" applyFont="1" applyFill="1" applyBorder="1" applyAlignment="1">
      <alignment vertical="center"/>
    </xf>
    <xf numFmtId="3" fontId="18" fillId="0" borderId="48" xfId="23" applyNumberFormat="1" applyFont="1" applyFill="1" applyBorder="1" applyAlignment="1">
      <alignment vertical="center"/>
    </xf>
    <xf numFmtId="176" fontId="89" fillId="3" borderId="142" xfId="23" applyNumberFormat="1" applyFont="1" applyFill="1" applyBorder="1" applyAlignment="1">
      <alignment vertical="center"/>
    </xf>
    <xf numFmtId="176" fontId="89" fillId="3" borderId="126" xfId="23" applyNumberFormat="1" applyFont="1" applyFill="1" applyBorder="1" applyAlignment="1">
      <alignment vertical="center"/>
    </xf>
    <xf numFmtId="176" fontId="88" fillId="0" borderId="48" xfId="23" applyNumberFormat="1" applyFont="1" applyFill="1" applyBorder="1" applyAlignment="1">
      <alignment wrapText="1"/>
    </xf>
    <xf numFmtId="0" fontId="17" fillId="0" borderId="0" xfId="23" applyFont="1" applyFill="1">
      <alignment vertical="center"/>
    </xf>
    <xf numFmtId="176" fontId="88" fillId="3" borderId="48" xfId="23" applyNumberFormat="1" applyFont="1" applyFill="1" applyBorder="1" applyAlignment="1">
      <alignment vertical="center" wrapText="1"/>
    </xf>
    <xf numFmtId="176" fontId="88" fillId="3" borderId="46" xfId="23" applyNumberFormat="1" applyFont="1" applyFill="1" applyBorder="1" applyAlignment="1">
      <alignment vertical="center" wrapText="1"/>
    </xf>
    <xf numFmtId="0" fontId="91" fillId="3" borderId="48" xfId="23" applyFont="1" applyFill="1" applyBorder="1">
      <alignment vertical="center"/>
    </xf>
    <xf numFmtId="197" fontId="88" fillId="0" borderId="0" xfId="23" applyNumberFormat="1" applyFont="1" applyFill="1" applyBorder="1" applyAlignment="1">
      <alignment horizontal="center" vertical="center" wrapText="1"/>
    </xf>
    <xf numFmtId="176" fontId="88" fillId="0" borderId="40" xfId="23" applyNumberFormat="1" applyFont="1" applyFill="1" applyBorder="1" applyAlignment="1">
      <alignment wrapText="1"/>
    </xf>
    <xf numFmtId="198" fontId="88" fillId="3" borderId="40" xfId="23" applyNumberFormat="1" applyFont="1" applyFill="1" applyBorder="1" applyAlignment="1">
      <alignment vertical="center"/>
    </xf>
    <xf numFmtId="0" fontId="17" fillId="0" borderId="0" xfId="23" applyFont="1" applyFill="1" applyBorder="1">
      <alignment vertical="center"/>
    </xf>
    <xf numFmtId="0" fontId="18" fillId="0" borderId="0" xfId="23" applyFont="1" applyFill="1" applyBorder="1">
      <alignment vertical="center"/>
    </xf>
    <xf numFmtId="3" fontId="88" fillId="0" borderId="18" xfId="23" applyNumberFormat="1" applyFont="1" applyFill="1" applyBorder="1" applyAlignment="1">
      <alignment vertical="center" wrapText="1"/>
    </xf>
    <xf numFmtId="3" fontId="88" fillId="0" borderId="18" xfId="23" applyNumberFormat="1" applyFont="1" applyFill="1" applyBorder="1" applyAlignment="1">
      <alignment vertical="center"/>
    </xf>
    <xf numFmtId="176" fontId="88" fillId="0" borderId="0" xfId="23" applyNumberFormat="1" applyFont="1" applyFill="1" applyBorder="1" applyAlignment="1">
      <alignment horizontal="center" vertical="center" wrapText="1"/>
    </xf>
    <xf numFmtId="197" fontId="90" fillId="0" borderId="0" xfId="23" applyNumberFormat="1" applyFont="1" applyFill="1" applyBorder="1" applyAlignment="1">
      <alignment horizontal="center" vertical="center" wrapText="1"/>
    </xf>
    <xf numFmtId="3" fontId="90" fillId="0" borderId="0" xfId="23" applyNumberFormat="1" applyFont="1" applyFill="1" applyBorder="1" applyAlignment="1">
      <alignment horizontal="center" vertical="center" wrapText="1"/>
    </xf>
    <xf numFmtId="176" fontId="88" fillId="0" borderId="46" xfId="23" applyNumberFormat="1" applyFont="1" applyFill="1" applyBorder="1" applyAlignment="1">
      <alignment vertical="center" wrapText="1"/>
    </xf>
    <xf numFmtId="176" fontId="88" fillId="0" borderId="164" xfId="23" applyNumberFormat="1" applyFont="1" applyFill="1" applyBorder="1" applyAlignment="1">
      <alignment horizontal="center" vertical="center" wrapText="1"/>
    </xf>
    <xf numFmtId="176" fontId="88" fillId="0" borderId="165" xfId="23" applyNumberFormat="1" applyFont="1" applyFill="1" applyBorder="1" applyAlignment="1">
      <alignment horizontal="center" vertical="center" wrapText="1"/>
    </xf>
    <xf numFmtId="176" fontId="88" fillId="3" borderId="164" xfId="23" applyNumberFormat="1" applyFont="1" applyFill="1" applyBorder="1" applyAlignment="1">
      <alignment horizontal="center" vertical="center" wrapText="1"/>
    </xf>
    <xf numFmtId="176" fontId="88" fillId="3" borderId="165" xfId="23" applyNumberFormat="1" applyFont="1" applyFill="1" applyBorder="1" applyAlignment="1">
      <alignment horizontal="center" vertical="center" wrapText="1"/>
    </xf>
    <xf numFmtId="197" fontId="88" fillId="3" borderId="164" xfId="23" applyNumberFormat="1" applyFont="1" applyFill="1" applyBorder="1" applyAlignment="1">
      <alignment vertical="center"/>
    </xf>
    <xf numFmtId="198" fontId="88" fillId="3" borderId="0" xfId="23" applyNumberFormat="1" applyFont="1" applyFill="1" applyBorder="1" applyAlignment="1">
      <alignment horizontal="center" vertical="center" wrapText="1"/>
    </xf>
    <xf numFmtId="197" fontId="88" fillId="8" borderId="24" xfId="23" applyNumberFormat="1" applyFont="1" applyFill="1" applyBorder="1" applyAlignment="1">
      <alignment horizontal="center" vertical="center"/>
    </xf>
    <xf numFmtId="176" fontId="88" fillId="8" borderId="46" xfId="23" applyNumberFormat="1" applyFont="1" applyFill="1" applyBorder="1" applyAlignment="1">
      <alignment vertical="center" wrapText="1"/>
    </xf>
    <xf numFmtId="197" fontId="88" fillId="3" borderId="24" xfId="23" applyNumberFormat="1" applyFont="1" applyFill="1" applyBorder="1" applyAlignment="1">
      <alignment horizontal="center" vertical="center" wrapText="1"/>
    </xf>
    <xf numFmtId="197" fontId="88" fillId="3" borderId="165" xfId="23" applyNumberFormat="1" applyFont="1" applyFill="1" applyBorder="1" applyAlignment="1">
      <alignment horizontal="center" vertical="center" wrapText="1"/>
    </xf>
    <xf numFmtId="197" fontId="88" fillId="3" borderId="0" xfId="23" applyNumberFormat="1" applyFont="1" applyFill="1" applyBorder="1" applyAlignment="1">
      <alignment horizontal="center" vertical="center" wrapText="1"/>
    </xf>
    <xf numFmtId="197" fontId="88" fillId="3" borderId="164" xfId="23" applyNumberFormat="1" applyFont="1" applyFill="1" applyBorder="1" applyAlignment="1">
      <alignment horizontal="center" vertical="center"/>
    </xf>
    <xf numFmtId="176" fontId="88" fillId="0" borderId="0" xfId="23" applyNumberFormat="1" applyFont="1" applyFill="1" applyBorder="1" applyAlignment="1">
      <alignment vertical="center" wrapText="1"/>
    </xf>
    <xf numFmtId="3" fontId="88" fillId="3" borderId="24" xfId="23" applyNumberFormat="1" applyFont="1" applyFill="1" applyBorder="1" applyAlignment="1">
      <alignment horizontal="center" vertical="center" wrapText="1"/>
    </xf>
    <xf numFmtId="0" fontId="17" fillId="3" borderId="0" xfId="23" applyFont="1" applyFill="1" applyBorder="1">
      <alignment vertical="center"/>
    </xf>
    <xf numFmtId="3" fontId="88" fillId="3" borderId="0" xfId="23" applyNumberFormat="1" applyFont="1" applyFill="1" applyBorder="1" applyAlignment="1">
      <alignment horizontal="center" vertical="center" wrapText="1"/>
    </xf>
    <xf numFmtId="3" fontId="88" fillId="8" borderId="24" xfId="23" applyNumberFormat="1" applyFont="1" applyFill="1" applyBorder="1" applyAlignment="1">
      <alignment horizontal="center" vertical="center" wrapText="1"/>
    </xf>
    <xf numFmtId="176" fontId="88" fillId="8" borderId="46" xfId="23" applyNumberFormat="1" applyFont="1" applyFill="1" applyBorder="1" applyAlignment="1">
      <alignment horizontal="center" vertical="center" wrapText="1"/>
    </xf>
    <xf numFmtId="197" fontId="88" fillId="3" borderId="0" xfId="23" applyNumberFormat="1" applyFont="1" applyFill="1" applyBorder="1" applyAlignment="1">
      <alignment vertical="center" wrapText="1"/>
    </xf>
    <xf numFmtId="3" fontId="17" fillId="0" borderId="0" xfId="23" applyNumberFormat="1" applyFont="1" applyFill="1" applyAlignment="1">
      <alignment horizontal="left" vertical="center"/>
    </xf>
    <xf numFmtId="3" fontId="88" fillId="0" borderId="0" xfId="23" applyNumberFormat="1" applyFont="1" applyFill="1" applyBorder="1" applyAlignment="1">
      <alignment horizontal="center" vertical="center"/>
    </xf>
    <xf numFmtId="3" fontId="88" fillId="3" borderId="24" xfId="23" applyNumberFormat="1" applyFont="1" applyFill="1" applyBorder="1" applyAlignment="1">
      <alignment vertical="center"/>
    </xf>
    <xf numFmtId="3" fontId="88" fillId="3" borderId="0" xfId="23" applyNumberFormat="1" applyFont="1" applyFill="1" applyBorder="1" applyAlignment="1">
      <alignment vertical="center"/>
    </xf>
    <xf numFmtId="3" fontId="88" fillId="3" borderId="47" xfId="23" applyNumberFormat="1" applyFont="1" applyFill="1" applyBorder="1" applyAlignment="1">
      <alignment vertical="center"/>
    </xf>
    <xf numFmtId="3" fontId="88" fillId="3" borderId="14" xfId="23" applyNumberFormat="1" applyFont="1" applyFill="1" applyBorder="1" applyAlignment="1">
      <alignment vertical="center"/>
    </xf>
    <xf numFmtId="176" fontId="18" fillId="0" borderId="0" xfId="25" applyNumberFormat="1" applyFont="1" applyFill="1" applyAlignment="1">
      <alignment vertical="center"/>
    </xf>
    <xf numFmtId="176" fontId="18" fillId="0" borderId="8" xfId="25" applyNumberFormat="1" applyFont="1" applyFill="1" applyBorder="1" applyAlignment="1">
      <alignment vertical="center"/>
    </xf>
    <xf numFmtId="176" fontId="18" fillId="0" borderId="24" xfId="25" applyNumberFormat="1" applyFont="1" applyFill="1" applyBorder="1" applyAlignment="1">
      <alignment vertical="center"/>
    </xf>
    <xf numFmtId="176" fontId="18" fillId="0" borderId="0" xfId="25" applyNumberFormat="1" applyFont="1" applyFill="1" applyBorder="1" applyAlignment="1">
      <alignment vertical="center"/>
    </xf>
    <xf numFmtId="176" fontId="18" fillId="0" borderId="47" xfId="25" applyNumberFormat="1" applyFont="1" applyFill="1" applyBorder="1" applyAlignment="1">
      <alignment vertical="center"/>
    </xf>
    <xf numFmtId="176" fontId="18" fillId="0" borderId="14" xfId="25" applyNumberFormat="1" applyFont="1" applyFill="1" applyBorder="1" applyAlignment="1">
      <alignment vertical="center"/>
    </xf>
    <xf numFmtId="0" fontId="17" fillId="0" borderId="0" xfId="25" applyFont="1" applyFill="1" applyBorder="1" applyAlignment="1">
      <alignment vertical="center"/>
    </xf>
    <xf numFmtId="202" fontId="18" fillId="0" borderId="0" xfId="25" applyNumberFormat="1" applyFont="1" applyFill="1" applyBorder="1" applyAlignment="1">
      <alignment horizontal="center" vertical="center" wrapText="1"/>
    </xf>
    <xf numFmtId="0" fontId="18" fillId="0" borderId="0" xfId="25" applyFont="1" applyFill="1" applyBorder="1" applyAlignment="1">
      <alignment vertical="center" wrapText="1"/>
    </xf>
    <xf numFmtId="176" fontId="17" fillId="0" borderId="0" xfId="25" applyNumberFormat="1" applyFont="1" applyFill="1" applyAlignment="1">
      <alignment vertical="center"/>
    </xf>
    <xf numFmtId="0" fontId="17" fillId="0" borderId="9" xfId="25" applyFont="1" applyFill="1" applyBorder="1" applyAlignment="1">
      <alignment vertical="center"/>
    </xf>
    <xf numFmtId="0" fontId="18" fillId="0" borderId="20" xfId="25" applyFont="1" applyFill="1" applyBorder="1" applyAlignment="1">
      <alignment vertical="center" wrapText="1"/>
    </xf>
    <xf numFmtId="0" fontId="18" fillId="0" borderId="19" xfId="25" applyFont="1" applyFill="1" applyBorder="1" applyAlignment="1">
      <alignment vertical="center" wrapText="1"/>
    </xf>
    <xf numFmtId="0" fontId="18" fillId="0" borderId="0" xfId="25" applyFont="1" applyFill="1" applyAlignment="1">
      <alignment vertical="center"/>
    </xf>
    <xf numFmtId="0" fontId="18" fillId="0" borderId="0" xfId="25" applyFont="1" applyFill="1" applyAlignment="1">
      <alignment horizontal="right" vertical="center"/>
    </xf>
    <xf numFmtId="0" fontId="18" fillId="0" borderId="0" xfId="25" applyFont="1" applyFill="1" applyAlignment="1">
      <alignment horizontal="center" vertical="center"/>
    </xf>
    <xf numFmtId="0" fontId="18" fillId="0" borderId="0" xfId="25" applyFont="1" applyFill="1" applyAlignment="1">
      <alignment horizontal="distributed" vertical="center"/>
    </xf>
    <xf numFmtId="0" fontId="18" fillId="0" borderId="47" xfId="25" applyFont="1" applyFill="1" applyBorder="1" applyAlignment="1">
      <alignment horizontal="center" vertical="center"/>
    </xf>
    <xf numFmtId="0" fontId="18" fillId="0" borderId="14" xfId="25" applyFont="1" applyFill="1" applyBorder="1" applyAlignment="1">
      <alignment horizontal="center" vertical="center"/>
    </xf>
    <xf numFmtId="0" fontId="92" fillId="0" borderId="8" xfId="25" applyFont="1" applyFill="1" applyBorder="1" applyAlignment="1">
      <alignment vertical="center"/>
    </xf>
    <xf numFmtId="0" fontId="17" fillId="0" borderId="0" xfId="25" applyFont="1" applyFill="1" applyAlignment="1">
      <alignment horizontal="center" vertical="center"/>
    </xf>
    <xf numFmtId="3" fontId="18" fillId="0" borderId="47" xfId="25" applyNumberFormat="1" applyFont="1" applyFill="1" applyBorder="1" applyAlignment="1">
      <alignment vertical="center" wrapText="1"/>
    </xf>
    <xf numFmtId="3" fontId="18" fillId="0" borderId="14" xfId="25" applyNumberFormat="1" applyFont="1" applyFill="1" applyBorder="1" applyAlignment="1">
      <alignment vertical="center" wrapText="1"/>
    </xf>
    <xf numFmtId="0" fontId="17" fillId="0" borderId="0" xfId="25" applyFont="1" applyFill="1" applyAlignment="1">
      <alignment vertical="center"/>
    </xf>
    <xf numFmtId="0" fontId="17" fillId="0" borderId="0" xfId="25" applyFont="1" applyFill="1" applyBorder="1" applyAlignment="1">
      <alignment vertical="center" wrapText="1"/>
    </xf>
    <xf numFmtId="0" fontId="18" fillId="0" borderId="0" xfId="25" applyFont="1" applyFill="1" applyBorder="1" applyAlignment="1">
      <alignment horizontal="left" vertical="top" wrapText="1"/>
    </xf>
    <xf numFmtId="0" fontId="18" fillId="0" borderId="0" xfId="25" quotePrefix="1" applyFont="1" applyFill="1" applyBorder="1" applyAlignment="1">
      <alignment vertical="center" wrapText="1"/>
    </xf>
    <xf numFmtId="0" fontId="18" fillId="0" borderId="0" xfId="25" applyFont="1" applyFill="1" applyBorder="1" applyAlignment="1">
      <alignment horizontal="center" vertical="center"/>
    </xf>
    <xf numFmtId="0" fontId="18" fillId="0" borderId="8" xfId="25" quotePrefix="1" applyFont="1" applyFill="1" applyBorder="1" applyAlignment="1">
      <alignment vertical="center" wrapText="1"/>
    </xf>
    <xf numFmtId="0" fontId="18" fillId="0" borderId="8" xfId="25" applyFont="1" applyFill="1" applyBorder="1" applyAlignment="1">
      <alignment vertical="center" wrapText="1"/>
    </xf>
    <xf numFmtId="0" fontId="18" fillId="0" borderId="24" xfId="25" applyFont="1" applyFill="1" applyBorder="1" applyAlignment="1">
      <alignment vertical="center"/>
    </xf>
    <xf numFmtId="0" fontId="18" fillId="0" borderId="0" xfId="25" applyFont="1" applyFill="1" applyBorder="1" applyAlignment="1">
      <alignment vertical="center"/>
    </xf>
    <xf numFmtId="0" fontId="18" fillId="0" borderId="47" xfId="25" applyFont="1" applyFill="1" applyBorder="1" applyAlignment="1">
      <alignment vertical="center"/>
    </xf>
    <xf numFmtId="0" fontId="18" fillId="0" borderId="14" xfId="25" applyFont="1" applyFill="1" applyBorder="1" applyAlignment="1">
      <alignment vertical="center"/>
    </xf>
    <xf numFmtId="0" fontId="18" fillId="0" borderId="14" xfId="25" applyFont="1" applyFill="1" applyBorder="1" applyAlignment="1">
      <alignment vertical="center" wrapText="1"/>
    </xf>
    <xf numFmtId="176" fontId="94" fillId="0" borderId="0" xfId="25" applyNumberFormat="1" applyFont="1" applyFill="1" applyBorder="1" applyAlignment="1">
      <alignment vertical="center"/>
    </xf>
    <xf numFmtId="0" fontId="96" fillId="0" borderId="0" xfId="26" applyFont="1" applyProtection="1">
      <alignment vertical="center"/>
      <protection hidden="1"/>
    </xf>
    <xf numFmtId="0" fontId="96" fillId="0" borderId="0" xfId="26" applyFont="1" applyBorder="1" applyProtection="1">
      <alignment vertical="center"/>
      <protection hidden="1"/>
    </xf>
    <xf numFmtId="3" fontId="95" fillId="0" borderId="0" xfId="26" applyNumberFormat="1" applyFont="1" applyBorder="1" applyAlignment="1" applyProtection="1">
      <alignment horizontal="right" vertical="center" shrinkToFit="1"/>
      <protection hidden="1"/>
    </xf>
    <xf numFmtId="0" fontId="96" fillId="0" borderId="0" xfId="26" applyFont="1" applyBorder="1" applyAlignment="1" applyProtection="1">
      <alignment vertical="center" shrinkToFit="1"/>
      <protection hidden="1"/>
    </xf>
    <xf numFmtId="0" fontId="96" fillId="0" borderId="0" xfId="26" applyFont="1" applyBorder="1" applyAlignment="1" applyProtection="1">
      <alignment horizontal="center" vertical="center" shrinkToFit="1"/>
      <protection hidden="1"/>
    </xf>
    <xf numFmtId="182" fontId="97" fillId="6" borderId="9" xfId="26" applyNumberFormat="1" applyFont="1" applyFill="1" applyBorder="1" applyAlignment="1" applyProtection="1">
      <alignment vertical="center" shrinkToFit="1"/>
      <protection hidden="1"/>
    </xf>
    <xf numFmtId="3" fontId="97" fillId="6" borderId="9" xfId="26" applyNumberFormat="1" applyFont="1" applyFill="1" applyBorder="1" applyAlignment="1" applyProtection="1">
      <alignment vertical="center" shrinkToFit="1"/>
      <protection hidden="1"/>
    </xf>
    <xf numFmtId="0" fontId="96" fillId="6" borderId="9" xfId="26" applyFont="1" applyFill="1" applyBorder="1" applyAlignment="1" applyProtection="1">
      <alignment vertical="center" shrinkToFit="1"/>
      <protection hidden="1"/>
    </xf>
    <xf numFmtId="185" fontId="97" fillId="6" borderId="9" xfId="26" applyNumberFormat="1" applyFont="1" applyFill="1" applyBorder="1" applyAlignment="1" applyProtection="1">
      <alignment vertical="center" shrinkToFit="1"/>
      <protection hidden="1"/>
    </xf>
    <xf numFmtId="3" fontId="97" fillId="0" borderId="20" xfId="26" applyNumberFormat="1" applyFont="1" applyBorder="1" applyAlignment="1" applyProtection="1">
      <alignment horizontal="center" vertical="center"/>
      <protection hidden="1"/>
    </xf>
    <xf numFmtId="0" fontId="97" fillId="0" borderId="18" xfId="26" applyFont="1" applyBorder="1" applyAlignment="1" applyProtection="1">
      <alignment horizontal="center" vertical="center"/>
      <protection hidden="1"/>
    </xf>
    <xf numFmtId="3" fontId="97" fillId="0" borderId="19" xfId="26" applyNumberFormat="1" applyFont="1" applyBorder="1" applyAlignment="1" applyProtection="1">
      <alignment horizontal="center" vertical="center"/>
      <protection hidden="1"/>
    </xf>
    <xf numFmtId="182" fontId="96" fillId="0" borderId="0" xfId="26" applyNumberFormat="1" applyFont="1" applyBorder="1" applyProtection="1">
      <alignment vertical="center"/>
      <protection hidden="1"/>
    </xf>
    <xf numFmtId="0" fontId="97" fillId="0" borderId="19" xfId="26" applyFont="1" applyBorder="1" applyAlignment="1" applyProtection="1">
      <alignment horizontal="center" vertical="center"/>
      <protection hidden="1"/>
    </xf>
    <xf numFmtId="0" fontId="97" fillId="0" borderId="20" xfId="26" applyFont="1" applyBorder="1" applyAlignment="1" applyProtection="1">
      <alignment horizontal="center" vertical="center"/>
      <protection hidden="1"/>
    </xf>
    <xf numFmtId="0" fontId="96" fillId="0" borderId="9" xfId="26" applyFont="1" applyBorder="1" applyProtection="1">
      <alignment vertical="center"/>
      <protection hidden="1"/>
    </xf>
    <xf numFmtId="0" fontId="99" fillId="0" borderId="0" xfId="26" applyFont="1" applyBorder="1" applyAlignment="1" applyProtection="1">
      <alignment horizontal="center" vertical="center" wrapText="1"/>
      <protection hidden="1"/>
    </xf>
    <xf numFmtId="0" fontId="96" fillId="6" borderId="40" xfId="26" applyFont="1" applyFill="1" applyBorder="1" applyAlignment="1" applyProtection="1">
      <alignment horizontal="center" vertical="center" wrapText="1"/>
      <protection hidden="1"/>
    </xf>
    <xf numFmtId="0" fontId="96" fillId="0" borderId="9" xfId="26" applyFont="1" applyBorder="1" applyAlignment="1" applyProtection="1">
      <alignment vertical="center" wrapText="1"/>
      <protection hidden="1"/>
    </xf>
    <xf numFmtId="3" fontId="96" fillId="0" borderId="0" xfId="26" applyNumberFormat="1" applyFont="1" applyProtection="1">
      <alignment vertical="center"/>
      <protection hidden="1"/>
    </xf>
    <xf numFmtId="177" fontId="34" fillId="0" borderId="49" xfId="3" applyNumberFormat="1" applyFont="1" applyFill="1" applyBorder="1" applyAlignment="1" applyProtection="1">
      <alignment horizontal="center" vertical="center" shrinkToFit="1"/>
    </xf>
    <xf numFmtId="0" fontId="33" fillId="0" borderId="89" xfId="4" applyFont="1" applyFill="1" applyBorder="1" applyAlignment="1" applyProtection="1">
      <alignment horizontal="center" vertical="center" wrapText="1" shrinkToFit="1"/>
    </xf>
    <xf numFmtId="0" fontId="25" fillId="0" borderId="0" xfId="5" applyFont="1" applyFill="1" applyProtection="1">
      <alignment vertical="center"/>
    </xf>
    <xf numFmtId="0" fontId="33" fillId="0" borderId="89" xfId="3" applyFont="1" applyFill="1" applyBorder="1" applyAlignment="1" applyProtection="1">
      <alignment horizontal="center" vertical="center" wrapText="1"/>
    </xf>
    <xf numFmtId="0" fontId="33" fillId="0" borderId="86" xfId="3" applyFont="1" applyFill="1" applyBorder="1" applyAlignment="1" applyProtection="1">
      <alignment horizontal="center" vertical="center" wrapText="1"/>
    </xf>
    <xf numFmtId="0" fontId="33" fillId="0" borderId="87" xfId="3" applyFont="1" applyFill="1" applyBorder="1" applyAlignment="1" applyProtection="1">
      <alignment horizontal="center" vertical="center" wrapText="1"/>
    </xf>
    <xf numFmtId="0" fontId="43" fillId="4" borderId="0" xfId="0" applyFont="1" applyFill="1" applyBorder="1" applyAlignment="1" applyProtection="1">
      <alignment horizontal="center" vertical="center"/>
    </xf>
    <xf numFmtId="0" fontId="83" fillId="0" borderId="58" xfId="0" applyFont="1" applyBorder="1" applyAlignment="1" applyProtection="1">
      <alignment horizontal="center" vertical="center"/>
    </xf>
    <xf numFmtId="0" fontId="83" fillId="0" borderId="29" xfId="0" applyFont="1" applyBorder="1" applyAlignment="1" applyProtection="1">
      <alignment horizontal="center" vertical="center"/>
    </xf>
    <xf numFmtId="0" fontId="83" fillId="0" borderId="27" xfId="0" applyFont="1" applyBorder="1" applyProtection="1">
      <alignment vertical="center"/>
    </xf>
    <xf numFmtId="0" fontId="83" fillId="0" borderId="56" xfId="0" applyFont="1" applyBorder="1" applyAlignment="1" applyProtection="1">
      <alignment horizontal="center" vertical="center"/>
    </xf>
    <xf numFmtId="0" fontId="83" fillId="0" borderId="36" xfId="0" applyFont="1" applyBorder="1" applyAlignment="1" applyProtection="1">
      <alignment horizontal="center" vertical="center"/>
    </xf>
    <xf numFmtId="0" fontId="37" fillId="0" borderId="105" xfId="0" applyFont="1" applyBorder="1" applyProtection="1">
      <alignment vertical="center"/>
    </xf>
    <xf numFmtId="0" fontId="37" fillId="0" borderId="27" xfId="0" applyFont="1" applyBorder="1" applyProtection="1">
      <alignment vertical="center"/>
    </xf>
    <xf numFmtId="0" fontId="37" fillId="0" borderId="1" xfId="0" applyFont="1" applyBorder="1" applyProtection="1">
      <alignment vertical="center"/>
    </xf>
    <xf numFmtId="0" fontId="59" fillId="4" borderId="0" xfId="0" applyFont="1" applyFill="1" applyProtection="1">
      <alignment vertical="center"/>
    </xf>
    <xf numFmtId="0" fontId="37" fillId="4" borderId="0" xfId="0" applyFont="1" applyFill="1" applyProtection="1">
      <alignment vertical="center"/>
    </xf>
    <xf numFmtId="0" fontId="82" fillId="4" borderId="0" xfId="0" applyFont="1" applyFill="1" applyProtection="1">
      <alignment vertical="center"/>
    </xf>
    <xf numFmtId="0" fontId="83" fillId="4" borderId="0" xfId="0" applyFont="1" applyFill="1" applyBorder="1" applyAlignment="1" applyProtection="1">
      <alignment horizontal="center" vertical="center"/>
    </xf>
    <xf numFmtId="181" fontId="83" fillId="4" borderId="38" xfId="0" applyNumberFormat="1" applyFont="1" applyFill="1" applyBorder="1" applyAlignment="1" applyProtection="1">
      <alignment horizontal="center" vertical="center"/>
    </xf>
    <xf numFmtId="0" fontId="83" fillId="4" borderId="37" xfId="0" applyFont="1" applyFill="1" applyBorder="1" applyAlignment="1" applyProtection="1">
      <alignment horizontal="center" vertical="center"/>
    </xf>
    <xf numFmtId="179" fontId="37" fillId="4" borderId="38" xfId="0" applyNumberFormat="1" applyFont="1" applyFill="1" applyBorder="1" applyAlignment="1" applyProtection="1">
      <alignment horizontal="center" vertical="center"/>
    </xf>
    <xf numFmtId="0" fontId="37" fillId="4" borderId="101" xfId="0" applyFont="1" applyFill="1" applyBorder="1" applyAlignment="1" applyProtection="1">
      <alignment horizontal="center" vertical="center"/>
    </xf>
    <xf numFmtId="180" fontId="37" fillId="4" borderId="0" xfId="0" applyNumberFormat="1" applyFont="1" applyFill="1" applyBorder="1" applyAlignment="1" applyProtection="1">
      <alignment horizontal="center" vertical="center"/>
    </xf>
    <xf numFmtId="0" fontId="37" fillId="4" borderId="0" xfId="0" applyFont="1" applyFill="1" applyBorder="1" applyProtection="1">
      <alignment vertical="center"/>
    </xf>
    <xf numFmtId="0" fontId="83" fillId="3" borderId="28" xfId="0" applyFont="1" applyFill="1" applyBorder="1" applyAlignment="1" applyProtection="1">
      <alignment horizontal="center" vertical="center"/>
      <protection locked="0"/>
    </xf>
    <xf numFmtId="180" fontId="37" fillId="3" borderId="104" xfId="0" applyNumberFormat="1" applyFont="1" applyFill="1" applyBorder="1" applyAlignment="1" applyProtection="1">
      <alignment horizontal="center" vertical="center"/>
      <protection locked="0"/>
    </xf>
    <xf numFmtId="0" fontId="49" fillId="4" borderId="0" xfId="0" applyFont="1" applyFill="1" applyProtection="1">
      <alignment vertical="center"/>
    </xf>
    <xf numFmtId="0" fontId="50" fillId="4" borderId="0" xfId="2" applyFont="1" applyFill="1" applyProtection="1"/>
    <xf numFmtId="0" fontId="51" fillId="4" borderId="0" xfId="3" applyFont="1" applyFill="1" applyBorder="1" applyAlignment="1" applyProtection="1">
      <alignment vertical="center"/>
    </xf>
    <xf numFmtId="0" fontId="52" fillId="4" borderId="0" xfId="2" applyFont="1" applyFill="1" applyBorder="1" applyAlignment="1" applyProtection="1">
      <alignment vertical="center"/>
    </xf>
    <xf numFmtId="0" fontId="7" fillId="4" borderId="0" xfId="5" applyFont="1" applyFill="1" applyProtection="1">
      <alignment vertical="center"/>
    </xf>
    <xf numFmtId="0" fontId="53" fillId="4" borderId="0" xfId="2" applyFont="1" applyFill="1" applyAlignment="1" applyProtection="1">
      <alignment vertical="top"/>
    </xf>
    <xf numFmtId="0" fontId="54" fillId="4" borderId="0" xfId="2" applyFont="1" applyFill="1" applyProtection="1"/>
    <xf numFmtId="49" fontId="33" fillId="4" borderId="9" xfId="6" applyNumberFormat="1" applyFont="1" applyFill="1" applyBorder="1" applyAlignment="1" applyProtection="1">
      <alignment horizontal="center" vertical="center" shrinkToFit="1"/>
    </xf>
    <xf numFmtId="0" fontId="33" fillId="4" borderId="20" xfId="5" applyFont="1" applyFill="1" applyBorder="1" applyAlignment="1" applyProtection="1">
      <alignment vertical="center"/>
    </xf>
    <xf numFmtId="0" fontId="55" fillId="4" borderId="0" xfId="5" applyFont="1" applyFill="1" applyBorder="1" applyAlignment="1" applyProtection="1">
      <alignment vertical="center"/>
    </xf>
    <xf numFmtId="0" fontId="7" fillId="4" borderId="0" xfId="5" applyFont="1" applyFill="1" applyBorder="1" applyAlignment="1" applyProtection="1">
      <alignment vertical="center" shrinkToFit="1"/>
    </xf>
    <xf numFmtId="179" fontId="7" fillId="4" borderId="0" xfId="5" applyNumberFormat="1" applyFont="1" applyFill="1" applyBorder="1" applyAlignment="1" applyProtection="1">
      <alignment vertical="center" shrinkToFit="1"/>
    </xf>
    <xf numFmtId="0" fontId="56" fillId="4" borderId="0" xfId="3" applyFont="1" applyFill="1" applyBorder="1" applyAlignment="1" applyProtection="1">
      <alignment vertical="center"/>
    </xf>
    <xf numFmtId="0" fontId="32" fillId="4" borderId="0" xfId="3" applyFont="1" applyFill="1" applyBorder="1" applyAlignment="1" applyProtection="1">
      <alignment horizontal="left" vertical="center"/>
    </xf>
    <xf numFmtId="0" fontId="50" fillId="4" borderId="0" xfId="2" applyFont="1" applyFill="1" applyBorder="1" applyAlignment="1" applyProtection="1">
      <alignment horizontal="center" vertical="center"/>
    </xf>
    <xf numFmtId="0" fontId="56" fillId="4" borderId="0" xfId="3" applyFont="1" applyFill="1" applyBorder="1" applyAlignment="1" applyProtection="1">
      <alignment horizontal="left" vertical="center"/>
    </xf>
    <xf numFmtId="0" fontId="57" fillId="4" borderId="0" xfId="2" applyFont="1" applyFill="1" applyBorder="1" applyAlignment="1" applyProtection="1"/>
    <xf numFmtId="0" fontId="35" fillId="4" borderId="0" xfId="2" applyFont="1" applyFill="1" applyBorder="1" applyAlignment="1" applyProtection="1"/>
    <xf numFmtId="0" fontId="7" fillId="4" borderId="0" xfId="3" applyFont="1" applyFill="1" applyBorder="1" applyAlignment="1" applyProtection="1">
      <alignment horizontal="left" vertical="center"/>
    </xf>
    <xf numFmtId="0" fontId="34" fillId="4" borderId="0" xfId="3" applyFont="1" applyFill="1" applyBorder="1" applyAlignment="1" applyProtection="1">
      <alignment horizontal="center" vertical="center"/>
    </xf>
    <xf numFmtId="0" fontId="57" fillId="4" borderId="0" xfId="2" applyFont="1" applyFill="1" applyBorder="1" applyAlignment="1" applyProtection="1">
      <alignment horizontal="right"/>
    </xf>
    <xf numFmtId="0" fontId="35" fillId="4" borderId="0" xfId="2" applyFont="1" applyFill="1" applyBorder="1" applyAlignment="1" applyProtection="1">
      <alignment horizontal="right"/>
    </xf>
    <xf numFmtId="0" fontId="7" fillId="4" borderId="0" xfId="3" applyFont="1" applyFill="1" applyBorder="1" applyAlignment="1" applyProtection="1">
      <alignment vertical="center"/>
    </xf>
    <xf numFmtId="0" fontId="7" fillId="4" borderId="0" xfId="3" applyFont="1" applyFill="1" applyBorder="1" applyAlignment="1" applyProtection="1">
      <alignment horizontal="center" vertical="center"/>
    </xf>
    <xf numFmtId="0" fontId="50" fillId="4" borderId="0" xfId="2" applyFont="1" applyFill="1" applyBorder="1" applyAlignment="1" applyProtection="1">
      <alignment horizontal="center"/>
    </xf>
    <xf numFmtId="0" fontId="51" fillId="4" borderId="0" xfId="3" applyFont="1" applyFill="1" applyBorder="1" applyAlignment="1" applyProtection="1">
      <alignment vertical="top" wrapText="1" shrinkToFit="1"/>
    </xf>
    <xf numFmtId="0" fontId="51" fillId="4" borderId="0" xfId="3" applyFont="1" applyFill="1" applyBorder="1" applyAlignment="1" applyProtection="1">
      <alignment vertical="top" shrinkToFit="1"/>
    </xf>
    <xf numFmtId="0" fontId="51" fillId="4" borderId="0" xfId="3" applyFont="1" applyFill="1" applyBorder="1" applyAlignment="1" applyProtection="1">
      <alignment horizontal="left" vertical="top" shrinkToFit="1"/>
    </xf>
    <xf numFmtId="38" fontId="59" fillId="4" borderId="108" xfId="3" applyNumberFormat="1" applyFont="1" applyFill="1" applyBorder="1" applyAlignment="1" applyProtection="1">
      <alignment vertical="center" shrinkToFit="1"/>
    </xf>
    <xf numFmtId="0" fontId="51" fillId="4" borderId="0" xfId="3" applyFont="1" applyFill="1" applyBorder="1" applyAlignment="1" applyProtection="1">
      <alignment horizontal="left" vertical="top" wrapText="1" shrinkToFit="1"/>
    </xf>
    <xf numFmtId="38" fontId="59" fillId="4" borderId="0" xfId="3" applyNumberFormat="1" applyFont="1" applyFill="1" applyBorder="1" applyAlignment="1" applyProtection="1">
      <alignment vertical="center" shrinkToFit="1"/>
    </xf>
    <xf numFmtId="176" fontId="51" fillId="4" borderId="0" xfId="3" applyNumberFormat="1" applyFont="1" applyFill="1" applyBorder="1" applyAlignment="1" applyProtection="1">
      <alignment vertical="center" shrinkToFit="1"/>
    </xf>
    <xf numFmtId="176" fontId="51" fillId="4" borderId="0" xfId="3" applyNumberFormat="1" applyFont="1" applyFill="1" applyBorder="1" applyAlignment="1" applyProtection="1">
      <alignment vertical="top" shrinkToFit="1"/>
    </xf>
    <xf numFmtId="0" fontId="32" fillId="4" borderId="0" xfId="3" applyFont="1" applyFill="1" applyBorder="1" applyAlignment="1" applyProtection="1">
      <alignment vertical="top"/>
    </xf>
    <xf numFmtId="0" fontId="32" fillId="4" borderId="0" xfId="3" applyFont="1" applyFill="1" applyBorder="1" applyAlignment="1" applyProtection="1">
      <alignment vertical="top" wrapText="1" shrinkToFit="1"/>
    </xf>
    <xf numFmtId="0" fontId="26" fillId="4" borderId="0" xfId="5" applyFont="1" applyFill="1" applyProtection="1">
      <alignment vertical="center"/>
    </xf>
    <xf numFmtId="0" fontId="32" fillId="4" borderId="0" xfId="3" applyFont="1" applyFill="1" applyBorder="1" applyAlignment="1" applyProtection="1">
      <alignment vertical="top" shrinkToFit="1"/>
    </xf>
    <xf numFmtId="0" fontId="60" fillId="4" borderId="0" xfId="3" applyFont="1" applyFill="1" applyBorder="1" applyAlignment="1" applyProtection="1">
      <alignment vertical="top" wrapText="1" shrinkToFit="1"/>
    </xf>
    <xf numFmtId="0" fontId="24" fillId="4" borderId="0" xfId="3" applyFont="1" applyFill="1" applyBorder="1" applyAlignment="1" applyProtection="1">
      <alignment vertical="top" shrinkToFit="1"/>
    </xf>
    <xf numFmtId="0" fontId="24" fillId="4" borderId="0" xfId="3" applyFont="1" applyFill="1" applyBorder="1" applyAlignment="1" applyProtection="1">
      <alignment vertical="top" wrapText="1" shrinkToFit="1"/>
    </xf>
    <xf numFmtId="0" fontId="51" fillId="4" borderId="0" xfId="3" applyFont="1" applyFill="1" applyBorder="1" applyAlignment="1" applyProtection="1">
      <alignment horizontal="left" vertical="center" wrapText="1" shrinkToFit="1"/>
    </xf>
    <xf numFmtId="0" fontId="51" fillId="4" borderId="0" xfId="3" applyFont="1" applyFill="1" applyBorder="1" applyAlignment="1" applyProtection="1">
      <alignment horizontal="left" vertical="center" shrinkToFit="1"/>
    </xf>
    <xf numFmtId="0" fontId="61" fillId="4" borderId="0" xfId="2" applyFont="1" applyFill="1" applyAlignment="1" applyProtection="1">
      <alignment horizontal="center" vertical="top"/>
    </xf>
    <xf numFmtId="0" fontId="24" fillId="4" borderId="0" xfId="3" applyFont="1" applyFill="1" applyBorder="1" applyAlignment="1" applyProtection="1">
      <alignment horizontal="left" vertical="center" shrinkToFit="1"/>
    </xf>
    <xf numFmtId="0" fontId="61" fillId="4" borderId="0" xfId="2" applyFont="1" applyFill="1" applyAlignment="1" applyProtection="1">
      <alignment horizontal="center" vertical="center"/>
    </xf>
    <xf numFmtId="0" fontId="61" fillId="4" borderId="0" xfId="2" applyFont="1" applyFill="1" applyAlignment="1" applyProtection="1">
      <alignment vertical="top"/>
    </xf>
    <xf numFmtId="0" fontId="61" fillId="4" borderId="0" xfId="2" applyFont="1" applyFill="1" applyAlignment="1" applyProtection="1">
      <alignment vertical="top" wrapText="1"/>
    </xf>
    <xf numFmtId="0" fontId="51" fillId="4" borderId="0" xfId="2" applyFont="1" applyFill="1" applyBorder="1" applyAlignment="1" applyProtection="1">
      <alignment vertical="top" wrapText="1"/>
    </xf>
    <xf numFmtId="0" fontId="24" fillId="4" borderId="0" xfId="2" applyFont="1" applyFill="1" applyBorder="1" applyAlignment="1" applyProtection="1">
      <alignment vertical="top" wrapText="1"/>
    </xf>
    <xf numFmtId="0" fontId="60" fillId="4" borderId="0" xfId="2" applyFont="1" applyFill="1" applyBorder="1" applyAlignment="1" applyProtection="1">
      <alignment vertical="top" wrapText="1"/>
    </xf>
    <xf numFmtId="0" fontId="7" fillId="4" borderId="0" xfId="5" applyFont="1" applyFill="1" applyBorder="1" applyProtection="1">
      <alignment vertical="center"/>
    </xf>
    <xf numFmtId="0" fontId="25" fillId="4" borderId="0" xfId="5" applyFont="1" applyFill="1" applyBorder="1" applyProtection="1">
      <alignment vertical="center"/>
    </xf>
    <xf numFmtId="0" fontId="51" fillId="4" borderId="0" xfId="2" applyFont="1" applyFill="1" applyBorder="1" applyAlignment="1" applyProtection="1">
      <alignment vertical="top"/>
    </xf>
    <xf numFmtId="0" fontId="24" fillId="4" borderId="0" xfId="2" applyFont="1" applyFill="1" applyBorder="1" applyAlignment="1" applyProtection="1">
      <alignment vertical="top"/>
    </xf>
    <xf numFmtId="0" fontId="60" fillId="4" borderId="0" xfId="5" applyFont="1" applyFill="1" applyBorder="1" applyAlignment="1" applyProtection="1">
      <alignment vertical="center"/>
    </xf>
    <xf numFmtId="0" fontId="51" fillId="4" borderId="0" xfId="2" applyFont="1" applyFill="1" applyBorder="1" applyAlignment="1" applyProtection="1">
      <alignment horizontal="left" vertical="top"/>
    </xf>
    <xf numFmtId="0" fontId="24" fillId="4" borderId="0" xfId="2" applyFont="1" applyFill="1" applyBorder="1" applyAlignment="1" applyProtection="1">
      <alignment horizontal="left" vertical="top"/>
    </xf>
    <xf numFmtId="0" fontId="60" fillId="4" borderId="0" xfId="2" applyFont="1" applyFill="1" applyBorder="1" applyAlignment="1" applyProtection="1">
      <alignment vertical="top"/>
    </xf>
    <xf numFmtId="0" fontId="51" fillId="4" borderId="0" xfId="2" applyFont="1" applyFill="1" applyBorder="1" applyAlignment="1" applyProtection="1">
      <alignment horizontal="left" vertical="top" wrapText="1"/>
    </xf>
    <xf numFmtId="0" fontId="24" fillId="4" borderId="0" xfId="2" applyFont="1" applyFill="1" applyBorder="1" applyAlignment="1" applyProtection="1">
      <alignment horizontal="left" vertical="top" wrapText="1"/>
    </xf>
    <xf numFmtId="0" fontId="51" fillId="4" borderId="0" xfId="2" applyFont="1" applyFill="1" applyAlignment="1" applyProtection="1">
      <alignment vertical="top"/>
    </xf>
    <xf numFmtId="0" fontId="24" fillId="4" borderId="0" xfId="2" applyFont="1" applyFill="1" applyAlignment="1" applyProtection="1">
      <alignment vertical="top"/>
    </xf>
    <xf numFmtId="0" fontId="60" fillId="4" borderId="0" xfId="3" applyFont="1" applyFill="1" applyBorder="1" applyAlignment="1" applyProtection="1">
      <alignment horizontal="left" vertical="top" shrinkToFit="1"/>
    </xf>
    <xf numFmtId="0" fontId="101" fillId="4" borderId="0" xfId="3" applyFont="1" applyFill="1" applyBorder="1" applyAlignment="1" applyProtection="1">
      <alignment vertical="top" wrapText="1" shrinkToFit="1"/>
    </xf>
    <xf numFmtId="38" fontId="60" fillId="4" borderId="0" xfId="3" applyNumberFormat="1" applyFont="1" applyFill="1" applyBorder="1" applyAlignment="1" applyProtection="1">
      <alignment horizontal="right" vertical="center" shrinkToFit="1"/>
    </xf>
    <xf numFmtId="176" fontId="60" fillId="4" borderId="0" xfId="3" applyNumberFormat="1" applyFont="1" applyFill="1" applyBorder="1" applyAlignment="1" applyProtection="1">
      <alignment vertical="center" shrinkToFit="1"/>
    </xf>
    <xf numFmtId="176" fontId="63" fillId="4" borderId="0" xfId="3" applyNumberFormat="1" applyFont="1" applyFill="1" applyBorder="1" applyAlignment="1" applyProtection="1">
      <alignment vertical="top" shrinkToFit="1"/>
    </xf>
    <xf numFmtId="0" fontId="60" fillId="4" borderId="0" xfId="2" applyFont="1" applyFill="1" applyAlignment="1" applyProtection="1">
      <alignment vertical="top" wrapText="1"/>
    </xf>
    <xf numFmtId="0" fontId="64" fillId="4" borderId="0" xfId="2" applyFont="1" applyFill="1" applyAlignment="1" applyProtection="1">
      <alignment vertical="top"/>
    </xf>
    <xf numFmtId="0" fontId="64" fillId="4" borderId="0" xfId="2" applyFont="1" applyFill="1" applyAlignment="1" applyProtection="1">
      <alignment vertical="top" wrapText="1"/>
    </xf>
    <xf numFmtId="0" fontId="32" fillId="4" borderId="0" xfId="0" applyFont="1" applyFill="1" applyAlignment="1" applyProtection="1">
      <alignment vertical="top" wrapText="1" shrinkToFit="1"/>
    </xf>
    <xf numFmtId="0" fontId="38" fillId="4" borderId="0" xfId="0" applyFont="1" applyFill="1" applyAlignment="1" applyProtection="1">
      <alignment horizontal="center" vertical="center"/>
    </xf>
    <xf numFmtId="0" fontId="27" fillId="4" borderId="44" xfId="0" applyFont="1" applyFill="1" applyBorder="1" applyAlignment="1" applyProtection="1">
      <alignment vertical="top" wrapText="1"/>
    </xf>
    <xf numFmtId="0" fontId="27" fillId="4" borderId="0" xfId="0" applyFont="1" applyFill="1" applyAlignment="1" applyProtection="1">
      <alignment vertical="top" wrapText="1"/>
    </xf>
    <xf numFmtId="0" fontId="27"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9"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9" fillId="0" borderId="9" xfId="15" applyNumberFormat="1" applyBorder="1" applyAlignment="1" applyProtection="1">
      <alignment vertical="center" shrinkToFit="1"/>
      <protection hidden="1"/>
    </xf>
    <xf numFmtId="185" fontId="7" fillId="0" borderId="9" xfId="15" applyNumberFormat="1" applyFont="1" applyBorder="1" applyAlignment="1" applyProtection="1">
      <alignment horizontal="center" vertical="center" shrinkToFit="1"/>
      <protection hidden="1"/>
    </xf>
    <xf numFmtId="185" fontId="9" fillId="0" borderId="9" xfId="15" applyNumberFormat="1" applyBorder="1" applyAlignment="1" applyProtection="1">
      <alignment horizontal="center" vertical="center" shrinkToFit="1"/>
      <protection hidden="1"/>
    </xf>
    <xf numFmtId="185" fontId="6"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9"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9"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4"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6" fillId="0" borderId="115" xfId="15" applyNumberFormat="1" applyFont="1" applyBorder="1" applyAlignment="1" applyProtection="1">
      <alignment vertical="center" shrinkToFit="1"/>
      <protection hidden="1"/>
    </xf>
    <xf numFmtId="0" fontId="27" fillId="4" borderId="0" xfId="0" applyFont="1" applyFill="1" applyAlignment="1" applyProtection="1">
      <alignment horizontal="left" vertical="center"/>
    </xf>
    <xf numFmtId="0" fontId="36" fillId="4" borderId="0" xfId="10" applyFont="1" applyFill="1" applyAlignment="1" applyProtection="1">
      <alignment vertical="top"/>
      <protection hidden="1"/>
    </xf>
    <xf numFmtId="0" fontId="27" fillId="4" borderId="0" xfId="10" applyFont="1" applyFill="1" applyProtection="1">
      <alignment vertical="center"/>
      <protection hidden="1"/>
    </xf>
    <xf numFmtId="0" fontId="43" fillId="4" borderId="0" xfId="10" applyFont="1" applyFill="1" applyProtection="1">
      <alignment vertical="center"/>
      <protection hidden="1"/>
    </xf>
    <xf numFmtId="0" fontId="43" fillId="4" borderId="0" xfId="10" applyFont="1" applyFill="1" applyBorder="1" applyAlignment="1" applyProtection="1">
      <alignment vertical="center"/>
      <protection hidden="1"/>
    </xf>
    <xf numFmtId="0" fontId="27" fillId="4" borderId="0" xfId="0" applyFont="1" applyFill="1" applyAlignment="1" applyProtection="1">
      <alignment horizontal="left" vertical="center"/>
      <protection hidden="1"/>
    </xf>
    <xf numFmtId="0" fontId="44" fillId="4" borderId="0" xfId="10" applyFont="1" applyFill="1" applyProtection="1">
      <alignment vertical="center"/>
      <protection hidden="1"/>
    </xf>
    <xf numFmtId="0" fontId="37" fillId="4" borderId="0" xfId="0" applyFont="1" applyFill="1" applyBorder="1" applyAlignment="1" applyProtection="1">
      <alignment vertical="center"/>
      <protection hidden="1"/>
    </xf>
    <xf numFmtId="0" fontId="43" fillId="4" borderId="3" xfId="0" applyFont="1" applyFill="1" applyBorder="1" applyAlignment="1" applyProtection="1">
      <alignment horizontal="center" vertical="center"/>
      <protection hidden="1"/>
    </xf>
    <xf numFmtId="0" fontId="43" fillId="4" borderId="37" xfId="0" applyFont="1" applyFill="1" applyBorder="1" applyAlignment="1" applyProtection="1">
      <alignment horizontal="center" vertical="center"/>
      <protection hidden="1"/>
    </xf>
    <xf numFmtId="0" fontId="43" fillId="4" borderId="38" xfId="10" applyFont="1" applyFill="1" applyBorder="1" applyAlignment="1" applyProtection="1">
      <alignment vertical="center" wrapText="1"/>
      <protection hidden="1"/>
    </xf>
    <xf numFmtId="0" fontId="40" fillId="4" borderId="59" xfId="10" applyFont="1" applyFill="1" applyBorder="1" applyAlignment="1" applyProtection="1">
      <alignment horizontal="center" vertical="center" wrapText="1"/>
      <protection hidden="1"/>
    </xf>
    <xf numFmtId="0" fontId="27" fillId="4" borderId="56" xfId="0" applyFont="1" applyFill="1" applyBorder="1" applyAlignment="1" applyProtection="1">
      <alignment horizontal="center" vertical="center" shrinkToFit="1"/>
      <protection hidden="1"/>
    </xf>
    <xf numFmtId="0" fontId="27" fillId="4" borderId="49" xfId="0" applyFont="1" applyFill="1" applyBorder="1" applyAlignment="1" applyProtection="1">
      <alignment horizontal="center" vertical="center"/>
      <protection hidden="1"/>
    </xf>
    <xf numFmtId="180" fontId="27" fillId="4" borderId="18" xfId="0" applyNumberFormat="1" applyFont="1" applyFill="1" applyBorder="1" applyAlignment="1" applyProtection="1">
      <alignment horizontal="center" vertical="center"/>
      <protection hidden="1"/>
    </xf>
    <xf numFmtId="180" fontId="27" fillId="4" borderId="18" xfId="0" applyNumberFormat="1" applyFont="1" applyFill="1" applyBorder="1" applyAlignment="1" applyProtection="1">
      <alignment vertical="center"/>
      <protection hidden="1"/>
    </xf>
    <xf numFmtId="180" fontId="27" fillId="4" borderId="18"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center" vertical="center"/>
      <protection hidden="1"/>
    </xf>
    <xf numFmtId="180" fontId="27" fillId="4" borderId="8" xfId="0" applyNumberFormat="1" applyFont="1" applyFill="1" applyBorder="1" applyAlignment="1" applyProtection="1">
      <alignment vertical="center"/>
      <protection hidden="1"/>
    </xf>
    <xf numFmtId="180" fontId="27" fillId="4" borderId="7"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right" vertical="center"/>
      <protection hidden="1"/>
    </xf>
    <xf numFmtId="38" fontId="27" fillId="4" borderId="56" xfId="1" applyFont="1" applyFill="1" applyBorder="1" applyProtection="1">
      <alignment vertical="center"/>
      <protection hidden="1"/>
    </xf>
    <xf numFmtId="38" fontId="27" fillId="4" borderId="59" xfId="1" applyFont="1" applyFill="1" applyBorder="1" applyProtection="1">
      <alignment vertical="center"/>
      <protection hidden="1"/>
    </xf>
    <xf numFmtId="0" fontId="27" fillId="4" borderId="9" xfId="0" applyFont="1" applyFill="1" applyBorder="1" applyAlignment="1" applyProtection="1">
      <alignment horizontal="center" vertical="center"/>
      <protection hidden="1"/>
    </xf>
    <xf numFmtId="180" fontId="27" fillId="4" borderId="17" xfId="0" applyNumberFormat="1" applyFont="1" applyFill="1" applyBorder="1" applyAlignment="1" applyProtection="1">
      <alignment horizontal="right" vertical="center"/>
      <protection hidden="1"/>
    </xf>
    <xf numFmtId="0" fontId="43" fillId="0" borderId="56" xfId="0" applyFont="1" applyFill="1" applyBorder="1" applyAlignment="1" applyProtection="1">
      <alignment horizontal="center" vertical="center" shrinkToFit="1"/>
      <protection hidden="1"/>
    </xf>
    <xf numFmtId="0" fontId="27" fillId="0" borderId="9" xfId="0" applyFont="1" applyFill="1" applyBorder="1" applyAlignment="1" applyProtection="1">
      <alignment horizontal="center" vertical="center"/>
      <protection hidden="1"/>
    </xf>
    <xf numFmtId="178" fontId="43" fillId="0" borderId="56" xfId="1" applyNumberFormat="1" applyFont="1" applyFill="1" applyBorder="1" applyProtection="1">
      <alignment vertical="center"/>
      <protection hidden="1"/>
    </xf>
    <xf numFmtId="178" fontId="43" fillId="0" borderId="59" xfId="1" applyNumberFormat="1" applyFont="1" applyFill="1" applyBorder="1" applyProtection="1">
      <alignment vertical="center"/>
      <protection hidden="1"/>
    </xf>
    <xf numFmtId="0" fontId="27" fillId="0" borderId="35" xfId="0" applyFont="1" applyFill="1" applyBorder="1" applyAlignment="1" applyProtection="1">
      <alignment horizontal="center" vertical="center"/>
      <protection hidden="1"/>
    </xf>
    <xf numFmtId="178" fontId="43" fillId="0" borderId="36" xfId="1" applyNumberFormat="1" applyFont="1" applyFill="1" applyBorder="1" applyProtection="1">
      <alignment vertical="center"/>
      <protection hidden="1"/>
    </xf>
    <xf numFmtId="178" fontId="43" fillId="0" borderId="53" xfId="1" applyNumberFormat="1" applyFont="1" applyFill="1" applyBorder="1" applyProtection="1">
      <alignment vertical="center"/>
      <protection hidden="1"/>
    </xf>
    <xf numFmtId="0" fontId="43" fillId="4" borderId="12" xfId="0" applyFont="1" applyFill="1" applyBorder="1" applyAlignment="1" applyProtection="1">
      <alignment vertical="center" shrinkToFit="1"/>
      <protection hidden="1"/>
    </xf>
    <xf numFmtId="0" fontId="43" fillId="4" borderId="101" xfId="0" applyFont="1" applyFill="1" applyBorder="1" applyAlignment="1" applyProtection="1">
      <alignment vertical="center" shrinkToFit="1"/>
      <protection hidden="1"/>
    </xf>
    <xf numFmtId="0" fontId="27" fillId="4" borderId="0" xfId="0" applyFont="1" applyFill="1" applyProtection="1">
      <alignment vertical="center"/>
      <protection hidden="1"/>
    </xf>
    <xf numFmtId="0" fontId="43" fillId="4" borderId="0" xfId="10" applyFont="1" applyFill="1" applyBorder="1" applyProtection="1">
      <alignment vertical="center"/>
      <protection hidden="1"/>
    </xf>
    <xf numFmtId="0" fontId="27" fillId="4" borderId="0" xfId="0" applyFont="1" applyFill="1" applyBorder="1" applyAlignment="1" applyProtection="1">
      <alignment vertical="center"/>
      <protection hidden="1"/>
    </xf>
    <xf numFmtId="0" fontId="45" fillId="4" borderId="38" xfId="0" applyFont="1" applyFill="1" applyBorder="1" applyAlignment="1" applyProtection="1">
      <alignment horizontal="center" vertical="center"/>
      <protection hidden="1"/>
    </xf>
    <xf numFmtId="0" fontId="45" fillId="4" borderId="37" xfId="0" applyFont="1" applyFill="1" applyBorder="1" applyAlignment="1" applyProtection="1">
      <alignment horizontal="center" vertical="center"/>
      <protection hidden="1"/>
    </xf>
    <xf numFmtId="0" fontId="45" fillId="4" borderId="0" xfId="0" applyFont="1" applyFill="1" applyBorder="1" applyAlignment="1" applyProtection="1">
      <alignment horizontal="center" vertical="center"/>
      <protection hidden="1"/>
    </xf>
    <xf numFmtId="0" fontId="43" fillId="4" borderId="0" xfId="0" applyFont="1" applyFill="1" applyBorder="1" applyAlignment="1" applyProtection="1">
      <alignment horizontal="center" vertical="center"/>
      <protection hidden="1"/>
    </xf>
    <xf numFmtId="0" fontId="27" fillId="0" borderId="56" xfId="0" applyFont="1" applyFill="1" applyBorder="1" applyAlignment="1" applyProtection="1">
      <alignment horizontal="center" vertical="center" shrinkToFit="1"/>
      <protection hidden="1"/>
    </xf>
    <xf numFmtId="0" fontId="27" fillId="0" borderId="57" xfId="0" applyFont="1" applyFill="1" applyBorder="1" applyAlignment="1" applyProtection="1">
      <alignment horizontal="center" vertical="center"/>
      <protection hidden="1"/>
    </xf>
    <xf numFmtId="180" fontId="45" fillId="4" borderId="0" xfId="0" applyNumberFormat="1" applyFont="1" applyFill="1" applyBorder="1" applyAlignment="1" applyProtection="1">
      <alignment horizontal="center" vertical="center"/>
      <protection hidden="1"/>
    </xf>
    <xf numFmtId="180" fontId="43" fillId="4" borderId="0" xfId="0" applyNumberFormat="1" applyFont="1" applyFill="1" applyBorder="1" applyAlignment="1" applyProtection="1">
      <alignment horizontal="center" vertical="center"/>
      <protection hidden="1"/>
    </xf>
    <xf numFmtId="180" fontId="43" fillId="4" borderId="0" xfId="0" applyNumberFormat="1" applyFont="1" applyFill="1" applyBorder="1" applyAlignment="1" applyProtection="1">
      <alignment vertical="center"/>
      <protection hidden="1"/>
    </xf>
    <xf numFmtId="180" fontId="43" fillId="4" borderId="0" xfId="0" applyNumberFormat="1" applyFont="1" applyFill="1" applyBorder="1" applyAlignment="1" applyProtection="1">
      <alignment horizontal="right" vertical="center"/>
      <protection hidden="1"/>
    </xf>
    <xf numFmtId="0" fontId="27" fillId="0" borderId="9" xfId="0" applyFont="1" applyFill="1" applyBorder="1" applyAlignment="1" applyProtection="1">
      <alignment horizontal="center" vertical="center" shrinkToFit="1"/>
      <protection hidden="1"/>
    </xf>
    <xf numFmtId="38" fontId="43" fillId="4" borderId="0" xfId="1" applyNumberFormat="1" applyFont="1" applyFill="1" applyBorder="1" applyAlignment="1" applyProtection="1">
      <alignment vertical="center"/>
      <protection hidden="1"/>
    </xf>
    <xf numFmtId="38" fontId="43" fillId="4" borderId="0" xfId="0" applyNumberFormat="1" applyFont="1" applyFill="1" applyBorder="1" applyAlignment="1" applyProtection="1">
      <alignment vertical="center" shrinkToFit="1"/>
      <protection hidden="1"/>
    </xf>
    <xf numFmtId="38" fontId="43" fillId="4" borderId="0" xfId="0" applyNumberFormat="1" applyFont="1" applyFill="1" applyBorder="1" applyAlignment="1" applyProtection="1">
      <alignment horizontal="center" vertical="center" shrinkToFit="1"/>
      <protection hidden="1"/>
    </xf>
    <xf numFmtId="0" fontId="27" fillId="0" borderId="35" xfId="0" applyFont="1" applyFill="1" applyBorder="1" applyAlignment="1" applyProtection="1">
      <alignment horizontal="center" vertical="center" shrinkToFit="1"/>
      <protection hidden="1"/>
    </xf>
    <xf numFmtId="0" fontId="43" fillId="4" borderId="0" xfId="0" applyFont="1" applyFill="1" applyBorder="1" applyAlignment="1" applyProtection="1">
      <alignment vertical="center" shrinkToFit="1"/>
      <protection hidden="1"/>
    </xf>
    <xf numFmtId="38" fontId="27" fillId="4" borderId="46" xfId="1" applyNumberFormat="1" applyFont="1" applyFill="1" applyBorder="1" applyAlignment="1" applyProtection="1">
      <alignment vertical="center"/>
      <protection hidden="1"/>
    </xf>
    <xf numFmtId="38" fontId="27" fillId="4" borderId="0" xfId="1" applyNumberFormat="1" applyFont="1" applyFill="1" applyBorder="1" applyAlignment="1" applyProtection="1">
      <alignment vertical="center"/>
      <protection hidden="1"/>
    </xf>
    <xf numFmtId="0" fontId="27" fillId="4" borderId="12" xfId="0" applyFont="1" applyFill="1" applyBorder="1" applyAlignment="1" applyProtection="1">
      <alignment vertical="center" shrinkToFit="1"/>
      <protection hidden="1"/>
    </xf>
    <xf numFmtId="38" fontId="27" fillId="4" borderId="3" xfId="1" applyNumberFormat="1" applyFont="1" applyFill="1" applyBorder="1" applyAlignment="1" applyProtection="1">
      <alignment vertical="center"/>
      <protection hidden="1"/>
    </xf>
    <xf numFmtId="38" fontId="27" fillId="4" borderId="37" xfId="1" applyNumberFormat="1" applyFont="1" applyFill="1" applyBorder="1" applyAlignment="1" applyProtection="1">
      <alignment vertical="center"/>
      <protection hidden="1"/>
    </xf>
    <xf numFmtId="0" fontId="27" fillId="4" borderId="101" xfId="0" applyFont="1" applyFill="1" applyBorder="1" applyAlignment="1" applyProtection="1">
      <alignment vertical="center" shrinkToFit="1"/>
      <protection hidden="1"/>
    </xf>
    <xf numFmtId="180" fontId="27" fillId="4" borderId="0" xfId="0" applyNumberFormat="1" applyFont="1" applyFill="1" applyBorder="1" applyProtection="1">
      <alignment vertical="center"/>
    </xf>
    <xf numFmtId="180" fontId="38" fillId="4" borderId="0" xfId="0" applyNumberFormat="1" applyFont="1" applyFill="1" applyBorder="1" applyAlignment="1" applyProtection="1">
      <alignment horizontal="center" vertical="center"/>
    </xf>
    <xf numFmtId="0" fontId="48" fillId="4" borderId="0" xfId="0" applyFont="1" applyFill="1" applyProtection="1">
      <alignment vertical="center"/>
    </xf>
    <xf numFmtId="0" fontId="27" fillId="4" borderId="0" xfId="0" applyFont="1" applyFill="1" applyBorder="1" applyAlignment="1" applyProtection="1">
      <alignment horizontal="right" vertical="center"/>
    </xf>
    <xf numFmtId="0" fontId="27" fillId="4" borderId="0" xfId="0" applyFont="1" applyFill="1" applyBorder="1" applyAlignment="1" applyProtection="1">
      <alignment horizontal="distributed" vertical="center"/>
    </xf>
    <xf numFmtId="0" fontId="45" fillId="4" borderId="0" xfId="0" applyFont="1" applyFill="1" applyProtection="1">
      <alignment vertical="center"/>
    </xf>
    <xf numFmtId="0" fontId="27" fillId="4" borderId="45" xfId="0" applyFont="1" applyFill="1" applyBorder="1" applyProtection="1">
      <alignment vertical="center"/>
    </xf>
    <xf numFmtId="0" fontId="27" fillId="4" borderId="44" xfId="0" applyFont="1" applyFill="1" applyBorder="1" applyProtection="1">
      <alignment vertical="center"/>
    </xf>
    <xf numFmtId="0" fontId="27" fillId="4" borderId="52" xfId="0" applyFont="1" applyFill="1" applyBorder="1" applyProtection="1">
      <alignment vertical="center"/>
    </xf>
    <xf numFmtId="38" fontId="27" fillId="4" borderId="0" xfId="0" applyNumberFormat="1" applyFont="1" applyFill="1" applyProtection="1">
      <alignment vertical="center"/>
    </xf>
    <xf numFmtId="3" fontId="27" fillId="4" borderId="0" xfId="0" applyNumberFormat="1" applyFont="1" applyFill="1" applyProtection="1">
      <alignment vertical="center"/>
    </xf>
    <xf numFmtId="0" fontId="27" fillId="4" borderId="14" xfId="0" applyFont="1" applyFill="1" applyBorder="1" applyAlignment="1" applyProtection="1">
      <alignment horizontal="left" vertical="center"/>
    </xf>
    <xf numFmtId="0" fontId="27" fillId="4" borderId="47" xfId="0" applyFont="1" applyFill="1" applyBorder="1" applyAlignment="1" applyProtection="1">
      <alignment horizontal="left" vertical="center"/>
    </xf>
    <xf numFmtId="0" fontId="43" fillId="4" borderId="30" xfId="0" applyFont="1" applyFill="1" applyBorder="1" applyAlignment="1" applyProtection="1">
      <alignment vertical="center"/>
    </xf>
    <xf numFmtId="0" fontId="43" fillId="4" borderId="28" xfId="0" applyFont="1" applyFill="1" applyBorder="1" applyAlignment="1" applyProtection="1">
      <alignment vertical="center"/>
    </xf>
    <xf numFmtId="0" fontId="27" fillId="4" borderId="28" xfId="0" applyFont="1" applyFill="1" applyBorder="1" applyProtection="1">
      <alignment vertical="center"/>
    </xf>
    <xf numFmtId="0" fontId="27" fillId="4" borderId="27" xfId="0" applyFont="1" applyFill="1" applyBorder="1" applyProtection="1">
      <alignment vertical="center"/>
    </xf>
    <xf numFmtId="0" fontId="27" fillId="4" borderId="37" xfId="0" applyFont="1" applyFill="1" applyBorder="1" applyProtection="1">
      <alignment vertical="center"/>
    </xf>
    <xf numFmtId="0" fontId="43" fillId="4" borderId="11" xfId="0" applyFont="1" applyFill="1" applyBorder="1" applyAlignment="1" applyProtection="1">
      <alignment horizontal="center" vertical="center"/>
    </xf>
    <xf numFmtId="0" fontId="43" fillId="4" borderId="10" xfId="0" applyFont="1" applyFill="1" applyBorder="1" applyAlignment="1" applyProtection="1">
      <alignment horizontal="left" vertical="center" wrapText="1"/>
    </xf>
    <xf numFmtId="0" fontId="43" fillId="4" borderId="0" xfId="0" applyFont="1" applyFill="1" applyBorder="1" applyAlignment="1" applyProtection="1">
      <alignment horizontal="left" vertical="center" wrapText="1"/>
    </xf>
    <xf numFmtId="0" fontId="43" fillId="4" borderId="24" xfId="0" applyFont="1" applyFill="1" applyBorder="1" applyAlignment="1" applyProtection="1">
      <alignment horizontal="left" vertical="center" wrapText="1"/>
    </xf>
    <xf numFmtId="0" fontId="43" fillId="4" borderId="10" xfId="0" applyFont="1" applyFill="1" applyBorder="1" applyAlignment="1" applyProtection="1">
      <alignment horizontal="left" vertical="center"/>
    </xf>
    <xf numFmtId="0" fontId="43" fillId="4" borderId="0" xfId="0" applyFont="1" applyFill="1" applyBorder="1" applyAlignment="1" applyProtection="1">
      <alignment horizontal="left" vertical="center"/>
    </xf>
    <xf numFmtId="0" fontId="43" fillId="4" borderId="46" xfId="0" applyFont="1" applyFill="1" applyBorder="1" applyAlignment="1" applyProtection="1">
      <alignment horizontal="left" vertical="center" wrapText="1"/>
    </xf>
    <xf numFmtId="0" fontId="43" fillId="4" borderId="46" xfId="0" applyFont="1" applyFill="1" applyBorder="1" applyAlignment="1" applyProtection="1">
      <alignment horizontal="left" vertical="center"/>
    </xf>
    <xf numFmtId="0" fontId="43" fillId="4" borderId="26" xfId="0" applyFont="1" applyFill="1" applyBorder="1" applyAlignment="1" applyProtection="1">
      <alignment horizontal="left" vertical="center"/>
    </xf>
    <xf numFmtId="0" fontId="45" fillId="4" borderId="0" xfId="0" applyFont="1" applyFill="1" applyBorder="1" applyAlignment="1" applyProtection="1">
      <alignment vertical="top"/>
    </xf>
    <xf numFmtId="0" fontId="43" fillId="4" borderId="0" xfId="0" applyFont="1" applyFill="1" applyBorder="1" applyProtection="1">
      <alignment vertical="center"/>
    </xf>
    <xf numFmtId="0" fontId="43" fillId="4" borderId="33" xfId="0" applyFont="1" applyFill="1" applyBorder="1" applyAlignment="1" applyProtection="1">
      <alignment horizontal="center" vertical="center"/>
    </xf>
    <xf numFmtId="0" fontId="43" fillId="4" borderId="39" xfId="0" applyFont="1" applyFill="1" applyBorder="1" applyProtection="1">
      <alignment vertical="center"/>
    </xf>
    <xf numFmtId="0" fontId="43" fillId="4" borderId="14" xfId="0" applyFont="1" applyFill="1" applyBorder="1" applyProtection="1">
      <alignment vertical="center"/>
    </xf>
    <xf numFmtId="0" fontId="43" fillId="4" borderId="47" xfId="0" applyFont="1" applyFill="1" applyBorder="1" applyProtection="1">
      <alignment vertical="center"/>
    </xf>
    <xf numFmtId="0" fontId="43" fillId="4" borderId="46" xfId="0" applyFont="1" applyFill="1" applyBorder="1" applyProtection="1">
      <alignment vertical="center"/>
    </xf>
    <xf numFmtId="0" fontId="43" fillId="4" borderId="48" xfId="0" applyFont="1" applyFill="1" applyBorder="1" applyProtection="1">
      <alignment vertical="center"/>
    </xf>
    <xf numFmtId="0" fontId="43" fillId="4" borderId="39" xfId="0" applyFont="1" applyFill="1" applyBorder="1" applyAlignment="1" applyProtection="1">
      <alignment vertical="center"/>
    </xf>
    <xf numFmtId="0" fontId="43" fillId="4" borderId="14" xfId="0" applyFont="1" applyFill="1" applyBorder="1" applyAlignment="1" applyProtection="1">
      <alignment vertical="center"/>
    </xf>
    <xf numFmtId="0" fontId="37" fillId="4" borderId="18" xfId="0" applyFont="1" applyFill="1" applyBorder="1" applyAlignment="1" applyProtection="1">
      <alignment vertical="center"/>
    </xf>
    <xf numFmtId="0" fontId="37" fillId="4" borderId="20" xfId="0" applyFont="1" applyFill="1" applyBorder="1" applyAlignment="1" applyProtection="1">
      <alignment vertical="center"/>
    </xf>
    <xf numFmtId="0" fontId="43" fillId="4" borderId="46" xfId="0" applyFont="1" applyFill="1" applyBorder="1" applyAlignment="1" applyProtection="1">
      <alignment horizontal="center" vertical="center"/>
    </xf>
    <xf numFmtId="0" fontId="43" fillId="4" borderId="26" xfId="0" applyFont="1" applyFill="1" applyBorder="1" applyAlignment="1" applyProtection="1">
      <alignment horizontal="center" vertical="center"/>
    </xf>
    <xf numFmtId="0" fontId="43" fillId="4" borderId="49" xfId="0" applyFont="1" applyFill="1" applyBorder="1" applyProtection="1">
      <alignment vertical="center"/>
    </xf>
    <xf numFmtId="0" fontId="43" fillId="4" borderId="6" xfId="0" applyFont="1" applyFill="1" applyBorder="1" applyAlignment="1" applyProtection="1">
      <alignment horizontal="center" vertical="center"/>
    </xf>
    <xf numFmtId="0" fontId="43" fillId="4" borderId="34" xfId="0" applyFont="1" applyFill="1" applyBorder="1" applyAlignment="1" applyProtection="1">
      <alignment vertical="center"/>
    </xf>
    <xf numFmtId="0" fontId="43" fillId="4" borderId="2" xfId="0" applyFont="1" applyFill="1" applyBorder="1" applyAlignment="1" applyProtection="1">
      <alignment vertical="center"/>
    </xf>
    <xf numFmtId="0" fontId="43" fillId="4" borderId="4" xfId="0" applyFont="1" applyFill="1" applyBorder="1" applyAlignment="1" applyProtection="1">
      <alignment vertical="center"/>
    </xf>
    <xf numFmtId="0" fontId="43" fillId="4" borderId="0" xfId="0" applyFont="1" applyFill="1" applyBorder="1" applyAlignment="1" applyProtection="1">
      <alignment vertical="center"/>
    </xf>
    <xf numFmtId="0" fontId="40" fillId="4" borderId="0" xfId="0" applyFont="1" applyFill="1" applyBorder="1" applyAlignment="1" applyProtection="1">
      <alignment vertical="center" wrapText="1"/>
    </xf>
    <xf numFmtId="0" fontId="40" fillId="4" borderId="0" xfId="0" applyFont="1" applyFill="1" applyBorder="1" applyAlignment="1" applyProtection="1">
      <alignment horizontal="left" vertical="center" wrapText="1"/>
    </xf>
    <xf numFmtId="0" fontId="43" fillId="4" borderId="0" xfId="0" applyFont="1" applyFill="1" applyBorder="1" applyAlignment="1" applyProtection="1">
      <alignment horizontal="right"/>
    </xf>
    <xf numFmtId="0" fontId="45" fillId="4" borderId="27" xfId="0" applyFont="1" applyFill="1" applyBorder="1" applyProtection="1">
      <alignment vertical="center"/>
    </xf>
    <xf numFmtId="0" fontId="43" fillId="4" borderId="42" xfId="0" applyFont="1" applyFill="1" applyBorder="1" applyAlignment="1" applyProtection="1">
      <alignment horizontal="left" vertical="center"/>
    </xf>
    <xf numFmtId="0" fontId="43" fillId="4" borderId="13" xfId="0" applyFont="1" applyFill="1" applyBorder="1" applyAlignment="1" applyProtection="1">
      <alignment horizontal="left" vertical="center"/>
    </xf>
    <xf numFmtId="0" fontId="43" fillId="4" borderId="16" xfId="0" applyFont="1" applyFill="1" applyBorder="1" applyAlignment="1" applyProtection="1">
      <alignment horizontal="center" vertical="center"/>
    </xf>
    <xf numFmtId="0" fontId="45" fillId="4" borderId="17" xfId="0" applyFont="1" applyFill="1" applyBorder="1" applyProtection="1">
      <alignment vertical="center"/>
    </xf>
    <xf numFmtId="0" fontId="43" fillId="4" borderId="38" xfId="0" applyFont="1" applyFill="1" applyBorder="1" applyAlignment="1" applyProtection="1">
      <alignment horizontal="left" vertical="center"/>
    </xf>
    <xf numFmtId="0" fontId="43" fillId="4" borderId="37" xfId="0" applyFont="1" applyFill="1" applyBorder="1" applyAlignment="1" applyProtection="1">
      <alignment horizontal="left" vertical="center"/>
    </xf>
    <xf numFmtId="0" fontId="43" fillId="4" borderId="1" xfId="0" applyFont="1" applyFill="1" applyBorder="1" applyAlignment="1" applyProtection="1">
      <alignment horizontal="left" vertical="center"/>
    </xf>
    <xf numFmtId="0" fontId="45" fillId="4" borderId="0" xfId="0" applyFont="1" applyFill="1" applyAlignment="1" applyProtection="1">
      <alignment horizontal="left" vertical="top"/>
    </xf>
    <xf numFmtId="0" fontId="45" fillId="4" borderId="0" xfId="0" applyFont="1" applyFill="1" applyAlignment="1" applyProtection="1">
      <alignment horizontal="left" vertical="top" wrapText="1"/>
    </xf>
    <xf numFmtId="0" fontId="43" fillId="4" borderId="0" xfId="0" applyFont="1" applyFill="1" applyBorder="1" applyAlignment="1" applyProtection="1">
      <alignment horizontal="center" vertical="top"/>
    </xf>
    <xf numFmtId="0" fontId="43" fillId="4" borderId="0" xfId="0" applyFont="1" applyFill="1" applyBorder="1" applyAlignment="1" applyProtection="1">
      <alignment horizontal="left" vertical="top" wrapText="1"/>
    </xf>
    <xf numFmtId="0" fontId="43" fillId="4" borderId="25" xfId="0" applyFont="1" applyFill="1" applyBorder="1" applyAlignment="1" applyProtection="1">
      <alignment horizontal="left" vertical="center"/>
    </xf>
    <xf numFmtId="0" fontId="43" fillId="4" borderId="14" xfId="0" applyFont="1" applyFill="1" applyBorder="1" applyAlignment="1" applyProtection="1">
      <alignment horizontal="left" vertical="center" wrapText="1"/>
    </xf>
    <xf numFmtId="0" fontId="27" fillId="4" borderId="18" xfId="0" applyFont="1" applyFill="1" applyBorder="1" applyProtection="1">
      <alignment vertical="center"/>
    </xf>
    <xf numFmtId="0" fontId="43" fillId="4" borderId="18" xfId="0" applyFont="1" applyFill="1" applyBorder="1" applyAlignment="1" applyProtection="1">
      <alignment horizontal="left" vertical="center" wrapText="1"/>
    </xf>
    <xf numFmtId="0" fontId="43" fillId="4" borderId="18" xfId="0" applyFont="1" applyFill="1" applyBorder="1" applyAlignment="1" applyProtection="1">
      <alignment horizontal="right"/>
    </xf>
    <xf numFmtId="0" fontId="43" fillId="4" borderId="17" xfId="0" applyFont="1" applyFill="1" applyBorder="1" applyAlignment="1" applyProtection="1">
      <alignment horizontal="right"/>
    </xf>
    <xf numFmtId="0" fontId="43" fillId="4" borderId="17" xfId="0" applyFont="1" applyFill="1" applyBorder="1" applyAlignment="1" applyProtection="1"/>
    <xf numFmtId="0" fontId="43" fillId="4" borderId="0" xfId="0" applyFont="1" applyFill="1" applyBorder="1" applyAlignment="1" applyProtection="1">
      <alignment vertical="center" wrapText="1"/>
    </xf>
    <xf numFmtId="0" fontId="43" fillId="4" borderId="13" xfId="0" applyFont="1" applyFill="1" applyBorder="1" applyAlignment="1" applyProtection="1">
      <alignment horizontal="right" vertical="center"/>
    </xf>
    <xf numFmtId="0" fontId="43" fillId="4" borderId="1" xfId="0" applyFont="1" applyFill="1" applyBorder="1" applyAlignment="1" applyProtection="1">
      <alignment horizontal="right" vertical="center"/>
    </xf>
    <xf numFmtId="0" fontId="43" fillId="4" borderId="42" xfId="0" applyFont="1" applyFill="1" applyBorder="1" applyAlignment="1" applyProtection="1">
      <alignment horizontal="right" vertical="center"/>
    </xf>
    <xf numFmtId="0" fontId="43" fillId="4" borderId="17" xfId="0" applyFont="1" applyFill="1" applyBorder="1" applyAlignment="1" applyProtection="1">
      <alignment horizontal="right" vertical="center"/>
    </xf>
    <xf numFmtId="0" fontId="47" fillId="4" borderId="0" xfId="0" applyFont="1" applyFill="1" applyAlignment="1" applyProtection="1">
      <alignment horizontal="center" vertical="center"/>
    </xf>
    <xf numFmtId="0" fontId="27" fillId="4" borderId="27" xfId="0" applyFont="1" applyFill="1" applyBorder="1" applyAlignment="1" applyProtection="1">
      <alignment vertical="center" shrinkToFit="1"/>
    </xf>
    <xf numFmtId="0" fontId="27" fillId="4" borderId="54" xfId="0" applyFont="1" applyFill="1" applyBorder="1" applyAlignment="1" applyProtection="1">
      <alignment horizontal="center" vertical="center" wrapText="1"/>
    </xf>
    <xf numFmtId="0" fontId="40" fillId="4" borderId="35" xfId="0" applyFont="1" applyFill="1" applyBorder="1" applyAlignment="1" applyProtection="1">
      <alignment horizontal="center" vertical="center" wrapText="1"/>
    </xf>
    <xf numFmtId="0" fontId="27" fillId="4" borderId="62" xfId="0" applyFont="1" applyFill="1" applyBorder="1" applyAlignment="1" applyProtection="1">
      <alignment horizontal="center" vertical="center" wrapText="1"/>
    </xf>
    <xf numFmtId="0" fontId="40" fillId="4" borderId="53" xfId="0" applyFont="1" applyFill="1" applyBorder="1" applyAlignment="1" applyProtection="1">
      <alignment horizontal="center" vertical="center" wrapText="1"/>
    </xf>
    <xf numFmtId="38" fontId="27" fillId="4" borderId="49" xfId="1" applyFont="1" applyFill="1" applyBorder="1" applyAlignment="1" applyProtection="1">
      <alignment vertical="center"/>
    </xf>
    <xf numFmtId="38" fontId="27" fillId="4" borderId="26" xfId="1" applyFont="1" applyFill="1" applyBorder="1" applyAlignment="1" applyProtection="1">
      <alignment vertical="center"/>
    </xf>
    <xf numFmtId="38" fontId="27" fillId="4" borderId="60" xfId="1" applyFont="1" applyFill="1" applyBorder="1" applyAlignment="1" applyProtection="1">
      <alignment vertical="center"/>
    </xf>
    <xf numFmtId="0" fontId="45" fillId="4" borderId="0" xfId="0" applyFont="1" applyFill="1" applyAlignment="1" applyProtection="1">
      <alignment horizontal="left" vertical="center"/>
    </xf>
    <xf numFmtId="0" fontId="43" fillId="4" borderId="12" xfId="0" applyFont="1" applyFill="1" applyBorder="1" applyAlignment="1" applyProtection="1">
      <alignment horizontal="right"/>
    </xf>
    <xf numFmtId="0" fontId="27" fillId="4" borderId="15" xfId="0" applyFont="1" applyFill="1" applyBorder="1" applyProtection="1">
      <alignment vertical="center"/>
    </xf>
    <xf numFmtId="0" fontId="27" fillId="4" borderId="10" xfId="0" applyFont="1" applyFill="1" applyBorder="1" applyProtection="1">
      <alignment vertical="center"/>
    </xf>
    <xf numFmtId="0" fontId="27" fillId="4" borderId="38" xfId="0" applyFont="1" applyFill="1" applyBorder="1" applyProtection="1">
      <alignment vertical="center"/>
    </xf>
    <xf numFmtId="0" fontId="43" fillId="4" borderId="10" xfId="0" applyFont="1" applyFill="1" applyBorder="1" applyProtection="1">
      <alignment vertical="center"/>
    </xf>
    <xf numFmtId="0" fontId="43" fillId="4" borderId="48" xfId="0" applyFont="1" applyFill="1" applyBorder="1" applyAlignment="1" applyProtection="1">
      <alignment horizontal="left" vertical="center" wrapText="1"/>
    </xf>
    <xf numFmtId="0" fontId="43" fillId="4" borderId="55" xfId="0" applyFont="1" applyFill="1" applyBorder="1" applyAlignment="1" applyProtection="1">
      <alignment horizontal="center" vertical="center"/>
    </xf>
    <xf numFmtId="0" fontId="43" fillId="4" borderId="12" xfId="0" applyFont="1" applyFill="1" applyBorder="1" applyAlignment="1" applyProtection="1">
      <alignment horizontal="right" vertical="center"/>
    </xf>
    <xf numFmtId="0" fontId="43" fillId="4" borderId="26" xfId="0" applyFont="1" applyFill="1" applyBorder="1" applyProtection="1">
      <alignment vertical="center"/>
    </xf>
    <xf numFmtId="0" fontId="27" fillId="4" borderId="37" xfId="0" applyFont="1" applyFill="1" applyBorder="1" applyAlignment="1" applyProtection="1">
      <alignment horizontal="center" vertical="center"/>
    </xf>
    <xf numFmtId="0" fontId="37" fillId="4" borderId="2" xfId="0" applyFont="1" applyFill="1" applyBorder="1" applyAlignment="1" applyProtection="1">
      <alignment vertical="center"/>
    </xf>
    <xf numFmtId="0" fontId="37" fillId="4" borderId="4" xfId="0" applyFont="1" applyFill="1" applyBorder="1" applyAlignment="1" applyProtection="1">
      <alignment vertical="center"/>
    </xf>
    <xf numFmtId="0" fontId="43" fillId="4" borderId="0" xfId="0" applyFont="1" applyFill="1" applyBorder="1" applyAlignment="1" applyProtection="1">
      <alignment horizontal="right" vertical="center"/>
    </xf>
    <xf numFmtId="0" fontId="43" fillId="4" borderId="33" xfId="0" applyFont="1" applyFill="1" applyBorder="1" applyAlignment="1" applyProtection="1">
      <alignment horizontal="center" vertical="top"/>
    </xf>
    <xf numFmtId="0" fontId="43" fillId="4" borderId="11" xfId="0" applyFont="1" applyFill="1" applyBorder="1" applyAlignment="1" applyProtection="1">
      <alignment horizontal="center" vertical="top"/>
    </xf>
    <xf numFmtId="0" fontId="43" fillId="4" borderId="6" xfId="0" applyFont="1" applyFill="1" applyBorder="1" applyAlignment="1" applyProtection="1">
      <alignment horizontal="center" vertical="top"/>
    </xf>
    <xf numFmtId="0" fontId="43" fillId="4" borderId="7" xfId="0" applyFont="1" applyFill="1" applyBorder="1" applyAlignment="1" applyProtection="1"/>
    <xf numFmtId="0" fontId="45" fillId="4" borderId="0" xfId="0" applyFont="1" applyFill="1" applyBorder="1" applyAlignment="1" applyProtection="1">
      <alignment horizontal="left" vertical="center"/>
    </xf>
    <xf numFmtId="180" fontId="43" fillId="4" borderId="18" xfId="0" applyNumberFormat="1" applyFont="1" applyFill="1" applyBorder="1" applyAlignment="1" applyProtection="1">
      <alignment horizontal="center" vertical="center"/>
      <protection hidden="1"/>
    </xf>
    <xf numFmtId="178" fontId="43" fillId="4" borderId="18" xfId="0" applyNumberFormat="1" applyFont="1" applyFill="1" applyBorder="1" applyAlignment="1" applyProtection="1">
      <alignment vertical="center"/>
      <protection hidden="1"/>
    </xf>
    <xf numFmtId="180" fontId="43" fillId="4" borderId="18" xfId="0" applyNumberFormat="1" applyFont="1" applyFill="1" applyBorder="1" applyAlignment="1" applyProtection="1">
      <alignment vertical="center"/>
      <protection hidden="1"/>
    </xf>
    <xf numFmtId="180" fontId="43" fillId="4" borderId="18" xfId="0" applyNumberFormat="1" applyFont="1" applyFill="1" applyBorder="1" applyAlignment="1" applyProtection="1">
      <alignment horizontal="right" vertical="center"/>
      <protection hidden="1"/>
    </xf>
    <xf numFmtId="0" fontId="43" fillId="4" borderId="103" xfId="0" applyFont="1" applyFill="1" applyBorder="1" applyAlignment="1" applyProtection="1">
      <alignment vertical="center" shrinkToFit="1"/>
      <protection hidden="1"/>
    </xf>
    <xf numFmtId="0" fontId="43" fillId="4" borderId="21" xfId="0" applyFont="1" applyFill="1" applyBorder="1" applyAlignment="1" applyProtection="1">
      <alignment vertical="center" shrinkToFit="1"/>
      <protection hidden="1"/>
    </xf>
    <xf numFmtId="38" fontId="43" fillId="4" borderId="37" xfId="1" applyNumberFormat="1" applyFont="1" applyFill="1" applyBorder="1" applyAlignment="1" applyProtection="1">
      <alignment vertical="center"/>
      <protection hidden="1"/>
    </xf>
    <xf numFmtId="0" fontId="43" fillId="4" borderId="62" xfId="0" applyFont="1" applyFill="1" applyBorder="1" applyAlignment="1" applyProtection="1">
      <alignment vertical="center" shrinkToFit="1"/>
      <protection hidden="1"/>
    </xf>
    <xf numFmtId="180" fontId="43" fillId="4" borderId="17" xfId="0" applyNumberFormat="1" applyFont="1" applyFill="1" applyBorder="1" applyAlignment="1" applyProtection="1">
      <alignment horizontal="right" vertical="center"/>
      <protection hidden="1"/>
    </xf>
    <xf numFmtId="0" fontId="43" fillId="4" borderId="105" xfId="0" applyFont="1" applyFill="1" applyBorder="1" applyAlignment="1" applyProtection="1">
      <alignment vertical="center" shrinkToFit="1"/>
      <protection hidden="1"/>
    </xf>
    <xf numFmtId="178" fontId="27" fillId="4" borderId="18"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center" vertical="center"/>
      <protection hidden="1"/>
    </xf>
    <xf numFmtId="178" fontId="27" fillId="4" borderId="2"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right" vertical="center"/>
      <protection hidden="1"/>
    </xf>
    <xf numFmtId="0" fontId="27" fillId="4" borderId="30" xfId="0" applyFont="1" applyFill="1" applyBorder="1" applyAlignment="1" applyProtection="1">
      <alignment vertical="center" shrinkToFit="1"/>
      <protection hidden="1"/>
    </xf>
    <xf numFmtId="0" fontId="27" fillId="4" borderId="21" xfId="0" applyFont="1" applyFill="1" applyBorder="1" applyAlignment="1" applyProtection="1">
      <alignment vertical="center" shrinkToFit="1"/>
      <protection hidden="1"/>
    </xf>
    <xf numFmtId="0" fontId="27" fillId="4" borderId="62" xfId="0" applyFont="1" applyFill="1" applyBorder="1" applyAlignment="1" applyProtection="1">
      <alignment vertical="center" shrinkToFit="1"/>
      <protection hidden="1"/>
    </xf>
    <xf numFmtId="180" fontId="27" fillId="4" borderId="28" xfId="0" applyNumberFormat="1" applyFont="1" applyFill="1" applyBorder="1" applyAlignment="1" applyProtection="1">
      <alignment horizontal="center" vertical="center"/>
      <protection hidden="1"/>
    </xf>
    <xf numFmtId="180" fontId="27" fillId="4" borderId="28" xfId="0" applyNumberFormat="1" applyFont="1" applyFill="1" applyBorder="1" applyAlignment="1" applyProtection="1">
      <alignment vertical="center"/>
      <protection hidden="1"/>
    </xf>
    <xf numFmtId="180" fontId="27" fillId="4" borderId="1" xfId="0" applyNumberFormat="1" applyFont="1" applyFill="1" applyBorder="1" applyAlignment="1" applyProtection="1">
      <alignment horizontal="right" vertical="center"/>
      <protection hidden="1"/>
    </xf>
    <xf numFmtId="0" fontId="27" fillId="4" borderId="27" xfId="0" applyFont="1" applyFill="1" applyBorder="1" applyAlignment="1" applyProtection="1">
      <alignment vertical="center" shrinkToFit="1"/>
      <protection hidden="1"/>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4" borderId="44" xfId="0" applyFont="1" applyFill="1" applyBorder="1" applyAlignment="1" applyProtection="1">
      <alignment vertical="top" wrapText="1"/>
    </xf>
    <xf numFmtId="185" fontId="9"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9" fillId="0" borderId="0" xfId="15" applyNumberFormat="1" applyAlignment="1" applyProtection="1">
      <alignment horizontal="center" vertical="center" shrinkToFit="1"/>
      <protection hidden="1"/>
    </xf>
    <xf numFmtId="185" fontId="9"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9" fillId="0" borderId="0" xfId="15" applyProtection="1">
      <alignment vertical="center"/>
      <protection hidden="1"/>
    </xf>
    <xf numFmtId="0" fontId="9" fillId="0" borderId="0" xfId="15" applyNumberFormat="1" applyProtection="1">
      <alignment vertical="center"/>
      <protection hidden="1"/>
    </xf>
    <xf numFmtId="0" fontId="43" fillId="0" borderId="0" xfId="10" applyFont="1" applyProtection="1">
      <alignment vertical="center"/>
      <protection hidden="1"/>
    </xf>
    <xf numFmtId="0" fontId="18" fillId="0" borderId="0" xfId="10" applyFont="1" applyProtection="1">
      <alignment vertical="center"/>
      <protection hidden="1"/>
    </xf>
    <xf numFmtId="0" fontId="43" fillId="0" borderId="0" xfId="10" applyFont="1" applyAlignment="1" applyProtection="1">
      <alignment vertical="center" wrapText="1"/>
      <protection hidden="1"/>
    </xf>
    <xf numFmtId="0" fontId="18" fillId="0" borderId="0" xfId="10" applyFont="1" applyAlignment="1" applyProtection="1">
      <alignment vertical="center" wrapText="1"/>
      <protection hidden="1"/>
    </xf>
    <xf numFmtId="0" fontId="15" fillId="0" borderId="0" xfId="10" applyFont="1" applyProtection="1">
      <alignment vertical="center"/>
      <protection hidden="1"/>
    </xf>
    <xf numFmtId="0" fontId="27" fillId="4" borderId="0" xfId="10" applyFont="1" applyFill="1" applyBorder="1" applyProtection="1">
      <alignment vertical="center"/>
      <protection hidden="1"/>
    </xf>
    <xf numFmtId="0" fontId="43" fillId="0" borderId="0" xfId="10" applyFont="1" applyFill="1" applyProtection="1">
      <alignment vertical="center"/>
      <protection hidden="1"/>
    </xf>
    <xf numFmtId="0" fontId="18" fillId="0" borderId="0" xfId="10" applyFont="1" applyFill="1" applyProtection="1">
      <alignment vertical="center"/>
      <protection hidden="1"/>
    </xf>
    <xf numFmtId="0" fontId="43" fillId="0" borderId="0" xfId="10" applyFont="1" applyBorder="1" applyProtection="1">
      <alignment vertical="center"/>
      <protection hidden="1"/>
    </xf>
    <xf numFmtId="0" fontId="18" fillId="0" borderId="0" xfId="10" applyFont="1" applyBorder="1" applyProtection="1">
      <alignment vertical="center"/>
      <protection hidden="1"/>
    </xf>
    <xf numFmtId="0" fontId="43" fillId="0" borderId="0" xfId="10" applyFont="1" applyFill="1" applyBorder="1" applyProtection="1">
      <alignment vertical="center"/>
      <protection hidden="1"/>
    </xf>
    <xf numFmtId="0" fontId="18" fillId="0" borderId="0" xfId="10" applyFont="1" applyFill="1" applyBorder="1" applyProtection="1">
      <alignment vertical="center"/>
      <protection hidden="1"/>
    </xf>
    <xf numFmtId="0" fontId="27" fillId="0" borderId="0" xfId="10" applyFont="1" applyProtection="1">
      <alignment vertical="center"/>
      <protection hidden="1"/>
    </xf>
    <xf numFmtId="180" fontId="43" fillId="6" borderId="18" xfId="0" applyNumberFormat="1" applyFont="1" applyFill="1" applyBorder="1" applyAlignment="1" applyProtection="1">
      <alignment vertical="center"/>
      <protection locked="0"/>
    </xf>
    <xf numFmtId="180" fontId="27" fillId="6" borderId="18" xfId="0" applyNumberFormat="1" applyFont="1" applyFill="1" applyBorder="1" applyAlignment="1" applyProtection="1">
      <alignment vertical="center"/>
      <protection locked="0"/>
    </xf>
    <xf numFmtId="180" fontId="27" fillId="6" borderId="2" xfId="0" applyNumberFormat="1" applyFont="1" applyFill="1" applyBorder="1" applyAlignment="1" applyProtection="1">
      <alignment vertical="center"/>
      <protection locked="0"/>
    </xf>
    <xf numFmtId="0" fontId="15" fillId="0" borderId="200" xfId="14" applyFont="1" applyBorder="1" applyProtection="1">
      <alignment vertical="center"/>
      <protection hidden="1"/>
    </xf>
    <xf numFmtId="0" fontId="15" fillId="0" borderId="201" xfId="14" applyFont="1" applyBorder="1" applyProtection="1">
      <alignment vertical="center"/>
      <protection hidden="1"/>
    </xf>
    <xf numFmtId="185" fontId="15" fillId="0" borderId="199" xfId="14" applyNumberFormat="1" applyFont="1" applyBorder="1" applyProtection="1">
      <alignment vertical="center"/>
      <protection hidden="1"/>
    </xf>
    <xf numFmtId="185" fontId="15" fillId="0" borderId="198" xfId="14" applyNumberFormat="1" applyFont="1" applyBorder="1" applyProtection="1">
      <alignment vertical="center"/>
      <protection hidden="1"/>
    </xf>
    <xf numFmtId="38" fontId="27" fillId="2" borderId="26" xfId="1" applyFont="1" applyFill="1" applyBorder="1" applyAlignment="1" applyProtection="1">
      <alignment vertical="center"/>
      <protection locked="0"/>
    </xf>
    <xf numFmtId="0" fontId="102" fillId="4" borderId="132" xfId="0" applyFont="1" applyFill="1" applyBorder="1" applyAlignment="1" applyProtection="1">
      <alignment horizontal="center" vertical="center" wrapText="1"/>
    </xf>
    <xf numFmtId="182" fontId="42" fillId="4" borderId="132" xfId="0" applyNumberFormat="1" applyFont="1" applyFill="1" applyBorder="1" applyAlignment="1" applyProtection="1">
      <alignment horizontal="center" vertical="center" wrapText="1"/>
    </xf>
    <xf numFmtId="0" fontId="27" fillId="4" borderId="158" xfId="0" applyFont="1" applyFill="1" applyBorder="1" applyProtection="1">
      <alignment vertical="center"/>
    </xf>
    <xf numFmtId="0" fontId="27" fillId="4" borderId="132" xfId="0" applyFont="1" applyFill="1" applyBorder="1" applyProtection="1">
      <alignment vertical="center"/>
    </xf>
    <xf numFmtId="0" fontId="103" fillId="4" borderId="144" xfId="0" applyFont="1" applyFill="1" applyBorder="1" applyAlignment="1" applyProtection="1">
      <alignment horizontal="center" vertical="center" wrapText="1"/>
    </xf>
    <xf numFmtId="0" fontId="104" fillId="4" borderId="144" xfId="0" applyFont="1" applyFill="1" applyBorder="1" applyProtection="1">
      <alignment vertical="center"/>
    </xf>
    <xf numFmtId="198" fontId="88" fillId="0" borderId="0" xfId="23" applyNumberFormat="1" applyFont="1" applyFill="1" applyBorder="1" applyAlignment="1">
      <alignment vertical="center"/>
    </xf>
    <xf numFmtId="176" fontId="88" fillId="0" borderId="0" xfId="23" applyNumberFormat="1" applyFont="1" applyFill="1" applyBorder="1" applyAlignment="1">
      <alignment vertical="center"/>
    </xf>
    <xf numFmtId="197" fontId="88" fillId="0" borderId="0" xfId="23" applyNumberFormat="1" applyFont="1" applyFill="1" applyBorder="1" applyAlignment="1">
      <alignment horizontal="center" vertical="center"/>
    </xf>
    <xf numFmtId="3" fontId="88" fillId="0" borderId="46" xfId="23" applyNumberFormat="1" applyFont="1" applyFill="1" applyBorder="1" applyAlignment="1">
      <alignment horizontal="center" vertical="center" wrapText="1"/>
    </xf>
    <xf numFmtId="3" fontId="88" fillId="0" borderId="0" xfId="23" applyNumberFormat="1" applyFont="1" applyFill="1" applyBorder="1" applyAlignment="1">
      <alignment horizontal="center" vertical="center" wrapText="1"/>
    </xf>
    <xf numFmtId="3" fontId="88" fillId="0" borderId="24" xfId="23" applyNumberFormat="1" applyFont="1" applyFill="1" applyBorder="1" applyAlignment="1">
      <alignment horizontal="center" vertical="center" wrapText="1"/>
    </xf>
    <xf numFmtId="176" fontId="88" fillId="0" borderId="26" xfId="23" applyNumberFormat="1" applyFont="1" applyFill="1" applyBorder="1" applyAlignment="1">
      <alignment horizontal="center" vertical="center" wrapText="1"/>
    </xf>
    <xf numFmtId="3" fontId="88" fillId="0" borderId="48" xfId="23" applyNumberFormat="1" applyFont="1" applyFill="1" applyBorder="1" applyAlignment="1">
      <alignment horizontal="center" vertical="center" wrapText="1"/>
    </xf>
    <xf numFmtId="176" fontId="90" fillId="3" borderId="49" xfId="23" applyNumberFormat="1" applyFont="1" applyFill="1" applyBorder="1" applyAlignment="1">
      <alignment horizontal="center" vertical="center" wrapText="1"/>
    </xf>
    <xf numFmtId="176" fontId="89" fillId="3" borderId="40" xfId="23" applyNumberFormat="1" applyFont="1" applyFill="1" applyBorder="1" applyAlignment="1">
      <alignment vertical="center"/>
    </xf>
    <xf numFmtId="176" fontId="89" fillId="3" borderId="48" xfId="23" applyNumberFormat="1" applyFont="1" applyFill="1" applyBorder="1" applyAlignment="1">
      <alignment vertical="center"/>
    </xf>
    <xf numFmtId="176" fontId="89" fillId="3" borderId="49" xfId="23" applyNumberFormat="1" applyFont="1" applyFill="1" applyBorder="1" applyAlignment="1">
      <alignment vertical="center"/>
    </xf>
    <xf numFmtId="3" fontId="88" fillId="0" borderId="49" xfId="23" applyNumberFormat="1" applyFont="1" applyFill="1" applyBorder="1" applyAlignment="1">
      <alignment horizontal="center" vertical="center" wrapText="1"/>
    </xf>
    <xf numFmtId="198" fontId="89" fillId="3" borderId="40" xfId="23" applyNumberFormat="1" applyFont="1" applyFill="1" applyBorder="1" applyAlignment="1">
      <alignment vertical="center"/>
    </xf>
    <xf numFmtId="198" fontId="89" fillId="3" borderId="48" xfId="23" applyNumberFormat="1" applyFont="1" applyFill="1" applyBorder="1" applyAlignment="1">
      <alignment vertical="center"/>
    </xf>
    <xf numFmtId="198" fontId="89" fillId="3" borderId="49" xfId="23" applyNumberFormat="1" applyFont="1" applyFill="1" applyBorder="1" applyAlignment="1">
      <alignment vertical="center"/>
    </xf>
    <xf numFmtId="197" fontId="88" fillId="3" borderId="24" xfId="23" applyNumberFormat="1" applyFont="1" applyFill="1" applyBorder="1" applyAlignment="1">
      <alignment horizontal="center" vertical="center"/>
    </xf>
    <xf numFmtId="197" fontId="88" fillId="3" borderId="0" xfId="23" applyNumberFormat="1" applyFont="1" applyFill="1" applyBorder="1" applyAlignment="1">
      <alignment horizontal="center" vertical="center"/>
    </xf>
    <xf numFmtId="0" fontId="18" fillId="0" borderId="0" xfId="25" applyFont="1" applyFill="1" applyBorder="1" applyAlignment="1">
      <alignment horizontal="left" vertical="center"/>
    </xf>
    <xf numFmtId="0" fontId="92" fillId="0" borderId="14" xfId="25" applyFont="1" applyFill="1" applyBorder="1" applyAlignment="1">
      <alignment wrapText="1"/>
    </xf>
    <xf numFmtId="0" fontId="18" fillId="0" borderId="0" xfId="25" applyFont="1" applyFill="1" applyBorder="1" applyAlignment="1">
      <alignment horizontal="left" vertical="center" wrapText="1"/>
    </xf>
    <xf numFmtId="0" fontId="1" fillId="0" borderId="0" xfId="28" applyProtection="1">
      <alignment vertical="center"/>
    </xf>
    <xf numFmtId="0" fontId="25" fillId="4" borderId="0" xfId="28" applyFont="1" applyFill="1" applyProtection="1">
      <alignment vertical="center"/>
    </xf>
    <xf numFmtId="205" fontId="71" fillId="4" borderId="0" xfId="18" applyNumberFormat="1" applyFont="1" applyFill="1" applyBorder="1" applyAlignment="1" applyProtection="1">
      <alignment horizontal="center" vertical="center" shrinkToFit="1"/>
    </xf>
    <xf numFmtId="0" fontId="69" fillId="4" borderId="0" xfId="18" applyFont="1" applyFill="1" applyBorder="1" applyAlignment="1" applyProtection="1">
      <alignment horizontal="left" vertical="center"/>
    </xf>
    <xf numFmtId="0" fontId="69" fillId="0" borderId="21" xfId="18" applyFont="1" applyFill="1" applyBorder="1" applyAlignment="1" applyProtection="1">
      <alignment vertical="center" wrapText="1" shrinkToFit="1"/>
    </xf>
    <xf numFmtId="0" fontId="69" fillId="0" borderId="47" xfId="18" applyFont="1" applyFill="1" applyBorder="1" applyAlignment="1" applyProtection="1">
      <alignment vertical="center" wrapText="1" shrinkToFit="1"/>
    </xf>
    <xf numFmtId="0" fontId="25" fillId="0" borderId="0" xfId="28" applyFont="1" applyProtection="1">
      <alignment vertical="center"/>
    </xf>
    <xf numFmtId="0" fontId="18" fillId="0" borderId="0" xfId="18" applyFont="1" applyFill="1" applyProtection="1"/>
    <xf numFmtId="0" fontId="18" fillId="4" borderId="8" xfId="18" applyFont="1" applyFill="1" applyBorder="1" applyAlignment="1" applyProtection="1">
      <alignment vertical="center"/>
    </xf>
    <xf numFmtId="0" fontId="69" fillId="0" borderId="17" xfId="18" applyFont="1" applyBorder="1" applyAlignment="1" applyProtection="1">
      <alignment vertical="center" shrinkToFit="1"/>
    </xf>
    <xf numFmtId="0" fontId="69" fillId="0" borderId="18" xfId="18" applyFont="1" applyBorder="1" applyAlignment="1" applyProtection="1">
      <alignment vertical="center"/>
    </xf>
    <xf numFmtId="0" fontId="69" fillId="0" borderId="18" xfId="18" applyFont="1" applyBorder="1" applyAlignment="1" applyProtection="1">
      <alignment vertical="center" shrinkToFit="1"/>
    </xf>
    <xf numFmtId="0" fontId="105" fillId="0" borderId="0" xfId="21" applyFont="1" applyFill="1" applyBorder="1" applyAlignment="1" applyProtection="1">
      <alignment horizontal="distributed" vertical="center"/>
    </xf>
    <xf numFmtId="0" fontId="22" fillId="0" borderId="0" xfId="21" applyFont="1" applyFill="1" applyProtection="1">
      <alignment vertical="center"/>
    </xf>
    <xf numFmtId="0" fontId="22" fillId="0" borderId="0" xfId="21" applyFont="1" applyProtection="1">
      <alignment vertical="center"/>
    </xf>
    <xf numFmtId="0" fontId="78" fillId="4" borderId="0" xfId="18" applyFont="1" applyFill="1" applyBorder="1" applyAlignment="1" applyProtection="1">
      <alignment horizontal="center" vertical="center"/>
    </xf>
    <xf numFmtId="0" fontId="1" fillId="0" borderId="0" xfId="28" applyFill="1" applyProtection="1">
      <alignment vertical="center"/>
    </xf>
    <xf numFmtId="0" fontId="26" fillId="4" borderId="26" xfId="28" applyFont="1" applyFill="1" applyBorder="1" applyProtection="1">
      <alignment vertical="center"/>
    </xf>
    <xf numFmtId="195" fontId="26" fillId="0" borderId="24" xfId="28" applyNumberFormat="1" applyFont="1" applyBorder="1" applyProtection="1">
      <alignment vertical="center"/>
    </xf>
    <xf numFmtId="0" fontId="26" fillId="4" borderId="46" xfId="28" applyFont="1" applyFill="1" applyBorder="1" applyProtection="1">
      <alignment vertical="center"/>
    </xf>
    <xf numFmtId="0" fontId="22" fillId="0" borderId="0" xfId="28" applyFont="1" applyProtection="1">
      <alignment vertical="center"/>
    </xf>
    <xf numFmtId="195" fontId="26" fillId="4" borderId="24" xfId="28" applyNumberFormat="1" applyFont="1" applyFill="1" applyBorder="1" applyProtection="1">
      <alignment vertical="center"/>
    </xf>
    <xf numFmtId="195" fontId="22" fillId="0" borderId="0" xfId="28" applyNumberFormat="1" applyFont="1" applyProtection="1">
      <alignment vertical="center"/>
    </xf>
    <xf numFmtId="195" fontId="26" fillId="4" borderId="47" xfId="28" applyNumberFormat="1" applyFont="1" applyFill="1" applyBorder="1" applyProtection="1">
      <alignment vertical="center"/>
    </xf>
    <xf numFmtId="0" fontId="26" fillId="4" borderId="39" xfId="28" applyFont="1" applyFill="1" applyBorder="1" applyProtection="1">
      <alignment vertical="center"/>
    </xf>
    <xf numFmtId="0" fontId="22" fillId="0" borderId="0" xfId="28" applyFont="1" applyFill="1" applyProtection="1">
      <alignment vertical="center"/>
    </xf>
    <xf numFmtId="196" fontId="110" fillId="0" borderId="0" xfId="21" applyNumberFormat="1" applyFont="1" applyFill="1" applyBorder="1" applyAlignment="1" applyProtection="1">
      <alignment horizontal="distributed" vertical="center" shrinkToFit="1"/>
    </xf>
    <xf numFmtId="0" fontId="14" fillId="0" borderId="0" xfId="18" applyFont="1" applyFill="1" applyProtection="1"/>
    <xf numFmtId="0" fontId="25" fillId="0" borderId="0" xfId="28" applyFont="1" applyFill="1" applyProtection="1">
      <alignment vertical="center"/>
    </xf>
    <xf numFmtId="0" fontId="1" fillId="0" borderId="9" xfId="28" applyFill="1" applyBorder="1" applyProtection="1">
      <alignment vertical="center"/>
    </xf>
    <xf numFmtId="0" fontId="1" fillId="0" borderId="0" xfId="28" applyFill="1" applyAlignment="1" applyProtection="1">
      <alignment horizontal="center" vertical="center"/>
    </xf>
    <xf numFmtId="38" fontId="97" fillId="0" borderId="9" xfId="29" applyFont="1" applyBorder="1" applyProtection="1">
      <alignment vertical="center"/>
      <protection hidden="1"/>
    </xf>
    <xf numFmtId="0" fontId="25" fillId="0" borderId="0" xfId="28" applyFont="1" applyBorder="1" applyProtection="1">
      <alignment vertical="center"/>
    </xf>
    <xf numFmtId="0" fontId="25" fillId="4" borderId="0" xfId="28" applyFont="1" applyFill="1" applyBorder="1" applyProtection="1">
      <alignment vertical="center"/>
    </xf>
    <xf numFmtId="194" fontId="77" fillId="4" borderId="0" xfId="18" applyNumberFormat="1" applyFont="1" applyFill="1" applyBorder="1" applyAlignment="1" applyProtection="1">
      <alignment horizontal="center" vertical="center"/>
    </xf>
    <xf numFmtId="0" fontId="22" fillId="4" borderId="0" xfId="28" applyFont="1" applyFill="1" applyAlignment="1" applyProtection="1">
      <alignment horizontal="center" vertical="center"/>
    </xf>
    <xf numFmtId="0" fontId="25" fillId="4" borderId="0" xfId="28" applyFont="1" applyFill="1" applyAlignment="1" applyProtection="1">
      <alignment horizontal="center" vertical="center"/>
    </xf>
    <xf numFmtId="0" fontId="25" fillId="12" borderId="235" xfId="28" applyFont="1" applyFill="1" applyBorder="1" applyProtection="1">
      <alignment vertical="center"/>
    </xf>
    <xf numFmtId="190" fontId="25" fillId="0" borderId="0" xfId="28" applyNumberFormat="1" applyFont="1" applyProtection="1">
      <alignment vertical="center"/>
    </xf>
    <xf numFmtId="0" fontId="43" fillId="4" borderId="18" xfId="0" applyFont="1" applyFill="1" applyBorder="1" applyAlignment="1" applyProtection="1">
      <alignment horizontal="left" vertical="center" wrapText="1"/>
    </xf>
    <xf numFmtId="38" fontId="51" fillId="4" borderId="108" xfId="1" applyFont="1" applyFill="1" applyBorder="1" applyAlignment="1" applyProtection="1">
      <alignment vertical="top" shrinkToFit="1"/>
    </xf>
    <xf numFmtId="0" fontId="0" fillId="0" borderId="9" xfId="0" applyBorder="1" applyAlignment="1">
      <alignment horizontal="center" vertical="center" wrapText="1"/>
    </xf>
    <xf numFmtId="0" fontId="0" fillId="0" borderId="9" xfId="0" applyBorder="1" applyAlignment="1">
      <alignment horizontal="center" vertical="center"/>
    </xf>
    <xf numFmtId="0" fontId="83" fillId="0" borderId="102" xfId="0" applyFont="1" applyFill="1" applyBorder="1" applyAlignment="1" applyProtection="1">
      <alignment horizontal="center" vertical="center"/>
    </xf>
    <xf numFmtId="0" fontId="83" fillId="0" borderId="103" xfId="0" applyFont="1" applyFill="1" applyBorder="1" applyAlignment="1" applyProtection="1">
      <alignment horizontal="center" vertical="center"/>
    </xf>
    <xf numFmtId="0" fontId="83" fillId="0" borderId="114" xfId="0" applyFont="1" applyFill="1" applyBorder="1" applyAlignment="1" applyProtection="1">
      <alignment horizontal="center" vertical="center"/>
    </xf>
    <xf numFmtId="0" fontId="37" fillId="0" borderId="58" xfId="0" applyFont="1" applyBorder="1" applyAlignment="1" applyProtection="1">
      <alignment horizontal="center" vertical="center" wrapText="1"/>
    </xf>
    <xf numFmtId="0" fontId="37" fillId="0" borderId="57" xfId="0" applyFont="1" applyBorder="1" applyAlignment="1" applyProtection="1">
      <alignment horizontal="center" vertical="center" wrapText="1"/>
    </xf>
    <xf numFmtId="0" fontId="37" fillId="0" borderId="36" xfId="0" applyFont="1" applyBorder="1" applyAlignment="1" applyProtection="1">
      <alignment horizontal="center" vertical="center" wrapText="1"/>
    </xf>
    <xf numFmtId="0" fontId="37" fillId="0" borderId="35" xfId="0" applyFont="1" applyBorder="1" applyAlignment="1" applyProtection="1">
      <alignment horizontal="center" vertical="center" wrapText="1"/>
    </xf>
    <xf numFmtId="182" fontId="37" fillId="3" borderId="29" xfId="0" applyNumberFormat="1" applyFont="1" applyFill="1" applyBorder="1" applyAlignment="1" applyProtection="1">
      <alignment horizontal="center" vertical="center"/>
      <protection locked="0"/>
    </xf>
    <xf numFmtId="182" fontId="37" fillId="3" borderId="28" xfId="0" applyNumberFormat="1" applyFont="1" applyFill="1" applyBorder="1" applyAlignment="1" applyProtection="1">
      <alignment horizontal="center" vertical="center"/>
      <protection locked="0"/>
    </xf>
    <xf numFmtId="182" fontId="37" fillId="3" borderId="34" xfId="0" applyNumberFormat="1" applyFont="1" applyFill="1" applyBorder="1" applyAlignment="1" applyProtection="1">
      <alignment horizontal="center" vertical="center"/>
      <protection locked="0"/>
    </xf>
    <xf numFmtId="182" fontId="37" fillId="3" borderId="2" xfId="0" applyNumberFormat="1" applyFont="1" applyFill="1" applyBorder="1" applyAlignment="1" applyProtection="1">
      <alignment horizontal="center" vertical="center"/>
      <protection locked="0"/>
    </xf>
    <xf numFmtId="0" fontId="83" fillId="0" borderId="9" xfId="0" applyFont="1" applyBorder="1" applyAlignment="1" applyProtection="1">
      <alignment horizontal="center" vertical="center"/>
    </xf>
    <xf numFmtId="0" fontId="83" fillId="0" borderId="59" xfId="0" applyFont="1" applyBorder="1" applyAlignment="1" applyProtection="1">
      <alignment horizontal="center" vertical="center"/>
    </xf>
    <xf numFmtId="180" fontId="83" fillId="3" borderId="9" xfId="0" applyNumberFormat="1" applyFont="1" applyFill="1" applyBorder="1" applyAlignment="1" applyProtection="1">
      <alignment horizontal="center" vertical="center"/>
      <protection locked="0"/>
    </xf>
    <xf numFmtId="180" fontId="83" fillId="3" borderId="59" xfId="0" applyNumberFormat="1" applyFont="1" applyFill="1" applyBorder="1" applyAlignment="1" applyProtection="1">
      <alignment horizontal="center" vertical="center"/>
      <protection locked="0"/>
    </xf>
    <xf numFmtId="0" fontId="83" fillId="3" borderId="9" xfId="0" applyFont="1" applyFill="1" applyBorder="1" applyAlignment="1" applyProtection="1">
      <alignment horizontal="center" vertical="center" shrinkToFit="1"/>
      <protection locked="0"/>
    </xf>
    <xf numFmtId="0" fontId="83" fillId="3" borderId="18" xfId="0" applyFont="1" applyFill="1" applyBorder="1" applyAlignment="1" applyProtection="1">
      <alignment horizontal="center" vertical="center" shrinkToFit="1"/>
      <protection locked="0"/>
    </xf>
    <xf numFmtId="0" fontId="83" fillId="3" borderId="17" xfId="0" applyFont="1" applyFill="1" applyBorder="1" applyAlignment="1" applyProtection="1">
      <alignment horizontal="center" vertical="center" shrinkToFit="1"/>
      <protection locked="0"/>
    </xf>
    <xf numFmtId="0" fontId="83" fillId="3" borderId="34" xfId="0" applyFont="1" applyFill="1" applyBorder="1" applyAlignment="1" applyProtection="1">
      <alignment horizontal="center" vertical="center" shrinkToFit="1"/>
      <protection locked="0"/>
    </xf>
    <xf numFmtId="0" fontId="83" fillId="3" borderId="2" xfId="0" applyFont="1" applyFill="1" applyBorder="1" applyAlignment="1" applyProtection="1">
      <alignment horizontal="center" vertical="center" shrinkToFit="1"/>
      <protection locked="0"/>
    </xf>
    <xf numFmtId="0" fontId="83" fillId="3" borderId="1" xfId="0" applyFont="1" applyFill="1" applyBorder="1" applyAlignment="1" applyProtection="1">
      <alignment horizontal="center" vertical="center" shrinkToFit="1"/>
      <protection locked="0"/>
    </xf>
    <xf numFmtId="0" fontId="66" fillId="4" borderId="44" xfId="0" applyFont="1" applyFill="1" applyBorder="1" applyAlignment="1" applyProtection="1">
      <alignment horizontal="left" vertical="center" wrapText="1"/>
    </xf>
    <xf numFmtId="181" fontId="83" fillId="4" borderId="37" xfId="0" applyNumberFormat="1" applyFont="1" applyFill="1" applyBorder="1" applyAlignment="1" applyProtection="1">
      <alignment horizontal="center" vertical="center"/>
    </xf>
    <xf numFmtId="181" fontId="83" fillId="4" borderId="101" xfId="0" applyNumberFormat="1" applyFont="1" applyFill="1" applyBorder="1" applyAlignment="1" applyProtection="1">
      <alignment horizontal="center" vertical="center"/>
    </xf>
    <xf numFmtId="0" fontId="83" fillId="4" borderId="106" xfId="0" applyFont="1" applyFill="1" applyBorder="1" applyAlignment="1" applyProtection="1">
      <alignment horizontal="center" vertical="center"/>
    </xf>
    <xf numFmtId="0" fontId="83" fillId="4" borderId="28" xfId="0" applyFont="1" applyFill="1" applyBorder="1" applyAlignment="1" applyProtection="1">
      <alignment horizontal="center" vertical="center"/>
    </xf>
    <xf numFmtId="0" fontId="83" fillId="4" borderId="27" xfId="0" applyFont="1" applyFill="1" applyBorder="1" applyAlignment="1" applyProtection="1">
      <alignment horizontal="center" vertical="center"/>
    </xf>
    <xf numFmtId="0" fontId="37" fillId="4" borderId="106" xfId="0" applyFont="1" applyFill="1" applyBorder="1" applyAlignment="1" applyProtection="1">
      <alignment horizontal="center" vertical="center"/>
    </xf>
    <xf numFmtId="0" fontId="37" fillId="4" borderId="27" xfId="0" applyFont="1" applyFill="1" applyBorder="1" applyAlignment="1" applyProtection="1">
      <alignment horizontal="center" vertical="center"/>
    </xf>
    <xf numFmtId="0" fontId="83" fillId="4" borderId="57" xfId="0" applyFont="1" applyFill="1" applyBorder="1" applyAlignment="1" applyProtection="1">
      <alignment horizontal="center" vertical="center"/>
    </xf>
    <xf numFmtId="0" fontId="83" fillId="4" borderId="35" xfId="0" applyFont="1" applyFill="1" applyBorder="1" applyAlignment="1" applyProtection="1">
      <alignment horizontal="center" vertical="center"/>
    </xf>
    <xf numFmtId="0" fontId="83" fillId="4" borderId="65" xfId="0" applyFont="1" applyFill="1" applyBorder="1" applyAlignment="1" applyProtection="1">
      <alignment horizontal="center" vertical="center"/>
    </xf>
    <xf numFmtId="0" fontId="83" fillId="3" borderId="34" xfId="0" applyFont="1" applyFill="1" applyBorder="1" applyAlignment="1" applyProtection="1">
      <alignment horizontal="center" vertical="center"/>
      <protection locked="0"/>
    </xf>
    <xf numFmtId="0" fontId="83" fillId="3" borderId="1" xfId="0" applyFont="1" applyFill="1" applyBorder="1" applyAlignment="1" applyProtection="1">
      <alignment horizontal="center" vertical="center"/>
      <protection locked="0"/>
    </xf>
    <xf numFmtId="0" fontId="83" fillId="4" borderId="58" xfId="0" applyFont="1" applyFill="1" applyBorder="1" applyAlignment="1" applyProtection="1">
      <alignment horizontal="center" vertical="center"/>
    </xf>
    <xf numFmtId="0" fontId="83" fillId="4" borderId="36" xfId="0" applyFont="1" applyFill="1" applyBorder="1" applyAlignment="1" applyProtection="1">
      <alignment horizontal="center" vertical="center"/>
    </xf>
    <xf numFmtId="0" fontId="69" fillId="4" borderId="15" xfId="18" applyFont="1" applyFill="1" applyBorder="1" applyAlignment="1" applyProtection="1">
      <alignment horizontal="center" vertical="center" shrinkToFit="1"/>
    </xf>
    <xf numFmtId="0" fontId="69" fillId="4" borderId="14" xfId="18" applyFont="1" applyFill="1" applyBorder="1" applyAlignment="1" applyProtection="1">
      <alignment horizontal="center" vertical="center" shrinkToFit="1"/>
    </xf>
    <xf numFmtId="0" fontId="69" fillId="4" borderId="47" xfId="18" applyFont="1" applyFill="1" applyBorder="1" applyAlignment="1" applyProtection="1">
      <alignment horizontal="center" vertical="center" shrinkToFit="1"/>
    </xf>
    <xf numFmtId="0" fontId="80" fillId="4" borderId="39" xfId="18" applyFont="1" applyFill="1" applyBorder="1" applyAlignment="1" applyProtection="1">
      <alignment horizontal="center" vertical="center" shrinkToFit="1"/>
    </xf>
    <xf numFmtId="0" fontId="80" fillId="4" borderId="14" xfId="18" applyFont="1" applyFill="1" applyBorder="1" applyAlignment="1" applyProtection="1">
      <alignment horizontal="center" vertical="center" shrinkToFit="1"/>
    </xf>
    <xf numFmtId="0" fontId="80" fillId="4" borderId="13" xfId="18" applyFont="1" applyFill="1" applyBorder="1" applyAlignment="1" applyProtection="1">
      <alignment horizontal="center" vertical="center" shrinkToFit="1"/>
    </xf>
    <xf numFmtId="0" fontId="69" fillId="4" borderId="44" xfId="18" applyFont="1" applyFill="1" applyBorder="1" applyAlignment="1" applyProtection="1">
      <alignment horizontal="center" vertical="center" shrinkToFit="1"/>
    </xf>
    <xf numFmtId="0" fontId="80" fillId="4" borderId="44" xfId="18" applyFont="1" applyFill="1" applyBorder="1" applyAlignment="1" applyProtection="1">
      <alignment horizontal="left" vertical="center" shrinkToFit="1"/>
    </xf>
    <xf numFmtId="0" fontId="79" fillId="4" borderId="0" xfId="18" applyFont="1" applyFill="1" applyAlignment="1" applyProtection="1">
      <alignment horizontal="center" vertical="center"/>
    </xf>
    <xf numFmtId="0" fontId="20" fillId="4" borderId="39" xfId="18" applyFont="1" applyFill="1" applyBorder="1" applyAlignment="1" applyProtection="1">
      <alignment horizontal="left" vertical="center"/>
    </xf>
    <xf numFmtId="0" fontId="20" fillId="4" borderId="14" xfId="18" applyFont="1" applyFill="1" applyBorder="1" applyAlignment="1" applyProtection="1">
      <alignment horizontal="left" vertical="center"/>
    </xf>
    <xf numFmtId="0" fontId="20" fillId="4" borderId="47" xfId="18" applyFont="1" applyFill="1" applyBorder="1" applyAlignment="1" applyProtection="1">
      <alignment horizontal="left" vertical="center"/>
    </xf>
    <xf numFmtId="0" fontId="20" fillId="4" borderId="46" xfId="18" applyFont="1" applyFill="1" applyBorder="1" applyAlignment="1" applyProtection="1">
      <alignment horizontal="left" vertical="center" wrapText="1" shrinkToFit="1"/>
    </xf>
    <xf numFmtId="0" fontId="20" fillId="4" borderId="0" xfId="18" applyFont="1" applyFill="1" applyBorder="1" applyAlignment="1" applyProtection="1">
      <alignment horizontal="left" vertical="center" shrinkToFit="1"/>
    </xf>
    <xf numFmtId="0" fontId="20" fillId="4" borderId="24" xfId="18" applyFont="1" applyFill="1" applyBorder="1" applyAlignment="1" applyProtection="1">
      <alignment horizontal="left" vertical="center" shrinkToFit="1"/>
    </xf>
    <xf numFmtId="0" fontId="20" fillId="4" borderId="26" xfId="18" applyFont="1" applyFill="1" applyBorder="1" applyAlignment="1" applyProtection="1">
      <alignment horizontal="left" vertical="center"/>
    </xf>
    <xf numFmtId="0" fontId="20" fillId="4" borderId="8" xfId="18" applyFont="1" applyFill="1" applyBorder="1" applyAlignment="1" applyProtection="1">
      <alignment horizontal="left" vertical="center"/>
    </xf>
    <xf numFmtId="0" fontId="20" fillId="4" borderId="21" xfId="18" applyFont="1" applyFill="1" applyBorder="1" applyAlignment="1" applyProtection="1">
      <alignment horizontal="left" vertical="center"/>
    </xf>
    <xf numFmtId="0" fontId="78" fillId="4" borderId="19" xfId="18" applyFont="1" applyFill="1" applyBorder="1" applyAlignment="1" applyProtection="1">
      <alignment horizontal="center" vertical="center"/>
    </xf>
    <xf numFmtId="0" fontId="78" fillId="4" borderId="18" xfId="18" applyFont="1" applyFill="1" applyBorder="1" applyAlignment="1" applyProtection="1">
      <alignment horizontal="center" vertical="center"/>
    </xf>
    <xf numFmtId="0" fontId="78" fillId="4" borderId="17" xfId="18" applyFont="1" applyFill="1" applyBorder="1" applyAlignment="1" applyProtection="1">
      <alignment horizontal="center" vertical="center"/>
    </xf>
    <xf numFmtId="194" fontId="77" fillId="4" borderId="185" xfId="18" applyNumberFormat="1" applyFont="1" applyFill="1" applyBorder="1" applyAlignment="1" applyProtection="1">
      <alignment horizontal="center" vertical="center"/>
    </xf>
    <xf numFmtId="194" fontId="77" fillId="4" borderId="184" xfId="18" applyNumberFormat="1" applyFont="1" applyFill="1" applyBorder="1" applyAlignment="1" applyProtection="1">
      <alignment horizontal="center" vertical="center"/>
    </xf>
    <xf numFmtId="194" fontId="77" fillId="4" borderId="183" xfId="18" applyNumberFormat="1" applyFont="1" applyFill="1" applyBorder="1" applyAlignment="1" applyProtection="1">
      <alignment horizontal="center" vertical="center"/>
    </xf>
    <xf numFmtId="0" fontId="109" fillId="4" borderId="25" xfId="18" applyFont="1" applyFill="1" applyBorder="1" applyAlignment="1" applyProtection="1">
      <alignment horizontal="center" vertical="center" wrapText="1"/>
    </xf>
    <xf numFmtId="0" fontId="109" fillId="4" borderId="18" xfId="18" applyFont="1" applyFill="1" applyBorder="1" applyAlignment="1" applyProtection="1">
      <alignment horizontal="center" vertical="center"/>
    </xf>
    <xf numFmtId="0" fontId="109" fillId="4" borderId="17" xfId="18" applyFont="1" applyFill="1" applyBorder="1" applyAlignment="1" applyProtection="1">
      <alignment horizontal="center" vertical="center"/>
    </xf>
    <xf numFmtId="193" fontId="77" fillId="4" borderId="102" xfId="18" applyNumberFormat="1" applyFont="1" applyFill="1" applyBorder="1" applyAlignment="1" applyProtection="1">
      <alignment horizontal="center" vertical="center" shrinkToFit="1"/>
      <protection locked="0"/>
    </xf>
    <xf numFmtId="193" fontId="77" fillId="4" borderId="103" xfId="18" applyNumberFormat="1" applyFont="1" applyFill="1" applyBorder="1" applyAlignment="1" applyProtection="1">
      <alignment horizontal="center" vertical="center" shrinkToFit="1"/>
      <protection locked="0"/>
    </xf>
    <xf numFmtId="193" fontId="77" fillId="4" borderId="105" xfId="18" applyNumberFormat="1" applyFont="1" applyFill="1" applyBorder="1" applyAlignment="1" applyProtection="1">
      <alignment horizontal="center" vertical="center" shrinkToFit="1"/>
      <protection locked="0"/>
    </xf>
    <xf numFmtId="0" fontId="77" fillId="4" borderId="9" xfId="18" applyFont="1" applyFill="1" applyBorder="1" applyAlignment="1" applyProtection="1">
      <alignment horizontal="center" vertical="center"/>
    </xf>
    <xf numFmtId="0" fontId="69" fillId="0" borderId="127" xfId="18" applyFont="1" applyFill="1" applyBorder="1" applyAlignment="1" applyProtection="1">
      <alignment horizontal="center" vertical="center" wrapText="1"/>
    </xf>
    <xf numFmtId="0" fontId="69" fillId="0" borderId="207" xfId="18" applyFont="1" applyFill="1" applyBorder="1" applyAlignment="1" applyProtection="1">
      <alignment horizontal="center" vertical="center" wrapText="1"/>
    </xf>
    <xf numFmtId="0" fontId="69" fillId="0" borderId="39" xfId="18" applyFont="1" applyFill="1" applyBorder="1" applyAlignment="1" applyProtection="1">
      <alignment horizontal="center" vertical="center" wrapText="1"/>
    </xf>
    <xf numFmtId="0" fontId="69" fillId="0" borderId="14" xfId="18" applyFont="1" applyFill="1" applyBorder="1" applyAlignment="1" applyProtection="1">
      <alignment horizontal="center" vertical="center" wrapText="1"/>
    </xf>
    <xf numFmtId="0" fontId="69" fillId="0" borderId="153" xfId="18" applyFont="1" applyFill="1" applyBorder="1" applyAlignment="1" applyProtection="1">
      <alignment horizontal="center" vertical="center" wrapText="1"/>
    </xf>
    <xf numFmtId="0" fontId="69" fillId="0" borderId="152" xfId="18" applyFont="1" applyFill="1" applyBorder="1" applyAlignment="1" applyProtection="1">
      <alignment horizontal="center" vertical="center" wrapText="1"/>
    </xf>
    <xf numFmtId="0" fontId="69" fillId="0" borderId="132" xfId="18" applyFont="1" applyFill="1" applyBorder="1" applyAlignment="1" applyProtection="1">
      <alignment horizontal="center" vertical="center" wrapText="1"/>
    </xf>
    <xf numFmtId="0" fontId="69" fillId="0" borderId="134" xfId="18" applyFont="1" applyFill="1" applyBorder="1" applyAlignment="1" applyProtection="1">
      <alignment horizontal="center" vertical="center" wrapText="1"/>
    </xf>
    <xf numFmtId="193" fontId="77" fillId="4" borderId="26" xfId="18" applyNumberFormat="1" applyFont="1" applyFill="1" applyBorder="1" applyAlignment="1" applyProtection="1">
      <alignment horizontal="center" vertical="center" shrinkToFit="1"/>
    </xf>
    <xf numFmtId="193" fontId="77" fillId="4" borderId="8" xfId="18" applyNumberFormat="1" applyFont="1" applyFill="1" applyBorder="1" applyAlignment="1" applyProtection="1">
      <alignment horizontal="center" vertical="center" shrinkToFit="1"/>
    </xf>
    <xf numFmtId="193" fontId="77" fillId="4" borderId="21" xfId="18" applyNumberFormat="1" applyFont="1" applyFill="1" applyBorder="1" applyAlignment="1" applyProtection="1">
      <alignment horizontal="center" vertical="center" shrinkToFit="1"/>
    </xf>
    <xf numFmtId="0" fontId="20" fillId="4" borderId="9" xfId="18" applyFont="1" applyFill="1" applyBorder="1" applyAlignment="1" applyProtection="1">
      <alignment horizontal="center" vertical="center" shrinkToFit="1"/>
    </xf>
    <xf numFmtId="0" fontId="18" fillId="4" borderId="9" xfId="18" applyFont="1" applyFill="1" applyBorder="1" applyAlignment="1" applyProtection="1">
      <alignment horizontal="center" vertical="center" shrinkToFit="1"/>
    </xf>
    <xf numFmtId="0" fontId="18" fillId="4" borderId="19" xfId="18" applyFont="1" applyFill="1" applyBorder="1" applyAlignment="1" applyProtection="1">
      <alignment horizontal="center" vertical="center" shrinkToFit="1"/>
    </xf>
    <xf numFmtId="0" fontId="18" fillId="4" borderId="234" xfId="18" applyFont="1" applyFill="1" applyBorder="1" applyAlignment="1" applyProtection="1">
      <alignment horizontal="center" vertical="center"/>
      <protection locked="0"/>
    </xf>
    <xf numFmtId="0" fontId="18" fillId="4" borderId="76" xfId="18" applyFont="1" applyFill="1" applyBorder="1" applyAlignment="1" applyProtection="1">
      <alignment horizontal="center" vertical="center"/>
      <protection locked="0"/>
    </xf>
    <xf numFmtId="0" fontId="18" fillId="4" borderId="20" xfId="18" applyFont="1" applyFill="1" applyBorder="1" applyAlignment="1" applyProtection="1">
      <alignment horizontal="center" vertical="center"/>
    </xf>
    <xf numFmtId="0" fontId="18" fillId="4" borderId="9" xfId="18" applyFont="1" applyFill="1" applyBorder="1" applyAlignment="1" applyProtection="1">
      <alignment horizontal="center" vertical="center"/>
    </xf>
    <xf numFmtId="206" fontId="77" fillId="4" borderId="20" xfId="28" applyNumberFormat="1" applyFont="1" applyFill="1" applyBorder="1" applyAlignment="1" applyProtection="1">
      <alignment horizontal="center" vertical="center"/>
    </xf>
    <xf numFmtId="206" fontId="77" fillId="4" borderId="9" xfId="28" applyNumberFormat="1" applyFont="1" applyFill="1" applyBorder="1" applyAlignment="1" applyProtection="1">
      <alignment horizontal="center" vertical="center"/>
    </xf>
    <xf numFmtId="192" fontId="77" fillId="4" borderId="182" xfId="28" applyNumberFormat="1" applyFont="1" applyFill="1" applyBorder="1" applyAlignment="1" applyProtection="1">
      <alignment horizontal="center" vertical="center"/>
    </xf>
    <xf numFmtId="192" fontId="77" fillId="4" borderId="181" xfId="28" applyNumberFormat="1" applyFont="1" applyFill="1" applyBorder="1" applyAlignment="1" applyProtection="1">
      <alignment horizontal="center" vertical="center"/>
    </xf>
    <xf numFmtId="192" fontId="77" fillId="4" borderId="180" xfId="28" applyNumberFormat="1" applyFont="1" applyFill="1" applyBorder="1" applyAlignment="1" applyProtection="1">
      <alignment horizontal="center" vertical="center"/>
    </xf>
    <xf numFmtId="0" fontId="14" fillId="4" borderId="37" xfId="18" applyFont="1" applyFill="1" applyBorder="1" applyAlignment="1" applyProtection="1">
      <alignment horizontal="center"/>
    </xf>
    <xf numFmtId="181" fontId="14" fillId="4" borderId="37" xfId="18" applyNumberFormat="1" applyFont="1" applyFill="1" applyBorder="1" applyAlignment="1" applyProtection="1">
      <alignment horizontal="right"/>
    </xf>
    <xf numFmtId="0" fontId="14" fillId="4" borderId="37" xfId="18" applyFont="1" applyFill="1" applyBorder="1" applyAlignment="1" applyProtection="1">
      <alignment horizontal="center" shrinkToFit="1"/>
    </xf>
    <xf numFmtId="0" fontId="81" fillId="4" borderId="45" xfId="18" applyFont="1" applyFill="1" applyBorder="1" applyAlignment="1" applyProtection="1">
      <alignment horizontal="center" vertical="center" wrapText="1"/>
    </xf>
    <xf numFmtId="0" fontId="81" fillId="4" borderId="44" xfId="18" applyFont="1" applyFill="1" applyBorder="1" applyAlignment="1" applyProtection="1">
      <alignment horizontal="center" vertical="center"/>
    </xf>
    <xf numFmtId="0" fontId="81" fillId="4" borderId="42" xfId="18" applyFont="1" applyFill="1" applyBorder="1" applyAlignment="1" applyProtection="1">
      <alignment horizontal="center" vertical="center"/>
    </xf>
    <xf numFmtId="0" fontId="81" fillId="4" borderId="10" xfId="18" applyFont="1" applyFill="1" applyBorder="1" applyAlignment="1" applyProtection="1">
      <alignment horizontal="center" vertical="center"/>
    </xf>
    <xf numFmtId="0" fontId="81" fillId="4" borderId="0" xfId="18" applyFont="1" applyFill="1" applyBorder="1" applyAlignment="1" applyProtection="1">
      <alignment horizontal="center" vertical="center"/>
    </xf>
    <xf numFmtId="0" fontId="81" fillId="4" borderId="12" xfId="18" applyFont="1" applyFill="1" applyBorder="1" applyAlignment="1" applyProtection="1">
      <alignment horizontal="center" vertical="center"/>
    </xf>
    <xf numFmtId="0" fontId="81" fillId="4" borderId="38" xfId="18" applyFont="1" applyFill="1" applyBorder="1" applyAlignment="1" applyProtection="1">
      <alignment horizontal="center" vertical="center"/>
    </xf>
    <xf numFmtId="0" fontId="81" fillId="4" borderId="37" xfId="18" applyFont="1" applyFill="1" applyBorder="1" applyAlignment="1" applyProtection="1">
      <alignment horizontal="center" vertical="center"/>
    </xf>
    <xf numFmtId="0" fontId="81" fillId="4" borderId="101" xfId="18" applyFont="1" applyFill="1" applyBorder="1" applyAlignment="1" applyProtection="1">
      <alignment horizontal="center" vertical="center"/>
    </xf>
    <xf numFmtId="0" fontId="78" fillId="4" borderId="106" xfId="18" applyFont="1" applyFill="1" applyBorder="1" applyAlignment="1" applyProtection="1">
      <alignment horizontal="center" vertical="center" shrinkToFit="1"/>
    </xf>
    <xf numFmtId="0" fontId="78" fillId="4" borderId="28" xfId="18" applyFont="1" applyFill="1" applyBorder="1" applyAlignment="1" applyProtection="1">
      <alignment horizontal="center" vertical="center" shrinkToFit="1"/>
    </xf>
    <xf numFmtId="0" fontId="78" fillId="4" borderId="30" xfId="18" applyFont="1" applyFill="1" applyBorder="1" applyAlignment="1" applyProtection="1">
      <alignment horizontal="center" vertical="center" shrinkToFit="1"/>
    </xf>
    <xf numFmtId="0" fontId="80" fillId="4" borderId="29" xfId="18" applyFont="1" applyFill="1" applyBorder="1" applyAlignment="1" applyProtection="1">
      <alignment horizontal="center" vertical="center" shrinkToFit="1"/>
    </xf>
    <xf numFmtId="0" fontId="80" fillId="4" borderId="28" xfId="18" applyFont="1" applyFill="1" applyBorder="1" applyAlignment="1" applyProtection="1">
      <alignment horizontal="center" vertical="center" shrinkToFit="1"/>
    </xf>
    <xf numFmtId="0" fontId="80" fillId="4" borderId="27" xfId="18" applyFont="1" applyFill="1" applyBorder="1" applyAlignment="1" applyProtection="1">
      <alignment horizontal="center" vertical="center" shrinkToFit="1"/>
    </xf>
    <xf numFmtId="0" fontId="78" fillId="4" borderId="25" xfId="18" applyFont="1" applyFill="1" applyBorder="1" applyAlignment="1" applyProtection="1">
      <alignment horizontal="center" vertical="center" shrinkToFit="1"/>
    </xf>
    <xf numFmtId="0" fontId="78" fillId="4" borderId="18" xfId="18" applyFont="1" applyFill="1" applyBorder="1" applyAlignment="1" applyProtection="1">
      <alignment horizontal="center" vertical="center" shrinkToFit="1"/>
    </xf>
    <xf numFmtId="0" fontId="78" fillId="4" borderId="20" xfId="18" applyFont="1" applyFill="1" applyBorder="1" applyAlignment="1" applyProtection="1">
      <alignment horizontal="center" vertical="center" shrinkToFit="1"/>
    </xf>
    <xf numFmtId="179" fontId="80" fillId="4" borderId="19" xfId="18" applyNumberFormat="1" applyFont="1" applyFill="1" applyBorder="1" applyAlignment="1" applyProtection="1">
      <alignment horizontal="center" vertical="center" shrinkToFit="1"/>
    </xf>
    <xf numFmtId="179" fontId="80" fillId="4" borderId="18" xfId="18" applyNumberFormat="1" applyFont="1" applyFill="1" applyBorder="1" applyAlignment="1" applyProtection="1">
      <alignment horizontal="center" vertical="center" shrinkToFit="1"/>
    </xf>
    <xf numFmtId="179" fontId="80" fillId="4" borderId="17" xfId="18" applyNumberFormat="1" applyFont="1" applyFill="1" applyBorder="1" applyAlignment="1" applyProtection="1">
      <alignment horizontal="center" vertical="center" shrinkToFit="1"/>
    </xf>
    <xf numFmtId="0" fontId="78" fillId="4" borderId="15" xfId="18" applyFont="1" applyFill="1" applyBorder="1" applyAlignment="1" applyProtection="1">
      <alignment horizontal="center" vertical="center" shrinkToFit="1"/>
    </xf>
    <xf numFmtId="0" fontId="78" fillId="4" borderId="14" xfId="18" applyFont="1" applyFill="1" applyBorder="1" applyAlignment="1" applyProtection="1">
      <alignment horizontal="center" vertical="center" shrinkToFit="1"/>
    </xf>
    <xf numFmtId="0" fontId="78" fillId="4" borderId="47" xfId="18" applyFont="1" applyFill="1" applyBorder="1" applyAlignment="1" applyProtection="1">
      <alignment horizontal="center" vertical="center" shrinkToFit="1"/>
    </xf>
    <xf numFmtId="0" fontId="78" fillId="4" borderId="22" xfId="18" applyFont="1" applyFill="1" applyBorder="1" applyAlignment="1" applyProtection="1">
      <alignment horizontal="center" vertical="center" shrinkToFit="1"/>
    </xf>
    <xf numFmtId="0" fontId="78" fillId="4" borderId="8" xfId="18" applyFont="1" applyFill="1" applyBorder="1" applyAlignment="1" applyProtection="1">
      <alignment horizontal="center" vertical="center" shrinkToFit="1"/>
    </xf>
    <xf numFmtId="0" fontId="78" fillId="4" borderId="21" xfId="18" applyFont="1" applyFill="1" applyBorder="1" applyAlignment="1" applyProtection="1">
      <alignment horizontal="center" vertical="center" shrinkToFit="1"/>
    </xf>
    <xf numFmtId="0" fontId="80" fillId="4" borderId="39" xfId="18" applyNumberFormat="1" applyFont="1" applyFill="1" applyBorder="1" applyAlignment="1" applyProtection="1">
      <alignment horizontal="center" vertical="center" shrinkToFit="1"/>
    </xf>
    <xf numFmtId="0" fontId="80" fillId="4" borderId="14" xfId="18" applyNumberFormat="1" applyFont="1" applyFill="1" applyBorder="1" applyAlignment="1" applyProtection="1">
      <alignment horizontal="center" vertical="center" shrinkToFit="1"/>
    </xf>
    <xf numFmtId="0" fontId="80" fillId="4" borderId="13" xfId="18" applyNumberFormat="1" applyFont="1" applyFill="1" applyBorder="1" applyAlignment="1" applyProtection="1">
      <alignment horizontal="center" vertical="center" shrinkToFit="1"/>
    </xf>
    <xf numFmtId="0" fontId="80" fillId="4" borderId="26" xfId="18" applyNumberFormat="1" applyFont="1" applyFill="1" applyBorder="1" applyAlignment="1" applyProtection="1">
      <alignment horizontal="center" vertical="center" shrinkToFit="1"/>
    </xf>
    <xf numFmtId="0" fontId="80" fillId="4" borderId="8" xfId="18" applyNumberFormat="1" applyFont="1" applyFill="1" applyBorder="1" applyAlignment="1" applyProtection="1">
      <alignment horizontal="center" vertical="center" shrinkToFit="1"/>
    </xf>
    <xf numFmtId="0" fontId="80" fillId="4" borderId="7" xfId="18" applyNumberFormat="1" applyFont="1" applyFill="1" applyBorder="1" applyAlignment="1" applyProtection="1">
      <alignment horizontal="center" vertical="center" shrinkToFit="1"/>
    </xf>
    <xf numFmtId="0" fontId="107" fillId="12" borderId="102" xfId="28" applyFont="1" applyFill="1" applyBorder="1" applyAlignment="1" applyProtection="1">
      <alignment horizontal="center" vertical="center"/>
    </xf>
    <xf numFmtId="0" fontId="107" fillId="12" borderId="103" xfId="28" applyFont="1" applyFill="1" applyBorder="1" applyAlignment="1" applyProtection="1">
      <alignment horizontal="center" vertical="center"/>
    </xf>
    <xf numFmtId="188" fontId="106" fillId="12" borderId="237" xfId="29" applyNumberFormat="1" applyFont="1" applyFill="1" applyBorder="1" applyAlignment="1" applyProtection="1">
      <alignment horizontal="right" vertical="center"/>
    </xf>
    <xf numFmtId="188" fontId="106" fillId="12" borderId="236" xfId="29" applyNumberFormat="1" applyFont="1" applyFill="1" applyBorder="1" applyAlignment="1" applyProtection="1">
      <alignment horizontal="right" vertical="center"/>
    </xf>
    <xf numFmtId="0" fontId="18" fillId="4" borderId="8" xfId="18" applyFont="1" applyFill="1" applyBorder="1" applyAlignment="1" applyProtection="1">
      <alignment horizontal="left"/>
    </xf>
    <xf numFmtId="0" fontId="78" fillId="4" borderId="25" xfId="18" applyFont="1" applyFill="1" applyBorder="1" applyAlignment="1" applyProtection="1">
      <alignment horizontal="center" vertical="center"/>
    </xf>
    <xf numFmtId="0" fontId="18" fillId="4" borderId="40" xfId="18" applyFont="1" applyFill="1" applyBorder="1" applyAlignment="1" applyProtection="1">
      <alignment horizontal="center" vertical="center"/>
    </xf>
    <xf numFmtId="0" fontId="25" fillId="4" borderId="40" xfId="28" applyFont="1" applyFill="1" applyBorder="1" applyAlignment="1" applyProtection="1">
      <alignment horizontal="center" vertical="center"/>
    </xf>
    <xf numFmtId="0" fontId="22" fillId="4" borderId="9" xfId="28" applyFont="1" applyFill="1" applyBorder="1" applyAlignment="1" applyProtection="1">
      <alignment horizontal="center" vertical="center"/>
    </xf>
    <xf numFmtId="0" fontId="22" fillId="4" borderId="40" xfId="28" applyFont="1" applyFill="1" applyBorder="1" applyAlignment="1" applyProtection="1">
      <alignment horizontal="center" vertical="center" wrapText="1"/>
    </xf>
    <xf numFmtId="0" fontId="108" fillId="4" borderId="182" xfId="28" applyFont="1" applyFill="1" applyBorder="1" applyAlignment="1" applyProtection="1">
      <alignment horizontal="center" vertical="center" shrinkToFit="1"/>
    </xf>
    <xf numFmtId="0" fontId="108" fillId="4" borderId="181" xfId="28" applyFont="1" applyFill="1" applyBorder="1" applyAlignment="1" applyProtection="1">
      <alignment horizontal="center" vertical="center" shrinkToFit="1"/>
    </xf>
    <xf numFmtId="0" fontId="108" fillId="4" borderId="180" xfId="28" applyFont="1" applyFill="1" applyBorder="1" applyAlignment="1" applyProtection="1">
      <alignment horizontal="center" vertical="center" shrinkToFit="1"/>
    </xf>
    <xf numFmtId="0" fontId="18" fillId="4" borderId="233" xfId="18" applyFont="1" applyFill="1" applyBorder="1" applyAlignment="1" applyProtection="1">
      <alignment horizontal="center" vertical="center"/>
      <protection locked="0"/>
    </xf>
    <xf numFmtId="0" fontId="18" fillId="4" borderId="9" xfId="18" applyFont="1" applyFill="1" applyBorder="1" applyAlignment="1" applyProtection="1">
      <alignment horizontal="center" vertical="center"/>
      <protection locked="0"/>
    </xf>
    <xf numFmtId="0" fontId="18" fillId="4" borderId="231" xfId="18" applyFont="1" applyFill="1" applyBorder="1" applyAlignment="1" applyProtection="1">
      <alignment horizontal="center" vertical="center"/>
      <protection locked="0"/>
    </xf>
    <xf numFmtId="0" fontId="18" fillId="4" borderId="232" xfId="18" applyFont="1" applyFill="1" applyBorder="1" applyAlignment="1" applyProtection="1">
      <alignment horizontal="center" vertical="center"/>
      <protection locked="0"/>
    </xf>
    <xf numFmtId="0" fontId="18" fillId="4" borderId="230" xfId="18" applyFont="1" applyFill="1" applyBorder="1" applyAlignment="1" applyProtection="1">
      <alignment horizontal="center" vertical="center"/>
      <protection locked="0"/>
    </xf>
    <xf numFmtId="0" fontId="18" fillId="4" borderId="88" xfId="18" applyFont="1" applyFill="1" applyBorder="1" applyAlignment="1" applyProtection="1">
      <alignment horizontal="center" vertical="center"/>
      <protection locked="0"/>
    </xf>
    <xf numFmtId="0" fontId="18" fillId="4" borderId="229" xfId="18" applyFont="1" applyFill="1" applyBorder="1" applyAlignment="1" applyProtection="1">
      <alignment horizontal="center" vertical="center"/>
      <protection locked="0"/>
    </xf>
    <xf numFmtId="0" fontId="18" fillId="4" borderId="20" xfId="18" applyFont="1" applyFill="1" applyBorder="1" applyAlignment="1" applyProtection="1">
      <alignment horizontal="center" vertical="center" shrinkToFit="1"/>
    </xf>
    <xf numFmtId="0" fontId="18" fillId="4" borderId="39" xfId="18" applyFont="1" applyFill="1" applyBorder="1" applyAlignment="1" applyProtection="1">
      <alignment horizontal="center" vertical="center" shrinkToFit="1"/>
    </xf>
    <xf numFmtId="0" fontId="18" fillId="4" borderId="14" xfId="18" applyFont="1" applyFill="1" applyBorder="1" applyAlignment="1" applyProtection="1">
      <alignment horizontal="center" vertical="center" shrinkToFit="1"/>
    </xf>
    <xf numFmtId="0" fontId="18" fillId="4" borderId="47" xfId="18" applyFont="1" applyFill="1" applyBorder="1" applyAlignment="1" applyProtection="1">
      <alignment horizontal="center" vertical="center" shrinkToFit="1"/>
    </xf>
    <xf numFmtId="0" fontId="18" fillId="4" borderId="26" xfId="18" applyFont="1" applyFill="1" applyBorder="1" applyAlignment="1" applyProtection="1">
      <alignment horizontal="center" vertical="center" shrinkToFit="1"/>
    </xf>
    <xf numFmtId="0" fontId="18" fillId="4" borderId="8" xfId="18" applyFont="1" applyFill="1" applyBorder="1" applyAlignment="1" applyProtection="1">
      <alignment horizontal="center" vertical="center" shrinkToFit="1"/>
    </xf>
    <xf numFmtId="0" fontId="18" fillId="4" borderId="21" xfId="18" applyFont="1" applyFill="1" applyBorder="1" applyAlignment="1" applyProtection="1">
      <alignment horizontal="center" vertical="center" shrinkToFit="1"/>
    </xf>
    <xf numFmtId="0" fontId="18" fillId="4" borderId="222" xfId="18" applyFont="1" applyFill="1" applyBorder="1" applyAlignment="1" applyProtection="1">
      <alignment horizontal="center" vertical="center"/>
    </xf>
    <xf numFmtId="0" fontId="18" fillId="4" borderId="228" xfId="18" applyFont="1" applyFill="1" applyBorder="1" applyAlignment="1" applyProtection="1">
      <alignment horizontal="center" vertical="center"/>
    </xf>
    <xf numFmtId="0" fontId="18" fillId="4" borderId="223" xfId="18" applyFont="1" applyFill="1" applyBorder="1" applyAlignment="1" applyProtection="1">
      <alignment horizontal="center" vertical="center"/>
    </xf>
    <xf numFmtId="0" fontId="18" fillId="4" borderId="39" xfId="18" applyFont="1" applyFill="1" applyBorder="1" applyAlignment="1" applyProtection="1">
      <alignment horizontal="center" vertical="center"/>
    </xf>
    <xf numFmtId="0" fontId="18" fillId="4" borderId="14" xfId="18" applyFont="1" applyFill="1" applyBorder="1" applyAlignment="1" applyProtection="1">
      <alignment horizontal="center" vertical="center"/>
    </xf>
    <xf numFmtId="0" fontId="18" fillId="4" borderId="47" xfId="18" applyFont="1" applyFill="1" applyBorder="1" applyAlignment="1" applyProtection="1">
      <alignment horizontal="center" vertical="center"/>
    </xf>
    <xf numFmtId="0" fontId="18" fillId="4" borderId="26" xfId="18" applyFont="1" applyFill="1" applyBorder="1" applyAlignment="1" applyProtection="1">
      <alignment horizontal="center" vertical="center"/>
    </xf>
    <xf numFmtId="0" fontId="18" fillId="4" borderId="8" xfId="18" applyFont="1" applyFill="1" applyBorder="1" applyAlignment="1" applyProtection="1">
      <alignment horizontal="center" vertical="center"/>
    </xf>
    <xf numFmtId="0" fontId="18" fillId="4" borderId="21" xfId="18" applyFont="1" applyFill="1" applyBorder="1" applyAlignment="1" applyProtection="1">
      <alignment horizontal="center" vertical="center"/>
    </xf>
    <xf numFmtId="0" fontId="20" fillId="4" borderId="39" xfId="18" applyFont="1" applyFill="1" applyBorder="1" applyAlignment="1" applyProtection="1">
      <alignment horizontal="center" vertical="center" shrinkToFit="1"/>
    </xf>
    <xf numFmtId="0" fontId="20" fillId="4" borderId="14" xfId="18" applyFont="1" applyFill="1" applyBorder="1" applyAlignment="1" applyProtection="1">
      <alignment horizontal="center" vertical="center" shrinkToFit="1"/>
    </xf>
    <xf numFmtId="0" fontId="20" fillId="4" borderId="47" xfId="18" applyFont="1" applyFill="1" applyBorder="1" applyAlignment="1" applyProtection="1">
      <alignment horizontal="center" vertical="center" shrinkToFit="1"/>
    </xf>
    <xf numFmtId="0" fontId="20" fillId="4" borderId="26" xfId="18" applyFont="1" applyFill="1" applyBorder="1" applyAlignment="1" applyProtection="1">
      <alignment horizontal="center" vertical="center" shrinkToFit="1"/>
    </xf>
    <xf numFmtId="0" fontId="20" fillId="4" borderId="8" xfId="18" applyFont="1" applyFill="1" applyBorder="1" applyAlignment="1" applyProtection="1">
      <alignment horizontal="center" vertical="center" shrinkToFit="1"/>
    </xf>
    <xf numFmtId="0" fontId="20" fillId="4" borderId="21" xfId="18" applyFont="1" applyFill="1" applyBorder="1" applyAlignment="1" applyProtection="1">
      <alignment horizontal="center" vertical="center" shrinkToFit="1"/>
    </xf>
    <xf numFmtId="0" fontId="18" fillId="4" borderId="225" xfId="18" applyFont="1" applyFill="1" applyBorder="1" applyAlignment="1" applyProtection="1">
      <alignment horizontal="center" vertical="center" shrinkToFit="1"/>
    </xf>
    <xf numFmtId="0" fontId="18" fillId="4" borderId="227" xfId="18" applyFont="1" applyFill="1" applyBorder="1" applyAlignment="1" applyProtection="1">
      <alignment horizontal="center" vertical="center"/>
      <protection locked="0"/>
    </xf>
    <xf numFmtId="0" fontId="18" fillId="4" borderId="71" xfId="18" applyFont="1" applyFill="1" applyBorder="1" applyAlignment="1" applyProtection="1">
      <alignment horizontal="center" vertical="center"/>
      <protection locked="0"/>
    </xf>
    <xf numFmtId="0" fontId="18" fillId="4" borderId="69" xfId="18" applyFont="1" applyFill="1" applyBorder="1" applyAlignment="1" applyProtection="1">
      <alignment horizontal="center" vertical="center"/>
      <protection locked="0"/>
    </xf>
    <xf numFmtId="0" fontId="18" fillId="4" borderId="0" xfId="18" applyFont="1" applyFill="1" applyAlignment="1" applyProtection="1">
      <alignment horizontal="left" vertical="center" shrinkToFit="1"/>
    </xf>
    <xf numFmtId="0" fontId="20" fillId="4" borderId="9" xfId="18" applyFont="1" applyFill="1" applyBorder="1" applyAlignment="1" applyProtection="1">
      <alignment horizontal="center" vertical="center" wrapText="1" shrinkToFit="1"/>
    </xf>
    <xf numFmtId="0" fontId="18" fillId="4" borderId="220" xfId="18" applyFont="1" applyFill="1" applyBorder="1" applyAlignment="1" applyProtection="1">
      <alignment horizontal="center" vertical="center"/>
      <protection locked="0"/>
    </xf>
    <xf numFmtId="0" fontId="18" fillId="4" borderId="20" xfId="18" applyFont="1" applyFill="1" applyBorder="1" applyAlignment="1" applyProtection="1">
      <alignment horizontal="center" vertical="center"/>
      <protection locked="0"/>
    </xf>
    <xf numFmtId="0" fontId="18" fillId="4" borderId="19" xfId="18" applyFont="1" applyFill="1" applyBorder="1" applyAlignment="1" applyProtection="1">
      <alignment horizontal="center" vertical="center"/>
      <protection locked="0"/>
    </xf>
    <xf numFmtId="0" fontId="18" fillId="4" borderId="225" xfId="18" applyFont="1" applyFill="1" applyBorder="1" applyAlignment="1" applyProtection="1">
      <alignment horizontal="center" vertical="center"/>
      <protection locked="0"/>
    </xf>
    <xf numFmtId="0" fontId="18" fillId="4" borderId="220" xfId="18" applyFont="1" applyFill="1" applyBorder="1" applyAlignment="1" applyProtection="1">
      <alignment horizontal="center" vertical="center"/>
    </xf>
    <xf numFmtId="0" fontId="18" fillId="4" borderId="18" xfId="18" applyFont="1" applyFill="1" applyBorder="1" applyAlignment="1" applyProtection="1">
      <alignment horizontal="center" vertical="center"/>
    </xf>
    <xf numFmtId="0" fontId="18" fillId="4" borderId="226" xfId="18" applyFont="1" applyFill="1" applyBorder="1" applyAlignment="1" applyProtection="1">
      <alignment horizontal="center" vertical="center"/>
      <protection locked="0"/>
    </xf>
    <xf numFmtId="0" fontId="69" fillId="0" borderId="19" xfId="18" applyFont="1" applyBorder="1" applyAlignment="1" applyProtection="1">
      <alignment horizontal="center" vertical="center"/>
    </xf>
    <xf numFmtId="0" fontId="69" fillId="0" borderId="18" xfId="18" applyFont="1" applyBorder="1" applyAlignment="1" applyProtection="1">
      <alignment horizontal="center" vertical="center"/>
    </xf>
    <xf numFmtId="0" fontId="69" fillId="0" borderId="20" xfId="18" applyFont="1" applyBorder="1" applyAlignment="1" applyProtection="1">
      <alignment horizontal="center" vertical="center"/>
    </xf>
    <xf numFmtId="0" fontId="69" fillId="0" borderId="34" xfId="18" applyFont="1" applyBorder="1" applyAlignment="1" applyProtection="1">
      <alignment horizontal="center" vertical="center" shrinkToFit="1"/>
    </xf>
    <xf numFmtId="0" fontId="69" fillId="0" borderId="178" xfId="18" applyFont="1" applyBorder="1" applyAlignment="1" applyProtection="1">
      <alignment horizontal="center" vertical="center" shrinkToFit="1"/>
    </xf>
    <xf numFmtId="0" fontId="69" fillId="0" borderId="177" xfId="18" applyFont="1" applyBorder="1" applyAlignment="1" applyProtection="1">
      <alignment horizontal="center" vertical="center" shrinkToFit="1"/>
    </xf>
    <xf numFmtId="0" fontId="69" fillId="0" borderId="4" xfId="18" applyFont="1" applyBorder="1" applyAlignment="1" applyProtection="1">
      <alignment horizontal="center" vertical="center" shrinkToFit="1"/>
    </xf>
    <xf numFmtId="0" fontId="18" fillId="4" borderId="224" xfId="18" applyFont="1" applyFill="1" applyBorder="1" applyAlignment="1" applyProtection="1">
      <alignment horizontal="center" vertical="center"/>
      <protection locked="0"/>
    </xf>
    <xf numFmtId="0" fontId="18" fillId="4" borderId="223" xfId="18" applyFont="1" applyFill="1" applyBorder="1" applyAlignment="1" applyProtection="1">
      <alignment horizontal="center" vertical="center"/>
      <protection locked="0"/>
    </xf>
    <xf numFmtId="0" fontId="18" fillId="4" borderId="222" xfId="18" applyFont="1" applyFill="1" applyBorder="1" applyAlignment="1" applyProtection="1">
      <alignment horizontal="center" vertical="center"/>
      <protection locked="0"/>
    </xf>
    <xf numFmtId="190" fontId="70" fillId="0" borderId="172" xfId="18" applyNumberFormat="1" applyFont="1" applyFill="1" applyBorder="1" applyAlignment="1" applyProtection="1">
      <alignment horizontal="right" vertical="center" shrinkToFit="1"/>
    </xf>
    <xf numFmtId="190" fontId="70" fillId="0" borderId="219" xfId="18" applyNumberFormat="1" applyFont="1" applyFill="1" applyBorder="1" applyAlignment="1" applyProtection="1">
      <alignment horizontal="right" vertical="center" shrinkToFit="1"/>
    </xf>
    <xf numFmtId="190" fontId="70" fillId="0" borderId="176" xfId="18" applyNumberFormat="1" applyFont="1" applyFill="1" applyBorder="1" applyAlignment="1" applyProtection="1">
      <alignment horizontal="right" vertical="center" shrinkToFit="1"/>
    </xf>
    <xf numFmtId="190" fontId="70" fillId="0" borderId="175" xfId="18" applyNumberFormat="1" applyFont="1" applyFill="1" applyBorder="1" applyAlignment="1" applyProtection="1">
      <alignment horizontal="right" vertical="center" shrinkToFit="1"/>
    </xf>
    <xf numFmtId="190" fontId="70" fillId="0" borderId="174" xfId="18" applyNumberFormat="1" applyFont="1" applyFill="1" applyBorder="1" applyAlignment="1" applyProtection="1">
      <alignment horizontal="right" vertical="center" shrinkToFit="1"/>
    </xf>
    <xf numFmtId="0" fontId="20" fillId="4" borderId="39" xfId="18" applyFont="1" applyFill="1" applyBorder="1" applyAlignment="1" applyProtection="1">
      <alignment horizontal="center" vertical="center" wrapText="1" shrinkToFit="1"/>
    </xf>
    <xf numFmtId="190" fontId="70" fillId="0" borderId="171" xfId="18" applyNumberFormat="1" applyFont="1" applyFill="1" applyBorder="1" applyAlignment="1" applyProtection="1">
      <alignment horizontal="right" vertical="center" shrinkToFit="1"/>
    </xf>
    <xf numFmtId="190" fontId="70" fillId="0" borderId="173" xfId="18" applyNumberFormat="1" applyFont="1" applyFill="1" applyBorder="1" applyAlignment="1" applyProtection="1">
      <alignment horizontal="right" vertical="center" shrinkToFit="1"/>
    </xf>
    <xf numFmtId="0" fontId="69" fillId="0" borderId="39" xfId="18" applyFont="1" applyBorder="1" applyAlignment="1" applyProtection="1">
      <alignment horizontal="center" vertical="center"/>
    </xf>
    <xf numFmtId="0" fontId="69" fillId="0" borderId="14" xfId="18" applyFont="1" applyBorder="1" applyAlignment="1" applyProtection="1">
      <alignment horizontal="center" vertical="center"/>
    </xf>
    <xf numFmtId="0" fontId="69" fillId="0" borderId="46" xfId="18" applyFont="1" applyBorder="1" applyAlignment="1" applyProtection="1">
      <alignment horizontal="center" vertical="center"/>
    </xf>
    <xf numFmtId="0" fontId="69" fillId="0" borderId="0" xfId="18" applyFont="1" applyBorder="1" applyAlignment="1" applyProtection="1">
      <alignment horizontal="center" vertical="center"/>
    </xf>
    <xf numFmtId="0" fontId="69" fillId="0" borderId="26" xfId="18" applyFont="1" applyBorder="1" applyAlignment="1" applyProtection="1">
      <alignment horizontal="center" vertical="center"/>
    </xf>
    <xf numFmtId="0" fontId="69" fillId="0" borderId="8" xfId="18" applyFont="1" applyBorder="1" applyAlignment="1" applyProtection="1">
      <alignment horizontal="center" vertical="center"/>
    </xf>
    <xf numFmtId="0" fontId="69" fillId="0" borderId="39" xfId="18" applyFont="1" applyBorder="1" applyAlignment="1" applyProtection="1">
      <alignment horizontal="center" vertical="center" wrapText="1"/>
    </xf>
    <xf numFmtId="0" fontId="69" fillId="0" borderId="47" xfId="18" applyFont="1" applyBorder="1" applyAlignment="1" applyProtection="1">
      <alignment horizontal="center" vertical="center" wrapText="1"/>
    </xf>
    <xf numFmtId="0" fontId="69" fillId="0" borderId="46" xfId="18" applyFont="1" applyBorder="1" applyAlignment="1" applyProtection="1">
      <alignment horizontal="center" vertical="center" wrapText="1"/>
    </xf>
    <xf numFmtId="0" fontId="69" fillId="0" borderId="24" xfId="18" applyFont="1" applyBorder="1" applyAlignment="1" applyProtection="1">
      <alignment horizontal="center" vertical="center" wrapText="1"/>
    </xf>
    <xf numFmtId="0" fontId="69" fillId="0" borderId="9" xfId="18" applyFont="1" applyBorder="1" applyAlignment="1" applyProtection="1">
      <alignment horizontal="center" vertical="center"/>
    </xf>
    <xf numFmtId="0" fontId="18" fillId="4" borderId="221" xfId="18" applyFont="1" applyFill="1" applyBorder="1" applyAlignment="1" applyProtection="1">
      <alignment horizontal="center" vertical="center"/>
      <protection locked="0"/>
    </xf>
    <xf numFmtId="3" fontId="68" fillId="11" borderId="168" xfId="18" applyNumberFormat="1" applyFont="1" applyFill="1" applyBorder="1" applyAlignment="1" applyProtection="1">
      <alignment horizontal="right" vertical="center" shrinkToFit="1"/>
    </xf>
    <xf numFmtId="3" fontId="68" fillId="11" borderId="167" xfId="18" applyNumberFormat="1" applyFont="1" applyFill="1" applyBorder="1" applyAlignment="1" applyProtection="1">
      <alignment horizontal="right" vertical="center" shrinkToFit="1"/>
    </xf>
    <xf numFmtId="3" fontId="68" fillId="11" borderId="166" xfId="18" applyNumberFormat="1" applyFont="1" applyFill="1" applyBorder="1" applyAlignment="1" applyProtection="1">
      <alignment horizontal="right" vertical="center" shrinkToFit="1"/>
    </xf>
    <xf numFmtId="3" fontId="68" fillId="10" borderId="140" xfId="18" applyNumberFormat="1" applyFont="1" applyFill="1" applyBorder="1" applyAlignment="1" applyProtection="1">
      <alignment horizontal="right" vertical="center" shrinkToFit="1"/>
    </xf>
    <xf numFmtId="3" fontId="68" fillId="10" borderId="143" xfId="18" applyNumberFormat="1" applyFont="1" applyFill="1" applyBorder="1" applyAlignment="1" applyProtection="1">
      <alignment horizontal="right" vertical="center" shrinkToFit="1"/>
    </xf>
    <xf numFmtId="3" fontId="68" fillId="10" borderId="142" xfId="18" applyNumberFormat="1" applyFont="1" applyFill="1" applyBorder="1" applyAlignment="1" applyProtection="1">
      <alignment horizontal="right" vertical="center" shrinkToFit="1"/>
    </xf>
    <xf numFmtId="3" fontId="68" fillId="10" borderId="158" xfId="18" applyNumberFormat="1" applyFont="1" applyFill="1" applyBorder="1" applyAlignment="1" applyProtection="1">
      <alignment horizontal="right" vertical="center" shrinkToFit="1"/>
    </xf>
    <xf numFmtId="3" fontId="68" fillId="10" borderId="144" xfId="18" applyNumberFormat="1" applyFont="1" applyFill="1" applyBorder="1" applyAlignment="1" applyProtection="1">
      <alignment horizontal="right" vertical="center" shrinkToFit="1"/>
    </xf>
    <xf numFmtId="3" fontId="68" fillId="11" borderId="170" xfId="18" applyNumberFormat="1" applyFont="1" applyFill="1" applyBorder="1" applyAlignment="1" applyProtection="1">
      <alignment horizontal="right" vertical="center" shrinkToFit="1"/>
    </xf>
    <xf numFmtId="3" fontId="68" fillId="11" borderId="169" xfId="18" applyNumberFormat="1" applyFont="1" applyFill="1" applyBorder="1" applyAlignment="1" applyProtection="1">
      <alignment horizontal="right" vertical="center" shrinkToFit="1"/>
    </xf>
    <xf numFmtId="3" fontId="68" fillId="5" borderId="145" xfId="18" applyNumberFormat="1" applyFont="1" applyFill="1" applyBorder="1" applyAlignment="1" applyProtection="1">
      <alignment horizontal="right" vertical="center" shrinkToFit="1"/>
    </xf>
    <xf numFmtId="3" fontId="68" fillId="5" borderId="161" xfId="18" applyNumberFormat="1" applyFont="1" applyFill="1" applyBorder="1" applyAlignment="1" applyProtection="1">
      <alignment horizontal="right" vertical="center" shrinkToFit="1"/>
    </xf>
    <xf numFmtId="3" fontId="68" fillId="5" borderId="162" xfId="18" applyNumberFormat="1" applyFont="1" applyFill="1" applyBorder="1" applyAlignment="1" applyProtection="1">
      <alignment horizontal="right" vertical="center" shrinkToFit="1"/>
    </xf>
    <xf numFmtId="3" fontId="68" fillId="0" borderId="179" xfId="18" applyNumberFormat="1" applyFont="1" applyFill="1" applyBorder="1" applyAlignment="1" applyProtection="1">
      <alignment horizontal="right" vertical="center" shrinkToFit="1"/>
    </xf>
    <xf numFmtId="3" fontId="68" fillId="0" borderId="165" xfId="18" applyNumberFormat="1" applyFont="1" applyFill="1" applyBorder="1" applyAlignment="1" applyProtection="1">
      <alignment horizontal="right" vertical="center" shrinkToFit="1"/>
    </xf>
    <xf numFmtId="3" fontId="68" fillId="0" borderId="164" xfId="18" applyNumberFormat="1" applyFont="1" applyFill="1" applyBorder="1" applyAlignment="1" applyProtection="1">
      <alignment horizontal="right" vertical="center" shrinkToFit="1"/>
    </xf>
    <xf numFmtId="3" fontId="68" fillId="5" borderId="163" xfId="18" applyNumberFormat="1" applyFont="1" applyFill="1" applyBorder="1" applyAlignment="1" applyProtection="1">
      <alignment horizontal="right" vertical="center" shrinkToFit="1"/>
    </xf>
    <xf numFmtId="3" fontId="68" fillId="5" borderId="160" xfId="18" applyNumberFormat="1" applyFont="1" applyFill="1" applyBorder="1" applyAlignment="1" applyProtection="1">
      <alignment horizontal="right" vertical="center" shrinkToFit="1"/>
    </xf>
    <xf numFmtId="0" fontId="69" fillId="0" borderId="159" xfId="18" applyFont="1" applyFill="1" applyBorder="1" applyAlignment="1" applyProtection="1">
      <alignment horizontal="left" vertical="center"/>
    </xf>
    <xf numFmtId="0" fontId="69" fillId="0" borderId="132" xfId="18" applyFont="1" applyFill="1" applyBorder="1" applyAlignment="1" applyProtection="1">
      <alignment horizontal="left" vertical="center"/>
    </xf>
    <xf numFmtId="0" fontId="69" fillId="0" borderId="134" xfId="18" applyFont="1" applyFill="1" applyBorder="1" applyAlignment="1" applyProtection="1">
      <alignment horizontal="left" vertical="center"/>
    </xf>
    <xf numFmtId="0" fontId="70" fillId="0" borderId="133" xfId="18" applyFont="1" applyFill="1" applyBorder="1" applyAlignment="1" applyProtection="1">
      <alignment horizontal="center" vertical="center"/>
      <protection locked="0"/>
    </xf>
    <xf numFmtId="0" fontId="70" fillId="0" borderId="134" xfId="18" applyFont="1" applyFill="1" applyBorder="1" applyAlignment="1" applyProtection="1">
      <alignment horizontal="center" vertical="center"/>
      <protection locked="0"/>
    </xf>
    <xf numFmtId="3" fontId="68" fillId="0" borderId="158" xfId="18" applyNumberFormat="1" applyFont="1" applyFill="1" applyBorder="1" applyAlignment="1" applyProtection="1">
      <alignment horizontal="right" vertical="center" shrinkToFit="1"/>
    </xf>
    <xf numFmtId="3" fontId="68" fillId="0" borderId="143" xfId="18" applyNumberFormat="1" applyFont="1" applyFill="1" applyBorder="1" applyAlignment="1" applyProtection="1">
      <alignment horizontal="right" vertical="center" shrinkToFit="1"/>
    </xf>
    <xf numFmtId="3" fontId="68" fillId="0" borderId="144" xfId="18" applyNumberFormat="1" applyFont="1" applyFill="1" applyBorder="1" applyAlignment="1" applyProtection="1">
      <alignment horizontal="right" vertical="center" shrinkToFit="1"/>
    </xf>
    <xf numFmtId="3" fontId="68" fillId="0" borderId="140" xfId="18" applyNumberFormat="1" applyFont="1" applyFill="1" applyBorder="1" applyAlignment="1" applyProtection="1">
      <alignment horizontal="right" vertical="center" shrinkToFit="1"/>
    </xf>
    <xf numFmtId="3" fontId="68" fillId="0" borderId="142" xfId="18" applyNumberFormat="1" applyFont="1" applyFill="1" applyBorder="1" applyAlignment="1" applyProtection="1">
      <alignment horizontal="right" vertical="center" shrinkToFit="1"/>
    </xf>
    <xf numFmtId="0" fontId="69" fillId="0" borderId="125" xfId="18" applyFont="1" applyFill="1" applyBorder="1" applyAlignment="1" applyProtection="1">
      <alignment horizontal="left" vertical="center"/>
    </xf>
    <xf numFmtId="0" fontId="69" fillId="0" borderId="122" xfId="18" applyFont="1" applyFill="1" applyBorder="1" applyAlignment="1" applyProtection="1">
      <alignment horizontal="left" vertical="center"/>
    </xf>
    <xf numFmtId="0" fontId="69" fillId="0" borderId="124" xfId="18" applyFont="1" applyFill="1" applyBorder="1" applyAlignment="1" applyProtection="1">
      <alignment horizontal="left" vertical="center"/>
    </xf>
    <xf numFmtId="0" fontId="70" fillId="0" borderId="123" xfId="18" applyFont="1" applyFill="1" applyBorder="1" applyAlignment="1" applyProtection="1">
      <alignment horizontal="center" vertical="center"/>
      <protection locked="0"/>
    </xf>
    <xf numFmtId="0" fontId="70" fillId="0" borderId="124" xfId="18" applyFont="1" applyFill="1" applyBorder="1" applyAlignment="1" applyProtection="1">
      <alignment horizontal="center" vertical="center"/>
      <protection locked="0"/>
    </xf>
    <xf numFmtId="3" fontId="68" fillId="0" borderId="139" xfId="18" applyNumberFormat="1" applyFont="1" applyFill="1" applyBorder="1" applyAlignment="1" applyProtection="1">
      <alignment horizontal="right" vertical="center" shrinkToFit="1"/>
    </xf>
    <xf numFmtId="3" fontId="68" fillId="0" borderId="154" xfId="18" applyNumberFormat="1" applyFont="1" applyFill="1" applyBorder="1" applyAlignment="1" applyProtection="1">
      <alignment horizontal="right" vertical="center" shrinkToFit="1"/>
    </xf>
    <xf numFmtId="3" fontId="68" fillId="0" borderId="138" xfId="18" applyNumberFormat="1" applyFont="1" applyFill="1" applyBorder="1" applyAlignment="1" applyProtection="1">
      <alignment horizontal="right" vertical="center" shrinkToFit="1"/>
    </xf>
    <xf numFmtId="3" fontId="68" fillId="0" borderId="155" xfId="18" applyNumberFormat="1" applyFont="1" applyFill="1" applyBorder="1" applyAlignment="1" applyProtection="1">
      <alignment horizontal="right" vertical="center" shrinkToFit="1"/>
    </xf>
    <xf numFmtId="3" fontId="68" fillId="0" borderId="212" xfId="18" applyNumberFormat="1" applyFont="1" applyFill="1" applyBorder="1" applyAlignment="1" applyProtection="1">
      <alignment horizontal="right" vertical="center" shrinkToFit="1"/>
    </xf>
    <xf numFmtId="3" fontId="69" fillId="0" borderId="46" xfId="18" applyNumberFormat="1" applyFont="1" applyFill="1" applyBorder="1" applyAlignment="1" applyProtection="1">
      <alignment horizontal="right" vertical="center" shrinkToFit="1"/>
    </xf>
    <xf numFmtId="3" fontId="69" fillId="0" borderId="0" xfId="18" applyNumberFormat="1" applyFont="1" applyFill="1" applyBorder="1" applyAlignment="1" applyProtection="1">
      <alignment horizontal="right" vertical="center" shrinkToFit="1"/>
    </xf>
    <xf numFmtId="3" fontId="68" fillId="11" borderId="218" xfId="18" applyNumberFormat="1" applyFont="1" applyFill="1" applyBorder="1" applyAlignment="1" applyProtection="1">
      <alignment horizontal="right" vertical="center" shrinkToFit="1"/>
    </xf>
    <xf numFmtId="3" fontId="68" fillId="11" borderId="217" xfId="18" applyNumberFormat="1" applyFont="1" applyFill="1" applyBorder="1" applyAlignment="1" applyProtection="1">
      <alignment horizontal="right" vertical="center" shrinkToFit="1"/>
    </xf>
    <xf numFmtId="3" fontId="68" fillId="11" borderId="136" xfId="18" applyNumberFormat="1" applyFont="1" applyFill="1" applyBorder="1" applyAlignment="1" applyProtection="1">
      <alignment horizontal="right" vertical="center" shrinkToFit="1"/>
    </xf>
    <xf numFmtId="3" fontId="68" fillId="11" borderId="137" xfId="18" applyNumberFormat="1" applyFont="1" applyFill="1" applyBorder="1" applyAlignment="1" applyProtection="1">
      <alignment horizontal="right" vertical="center" shrinkToFit="1"/>
    </xf>
    <xf numFmtId="3" fontId="68" fillId="11" borderId="216" xfId="18" applyNumberFormat="1" applyFont="1" applyFill="1" applyBorder="1" applyAlignment="1" applyProtection="1">
      <alignment horizontal="right" vertical="center" shrinkToFit="1"/>
    </xf>
    <xf numFmtId="0" fontId="69" fillId="0" borderId="159" xfId="18" applyFont="1" applyFill="1" applyBorder="1" applyAlignment="1" applyProtection="1">
      <alignment horizontal="right" vertical="center"/>
    </xf>
    <xf numFmtId="0" fontId="69" fillId="0" borderId="132" xfId="18" applyFont="1" applyFill="1" applyBorder="1" applyAlignment="1" applyProtection="1">
      <alignment horizontal="right" vertical="center"/>
    </xf>
    <xf numFmtId="0" fontId="69" fillId="0" borderId="131" xfId="18" applyFont="1" applyFill="1" applyBorder="1" applyAlignment="1" applyProtection="1">
      <alignment horizontal="right" vertical="center"/>
    </xf>
    <xf numFmtId="3" fontId="68" fillId="10" borderId="159" xfId="18" applyNumberFormat="1" applyFont="1" applyFill="1" applyBorder="1" applyAlignment="1" applyProtection="1">
      <alignment horizontal="right" vertical="center" shrinkToFit="1"/>
    </xf>
    <xf numFmtId="3" fontId="68" fillId="10" borderId="132" xfId="18" applyNumberFormat="1" applyFont="1" applyFill="1" applyBorder="1" applyAlignment="1" applyProtection="1">
      <alignment horizontal="right" vertical="center" shrinkToFit="1"/>
    </xf>
    <xf numFmtId="3" fontId="68" fillId="10" borderId="131" xfId="18" applyNumberFormat="1" applyFont="1" applyFill="1" applyBorder="1" applyAlignment="1" applyProtection="1">
      <alignment horizontal="right" vertical="center" shrinkToFit="1"/>
    </xf>
    <xf numFmtId="0" fontId="72" fillId="0" borderId="40" xfId="18" applyFont="1" applyFill="1" applyBorder="1" applyAlignment="1" applyProtection="1">
      <alignment horizontal="center" vertical="center" textRotation="255"/>
    </xf>
    <xf numFmtId="0" fontId="72" fillId="0" borderId="48" xfId="18" applyFont="1" applyFill="1" applyBorder="1" applyAlignment="1" applyProtection="1">
      <alignment horizontal="center" vertical="center" textRotation="255"/>
    </xf>
    <xf numFmtId="3" fontId="68" fillId="11" borderId="158" xfId="18" applyNumberFormat="1" applyFont="1" applyFill="1" applyBorder="1" applyAlignment="1" applyProtection="1">
      <alignment horizontal="right" vertical="center" shrinkToFit="1"/>
    </xf>
    <xf numFmtId="3" fontId="68" fillId="11" borderId="143" xfId="18" applyNumberFormat="1" applyFont="1" applyFill="1" applyBorder="1" applyAlignment="1" applyProtection="1">
      <alignment horizontal="right" vertical="center" shrinkToFit="1"/>
    </xf>
    <xf numFmtId="3" fontId="68" fillId="11" borderId="144" xfId="18" applyNumberFormat="1" applyFont="1" applyFill="1" applyBorder="1" applyAlignment="1" applyProtection="1">
      <alignment horizontal="right" vertical="center" shrinkToFit="1"/>
    </xf>
    <xf numFmtId="3" fontId="68" fillId="11" borderId="140" xfId="18" applyNumberFormat="1" applyFont="1" applyFill="1" applyBorder="1" applyAlignment="1" applyProtection="1">
      <alignment horizontal="right" vertical="center" shrinkToFit="1"/>
    </xf>
    <xf numFmtId="3" fontId="68" fillId="11" borderId="142" xfId="18" applyNumberFormat="1" applyFont="1" applyFill="1" applyBorder="1" applyAlignment="1" applyProtection="1">
      <alignment horizontal="right" vertical="center" shrinkToFit="1"/>
    </xf>
    <xf numFmtId="3" fontId="68" fillId="11" borderId="149" xfId="18" applyNumberFormat="1" applyFont="1" applyFill="1" applyBorder="1" applyAlignment="1" applyProtection="1">
      <alignment horizontal="center" vertical="center" shrinkToFit="1"/>
    </xf>
    <xf numFmtId="3" fontId="68" fillId="11" borderId="126" xfId="18" applyNumberFormat="1" applyFont="1" applyFill="1" applyBorder="1" applyAlignment="1" applyProtection="1">
      <alignment horizontal="center" vertical="center" shrinkToFit="1"/>
    </xf>
    <xf numFmtId="0" fontId="73" fillId="0" borderId="40" xfId="18" applyFont="1" applyFill="1" applyBorder="1" applyAlignment="1" applyProtection="1">
      <alignment horizontal="center" vertical="center" textRotation="255" wrapText="1"/>
    </xf>
    <xf numFmtId="0" fontId="73" fillId="0" borderId="48" xfId="18" applyFont="1" applyFill="1" applyBorder="1" applyAlignment="1" applyProtection="1">
      <alignment horizontal="center" vertical="center" textRotation="255" wrapText="1"/>
    </xf>
    <xf numFmtId="189" fontId="70" fillId="4" borderId="130" xfId="18" applyNumberFormat="1" applyFont="1" applyFill="1" applyBorder="1" applyAlignment="1" applyProtection="1">
      <alignment horizontal="center" vertical="center"/>
    </xf>
    <xf numFmtId="189" fontId="70" fillId="4" borderId="129" xfId="18" applyNumberFormat="1" applyFont="1" applyFill="1" applyBorder="1" applyAlignment="1" applyProtection="1">
      <alignment horizontal="center" vertical="center"/>
    </xf>
    <xf numFmtId="3" fontId="68" fillId="11" borderId="127" xfId="18" applyNumberFormat="1" applyFont="1" applyFill="1" applyBorder="1" applyAlignment="1" applyProtection="1">
      <alignment horizontal="center" vertical="center" shrinkToFit="1"/>
    </xf>
    <xf numFmtId="3" fontId="68" fillId="10" borderId="162" xfId="18" applyNumberFormat="1" applyFont="1" applyFill="1" applyBorder="1" applyAlignment="1" applyProtection="1">
      <alignment horizontal="right" vertical="center" shrinkToFit="1"/>
    </xf>
    <xf numFmtId="3" fontId="68" fillId="10" borderId="160" xfId="18" applyNumberFormat="1" applyFont="1" applyFill="1" applyBorder="1" applyAlignment="1" applyProtection="1">
      <alignment horizontal="right" vertical="center" shrinkToFit="1"/>
    </xf>
    <xf numFmtId="189" fontId="70" fillId="4" borderId="133" xfId="18" applyNumberFormat="1" applyFont="1" applyFill="1" applyBorder="1" applyAlignment="1" applyProtection="1">
      <alignment horizontal="center" vertical="center"/>
    </xf>
    <xf numFmtId="189" fontId="70" fillId="4" borderId="134" xfId="18" applyNumberFormat="1" applyFont="1" applyFill="1" applyBorder="1" applyAlignment="1" applyProtection="1">
      <alignment horizontal="center" vertical="center"/>
    </xf>
    <xf numFmtId="3" fontId="68" fillId="10" borderId="145" xfId="18" applyNumberFormat="1" applyFont="1" applyFill="1" applyBorder="1" applyAlignment="1" applyProtection="1">
      <alignment horizontal="right" vertical="center" shrinkToFit="1"/>
    </xf>
    <xf numFmtId="3" fontId="68" fillId="11" borderId="143" xfId="18" quotePrefix="1" applyNumberFormat="1" applyFont="1" applyFill="1" applyBorder="1" applyAlignment="1" applyProtection="1">
      <alignment vertical="center" shrinkToFit="1"/>
    </xf>
    <xf numFmtId="3" fontId="68" fillId="11" borderId="142" xfId="18" applyNumberFormat="1" applyFont="1" applyFill="1" applyBorder="1" applyAlignment="1" applyProtection="1">
      <alignment vertical="center" shrinkToFit="1"/>
    </xf>
    <xf numFmtId="3" fontId="68" fillId="11" borderId="158" xfId="18" quotePrefix="1" applyNumberFormat="1" applyFont="1" applyFill="1" applyBorder="1" applyAlignment="1" applyProtection="1">
      <alignment vertical="center" shrinkToFit="1"/>
    </xf>
    <xf numFmtId="3" fontId="68" fillId="11" borderId="144" xfId="18" applyNumberFormat="1" applyFont="1" applyFill="1" applyBorder="1" applyAlignment="1" applyProtection="1">
      <alignment vertical="center" shrinkToFit="1"/>
    </xf>
    <xf numFmtId="3" fontId="68" fillId="11" borderId="214" xfId="18" quotePrefix="1" applyNumberFormat="1" applyFont="1" applyFill="1" applyBorder="1" applyAlignment="1" applyProtection="1">
      <alignment vertical="center" shrinkToFit="1"/>
    </xf>
    <xf numFmtId="3" fontId="68" fillId="10" borderId="214" xfId="18" applyNumberFormat="1" applyFont="1" applyFill="1" applyBorder="1" applyAlignment="1" applyProtection="1">
      <alignment horizontal="right" vertical="center" shrinkToFit="1"/>
    </xf>
    <xf numFmtId="0" fontId="70" fillId="0" borderId="133" xfId="18" applyFont="1" applyFill="1" applyBorder="1" applyAlignment="1" applyProtection="1">
      <alignment horizontal="center" vertical="center" wrapText="1"/>
      <protection locked="0"/>
    </xf>
    <xf numFmtId="0" fontId="70" fillId="0" borderId="134" xfId="18" applyFont="1" applyFill="1" applyBorder="1" applyAlignment="1" applyProtection="1">
      <alignment horizontal="center" vertical="center" wrapText="1"/>
      <protection locked="0"/>
    </xf>
    <xf numFmtId="0" fontId="1" fillId="0" borderId="133" xfId="28" applyBorder="1" applyAlignment="1" applyProtection="1">
      <alignment horizontal="center" vertical="center" wrapText="1"/>
      <protection locked="0"/>
    </xf>
    <xf numFmtId="0" fontId="1" fillId="0" borderId="134" xfId="28" applyBorder="1" applyAlignment="1" applyProtection="1">
      <alignment horizontal="center" vertical="center" wrapText="1"/>
      <protection locked="0"/>
    </xf>
    <xf numFmtId="3" fontId="68" fillId="10" borderId="161" xfId="18" quotePrefix="1" applyNumberFormat="1" applyFont="1" applyFill="1" applyBorder="1" applyAlignment="1" applyProtection="1">
      <alignment vertical="center" shrinkToFit="1"/>
    </xf>
    <xf numFmtId="3" fontId="68" fillId="10" borderId="162" xfId="18" applyNumberFormat="1" applyFont="1" applyFill="1" applyBorder="1" applyAlignment="1" applyProtection="1">
      <alignment vertical="center" shrinkToFit="1"/>
    </xf>
    <xf numFmtId="3" fontId="68" fillId="10" borderId="165" xfId="18" quotePrefix="1" applyNumberFormat="1" applyFont="1" applyFill="1" applyBorder="1" applyAlignment="1" applyProtection="1">
      <alignment vertical="center" shrinkToFit="1"/>
    </xf>
    <xf numFmtId="3" fontId="68" fillId="10" borderId="164" xfId="18" applyNumberFormat="1" applyFont="1" applyFill="1" applyBorder="1" applyAlignment="1" applyProtection="1">
      <alignment vertical="center" shrinkToFit="1"/>
    </xf>
    <xf numFmtId="3" fontId="68" fillId="10" borderId="154" xfId="18" applyNumberFormat="1" applyFont="1" applyFill="1" applyBorder="1" applyAlignment="1" applyProtection="1">
      <alignment horizontal="right" vertical="center" shrinkToFit="1"/>
    </xf>
    <xf numFmtId="3" fontId="68" fillId="10" borderId="212" xfId="18" applyNumberFormat="1" applyFont="1" applyFill="1" applyBorder="1" applyAlignment="1" applyProtection="1">
      <alignment horizontal="right" vertical="center" shrinkToFit="1"/>
    </xf>
    <xf numFmtId="3" fontId="68" fillId="10" borderId="213" xfId="18" applyNumberFormat="1" applyFont="1" applyFill="1" applyBorder="1" applyAlignment="1" applyProtection="1">
      <alignment horizontal="right" vertical="center" shrinkToFit="1"/>
    </xf>
    <xf numFmtId="3" fontId="68" fillId="10" borderId="138" xfId="18" applyNumberFormat="1" applyFont="1" applyFill="1" applyBorder="1" applyAlignment="1" applyProtection="1">
      <alignment horizontal="right" vertical="center" shrinkToFit="1"/>
    </xf>
    <xf numFmtId="3" fontId="68" fillId="10" borderId="155" xfId="18" applyNumberFormat="1" applyFont="1" applyFill="1" applyBorder="1" applyAlignment="1" applyProtection="1">
      <alignment horizontal="right" vertical="center" shrinkToFit="1"/>
    </xf>
    <xf numFmtId="3" fontId="68" fillId="10" borderId="215" xfId="18" quotePrefix="1" applyNumberFormat="1" applyFont="1" applyFill="1" applyBorder="1" applyAlignment="1" applyProtection="1">
      <alignment vertical="center" shrinkToFit="1"/>
    </xf>
    <xf numFmtId="3" fontId="68" fillId="11" borderId="211" xfId="18" applyNumberFormat="1" applyFont="1" applyFill="1" applyBorder="1" applyAlignment="1" applyProtection="1">
      <alignment horizontal="right" vertical="center" shrinkToFit="1"/>
    </xf>
    <xf numFmtId="3" fontId="68" fillId="11" borderId="210" xfId="18" applyNumberFormat="1" applyFont="1" applyFill="1" applyBorder="1" applyAlignment="1" applyProtection="1">
      <alignment horizontal="right" vertical="center" shrinkToFit="1"/>
    </xf>
    <xf numFmtId="3" fontId="68" fillId="10" borderId="139" xfId="18" applyNumberFormat="1" applyFont="1" applyFill="1" applyBorder="1" applyAlignment="1" applyProtection="1">
      <alignment horizontal="right" vertical="center" shrinkToFit="1"/>
    </xf>
    <xf numFmtId="3" fontId="68" fillId="11" borderId="214" xfId="18" applyNumberFormat="1" applyFont="1" applyFill="1" applyBorder="1" applyAlignment="1" applyProtection="1">
      <alignment horizontal="right" vertical="center" shrinkToFit="1"/>
    </xf>
    <xf numFmtId="3" fontId="68" fillId="10" borderId="165" xfId="18" applyNumberFormat="1" applyFont="1" applyFill="1" applyBorder="1" applyAlignment="1" applyProtection="1">
      <alignment horizontal="right" vertical="center" shrinkToFit="1"/>
    </xf>
    <xf numFmtId="3" fontId="68" fillId="10" borderId="164" xfId="18" applyNumberFormat="1" applyFont="1" applyFill="1" applyBorder="1" applyAlignment="1" applyProtection="1">
      <alignment horizontal="right" vertical="center" shrinkToFit="1"/>
    </xf>
    <xf numFmtId="3" fontId="68" fillId="11" borderId="209" xfId="18" applyNumberFormat="1" applyFont="1" applyFill="1" applyBorder="1" applyAlignment="1" applyProtection="1">
      <alignment horizontal="right" vertical="center" shrinkToFit="1"/>
    </xf>
    <xf numFmtId="3" fontId="68" fillId="11" borderId="208" xfId="18" applyNumberFormat="1" applyFont="1" applyFill="1" applyBorder="1" applyAlignment="1" applyProtection="1">
      <alignment horizontal="right" vertical="center" shrinkToFit="1"/>
    </xf>
    <xf numFmtId="3" fontId="68" fillId="10" borderId="179" xfId="18" applyNumberFormat="1" applyFont="1" applyFill="1" applyBorder="1" applyAlignment="1" applyProtection="1">
      <alignment horizontal="right" vertical="center" shrinkToFit="1"/>
    </xf>
    <xf numFmtId="0" fontId="69" fillId="0" borderId="40" xfId="18" applyFont="1" applyFill="1" applyBorder="1" applyAlignment="1" applyProtection="1">
      <alignment horizontal="center" vertical="center" textRotation="255"/>
    </xf>
    <xf numFmtId="0" fontId="69" fillId="0" borderId="48" xfId="18" applyFont="1" applyFill="1" applyBorder="1" applyAlignment="1" applyProtection="1">
      <alignment horizontal="center" vertical="center" textRotation="255"/>
    </xf>
    <xf numFmtId="0" fontId="69" fillId="0" borderId="49" xfId="18" applyFont="1" applyFill="1" applyBorder="1" applyAlignment="1" applyProtection="1">
      <alignment horizontal="center" vertical="center" textRotation="255"/>
    </xf>
    <xf numFmtId="0" fontId="70" fillId="0" borderId="45" xfId="18" applyFont="1" applyFill="1" applyBorder="1" applyAlignment="1" applyProtection="1">
      <alignment horizontal="center" vertical="center"/>
      <protection locked="0"/>
    </xf>
    <xf numFmtId="0" fontId="70" fillId="0" borderId="42" xfId="18" applyFont="1" applyFill="1" applyBorder="1" applyAlignment="1" applyProtection="1">
      <alignment horizontal="center" vertical="center"/>
      <protection locked="0"/>
    </xf>
    <xf numFmtId="0" fontId="1" fillId="0" borderId="151" xfId="28" applyBorder="1" applyAlignment="1" applyProtection="1">
      <alignment horizontal="center" vertical="center"/>
      <protection locked="0"/>
    </xf>
    <xf numFmtId="0" fontId="1" fillId="0" borderId="150" xfId="28" applyBorder="1" applyAlignment="1" applyProtection="1">
      <alignment horizontal="center" vertical="center"/>
      <protection locked="0"/>
    </xf>
    <xf numFmtId="0" fontId="72" fillId="0" borderId="9" xfId="18" applyFont="1" applyFill="1" applyBorder="1" applyAlignment="1" applyProtection="1">
      <alignment horizontal="center" vertical="center" textRotation="255" wrapText="1"/>
    </xf>
    <xf numFmtId="0" fontId="69" fillId="0" borderId="128" xfId="18" applyFont="1" applyFill="1" applyBorder="1" applyAlignment="1" applyProtection="1">
      <alignment horizontal="left" vertical="center"/>
    </xf>
    <xf numFmtId="0" fontId="69" fillId="0" borderId="127" xfId="18" applyFont="1" applyFill="1" applyBorder="1" applyAlignment="1" applyProtection="1">
      <alignment horizontal="left" vertical="center"/>
    </xf>
    <xf numFmtId="0" fontId="69" fillId="0" borderId="207" xfId="18" applyFont="1" applyFill="1" applyBorder="1" applyAlignment="1" applyProtection="1">
      <alignment horizontal="left" vertical="center"/>
    </xf>
    <xf numFmtId="3" fontId="68" fillId="4" borderId="135" xfId="18" applyNumberFormat="1" applyFont="1" applyFill="1" applyBorder="1" applyAlignment="1" applyProtection="1">
      <alignment horizontal="center" vertical="center" shrinkToFit="1"/>
    </xf>
    <xf numFmtId="3" fontId="68" fillId="4" borderId="127" xfId="18" applyNumberFormat="1" applyFont="1" applyFill="1" applyBorder="1" applyAlignment="1" applyProtection="1">
      <alignment horizontal="center" vertical="center" shrinkToFit="1"/>
    </xf>
    <xf numFmtId="3" fontId="68" fillId="4" borderId="126" xfId="18" applyNumberFormat="1" applyFont="1" applyFill="1" applyBorder="1" applyAlignment="1" applyProtection="1">
      <alignment horizontal="center" vertical="center" shrinkToFit="1"/>
    </xf>
    <xf numFmtId="3" fontId="68" fillId="4" borderId="133" xfId="18" applyNumberFormat="1" applyFont="1" applyFill="1" applyBorder="1" applyAlignment="1" applyProtection="1">
      <alignment horizontal="center" vertical="center" shrinkToFit="1"/>
    </xf>
    <xf numFmtId="3" fontId="68" fillId="4" borderId="132" xfId="18" applyNumberFormat="1" applyFont="1" applyFill="1" applyBorder="1" applyAlignment="1" applyProtection="1">
      <alignment horizontal="center" vertical="center" shrinkToFit="1"/>
    </xf>
    <xf numFmtId="3" fontId="68" fillId="4" borderId="131" xfId="18" applyNumberFormat="1" applyFont="1" applyFill="1" applyBorder="1" applyAlignment="1" applyProtection="1">
      <alignment horizontal="center" vertical="center" shrinkToFit="1"/>
    </xf>
    <xf numFmtId="0" fontId="70" fillId="4" borderId="123" xfId="18" applyFont="1" applyFill="1" applyBorder="1" applyAlignment="1" applyProtection="1">
      <alignment horizontal="center" vertical="center"/>
      <protection locked="0"/>
    </xf>
    <xf numFmtId="0" fontId="70" fillId="4" borderId="124" xfId="18" applyFont="1" applyFill="1" applyBorder="1" applyAlignment="1" applyProtection="1">
      <alignment horizontal="center" vertical="center"/>
      <protection locked="0"/>
    </xf>
    <xf numFmtId="3" fontId="68" fillId="4" borderId="123" xfId="18" applyNumberFormat="1" applyFont="1" applyFill="1" applyBorder="1" applyAlignment="1" applyProtection="1">
      <alignment horizontal="center" vertical="center" shrinkToFit="1"/>
    </xf>
    <xf numFmtId="3" fontId="68" fillId="4" borderId="122" xfId="18" applyNumberFormat="1" applyFont="1" applyFill="1" applyBorder="1" applyAlignment="1" applyProtection="1">
      <alignment horizontal="center" vertical="center" shrinkToFit="1"/>
    </xf>
    <xf numFmtId="3" fontId="68" fillId="4" borderId="121" xfId="18" applyNumberFormat="1" applyFont="1" applyFill="1" applyBorder="1" applyAlignment="1" applyProtection="1">
      <alignment horizontal="center" vertical="center" shrinkToFit="1"/>
    </xf>
    <xf numFmtId="0" fontId="69" fillId="0" borderId="26" xfId="18" applyFont="1" applyFill="1" applyBorder="1" applyAlignment="1" applyProtection="1">
      <alignment horizontal="right" vertical="center" shrinkToFit="1"/>
    </xf>
    <xf numFmtId="0" fontId="69" fillId="0" borderId="8" xfId="18" applyFont="1" applyFill="1" applyBorder="1" applyAlignment="1" applyProtection="1">
      <alignment horizontal="right" vertical="center" shrinkToFit="1"/>
    </xf>
    <xf numFmtId="0" fontId="69" fillId="0" borderId="0" xfId="18" applyFont="1" applyFill="1" applyBorder="1" applyAlignment="1" applyProtection="1">
      <alignment horizontal="right" vertical="center" shrinkToFit="1"/>
    </xf>
    <xf numFmtId="0" fontId="69" fillId="0" borderId="24" xfId="18" applyFont="1" applyFill="1" applyBorder="1" applyAlignment="1" applyProtection="1">
      <alignment horizontal="right" vertical="center" shrinkToFit="1"/>
    </xf>
    <xf numFmtId="3" fontId="68" fillId="0" borderId="26" xfId="18" applyNumberFormat="1" applyFont="1" applyFill="1" applyBorder="1" applyAlignment="1" applyProtection="1">
      <alignment horizontal="center" vertical="center" shrinkToFit="1"/>
    </xf>
    <xf numFmtId="3" fontId="68" fillId="0" borderId="8" xfId="18" applyNumberFormat="1" applyFont="1" applyFill="1" applyBorder="1" applyAlignment="1" applyProtection="1">
      <alignment horizontal="center" vertical="center" shrinkToFit="1"/>
    </xf>
    <xf numFmtId="3" fontId="68" fillId="0" borderId="21" xfId="18" applyNumberFormat="1" applyFont="1" applyFill="1" applyBorder="1" applyAlignment="1" applyProtection="1">
      <alignment horizontal="center" vertical="center" shrinkToFit="1"/>
    </xf>
    <xf numFmtId="38" fontId="71" fillId="11" borderId="196" xfId="19" applyFont="1" applyFill="1" applyBorder="1" applyAlignment="1" applyProtection="1">
      <alignment horizontal="right" vertical="center" shrinkToFit="1"/>
    </xf>
    <xf numFmtId="38" fontId="71" fillId="11" borderId="148" xfId="19" applyFont="1" applyFill="1" applyBorder="1" applyAlignment="1" applyProtection="1">
      <alignment horizontal="right" vertical="center" shrinkToFit="1"/>
    </xf>
    <xf numFmtId="38" fontId="71" fillId="11" borderId="147" xfId="19" applyFont="1" applyFill="1" applyBorder="1" applyAlignment="1" applyProtection="1">
      <alignment horizontal="right" vertical="center" shrinkToFit="1"/>
    </xf>
    <xf numFmtId="38" fontId="71" fillId="11" borderId="146" xfId="19" applyFont="1" applyFill="1" applyBorder="1" applyAlignment="1" applyProtection="1">
      <alignment horizontal="right" vertical="center" shrinkToFit="1"/>
    </xf>
    <xf numFmtId="38" fontId="71" fillId="10" borderId="192" xfId="19" applyFont="1" applyFill="1" applyBorder="1" applyAlignment="1" applyProtection="1">
      <alignment horizontal="right" vertical="center" shrinkToFit="1"/>
    </xf>
    <xf numFmtId="38" fontId="71" fillId="10" borderId="204" xfId="19" applyFont="1" applyFill="1" applyBorder="1" applyAlignment="1" applyProtection="1">
      <alignment horizontal="right" vertical="center" shrinkToFit="1"/>
    </xf>
    <xf numFmtId="38" fontId="71" fillId="10" borderId="203" xfId="19" applyFont="1" applyFill="1" applyBorder="1" applyAlignment="1" applyProtection="1">
      <alignment horizontal="right" vertical="center" shrinkToFit="1"/>
    </xf>
    <xf numFmtId="38" fontId="71" fillId="10" borderId="202" xfId="19" applyFont="1" applyFill="1" applyBorder="1" applyAlignment="1" applyProtection="1">
      <alignment horizontal="right" vertical="center" shrinkToFit="1"/>
    </xf>
    <xf numFmtId="38" fontId="71" fillId="10" borderId="205" xfId="19" applyFont="1" applyFill="1" applyBorder="1" applyAlignment="1" applyProtection="1">
      <alignment horizontal="right" vertical="center" shrinkToFit="1"/>
    </xf>
    <xf numFmtId="38" fontId="71" fillId="10" borderId="206" xfId="19" applyFont="1" applyFill="1" applyBorder="1" applyAlignment="1" applyProtection="1">
      <alignment horizontal="right" vertical="center" shrinkToFit="1"/>
    </xf>
    <xf numFmtId="0" fontId="69" fillId="0" borderId="141" xfId="18" applyFont="1" applyFill="1" applyBorder="1" applyAlignment="1" applyProtection="1">
      <alignment horizontal="center" vertical="center" wrapText="1"/>
    </xf>
    <xf numFmtId="0" fontId="69" fillId="0" borderId="192" xfId="18" applyFont="1" applyFill="1" applyBorder="1" applyAlignment="1" applyProtection="1">
      <alignment horizontal="center" vertical="center" wrapText="1"/>
    </xf>
    <xf numFmtId="0" fontId="69" fillId="4" borderId="9" xfId="18" applyFont="1" applyFill="1" applyBorder="1" applyAlignment="1" applyProtection="1">
      <alignment horizontal="left" vertical="center"/>
    </xf>
    <xf numFmtId="188" fontId="71" fillId="4" borderId="9" xfId="18" applyNumberFormat="1" applyFont="1" applyFill="1" applyBorder="1" applyAlignment="1" applyProtection="1">
      <alignment horizontal="center" vertical="center" shrinkToFit="1"/>
    </xf>
    <xf numFmtId="190" fontId="70" fillId="0" borderId="181" xfId="18" applyNumberFormat="1" applyFont="1" applyFill="1" applyBorder="1" applyAlignment="1" applyProtection="1">
      <alignment horizontal="right" vertical="center" shrinkToFit="1"/>
    </xf>
    <xf numFmtId="0" fontId="69" fillId="0" borderId="19" xfId="18" applyFont="1" applyBorder="1" applyAlignment="1" applyProtection="1">
      <alignment horizontal="center" vertical="center" shrinkToFit="1"/>
    </xf>
    <xf numFmtId="0" fontId="69" fillId="0" borderId="18" xfId="18" applyFont="1" applyBorder="1" applyAlignment="1" applyProtection="1">
      <alignment horizontal="center" vertical="center" shrinkToFit="1"/>
    </xf>
    <xf numFmtId="0" fontId="69" fillId="0" borderId="17" xfId="18" applyFont="1" applyBorder="1" applyAlignment="1" applyProtection="1">
      <alignment horizontal="center" vertical="center" shrinkToFit="1"/>
    </xf>
    <xf numFmtId="0" fontId="69" fillId="0" borderId="17" xfId="18" applyFont="1" applyBorder="1" applyAlignment="1" applyProtection="1">
      <alignment horizontal="center" vertical="center"/>
    </xf>
    <xf numFmtId="0" fontId="70" fillId="0" borderId="123" xfId="18" applyFont="1" applyFill="1" applyBorder="1" applyAlignment="1" applyProtection="1">
      <alignment horizontal="center" vertical="center"/>
    </xf>
    <xf numFmtId="0" fontId="70" fillId="0" borderId="124" xfId="18" applyFont="1" applyFill="1" applyBorder="1" applyAlignment="1" applyProtection="1">
      <alignment horizontal="center" vertical="center"/>
    </xf>
    <xf numFmtId="0" fontId="70" fillId="0" borderId="133" xfId="18" applyFont="1" applyFill="1" applyBorder="1" applyAlignment="1" applyProtection="1">
      <alignment horizontal="center" vertical="center"/>
    </xf>
    <xf numFmtId="0" fontId="70" fillId="0" borderId="134" xfId="18" applyFont="1" applyFill="1" applyBorder="1" applyAlignment="1" applyProtection="1">
      <alignment horizontal="center" vertical="center"/>
    </xf>
    <xf numFmtId="0" fontId="69" fillId="0" borderId="46" xfId="18" applyFont="1" applyFill="1" applyBorder="1" applyAlignment="1" applyProtection="1">
      <alignment horizontal="center" vertical="center" wrapText="1"/>
    </xf>
    <xf numFmtId="0" fontId="69" fillId="0" borderId="0" xfId="18" applyFont="1" applyFill="1" applyBorder="1" applyAlignment="1" applyProtection="1">
      <alignment horizontal="center" vertical="center" wrapText="1"/>
    </xf>
    <xf numFmtId="0" fontId="69" fillId="0" borderId="157" xfId="18" applyFont="1" applyFill="1" applyBorder="1" applyAlignment="1" applyProtection="1">
      <alignment horizontal="center" vertical="center" wrapText="1"/>
    </xf>
    <xf numFmtId="0" fontId="69" fillId="0" borderId="156" xfId="18" applyFont="1" applyFill="1" applyBorder="1" applyAlignment="1" applyProtection="1">
      <alignment horizontal="center" vertical="center" wrapText="1"/>
    </xf>
    <xf numFmtId="0" fontId="69" fillId="0" borderId="150" xfId="18" applyFont="1" applyFill="1" applyBorder="1" applyAlignment="1" applyProtection="1">
      <alignment horizontal="center" vertical="center" wrapText="1"/>
    </xf>
    <xf numFmtId="0" fontId="1" fillId="0" borderId="123" xfId="28" applyBorder="1" applyAlignment="1" applyProtection="1">
      <alignment horizontal="center" vertical="center"/>
    </xf>
    <xf numFmtId="0" fontId="1" fillId="0" borderId="124" xfId="28" applyBorder="1" applyAlignment="1" applyProtection="1">
      <alignment horizontal="center" vertical="center"/>
    </xf>
    <xf numFmtId="0" fontId="69" fillId="0" borderId="122" xfId="18" applyFont="1" applyFill="1" applyBorder="1" applyAlignment="1" applyProtection="1">
      <alignment horizontal="center" vertical="center" wrapText="1"/>
    </xf>
    <xf numFmtId="0" fontId="69" fillId="0" borderId="124" xfId="18" applyFont="1" applyFill="1" applyBorder="1" applyAlignment="1" applyProtection="1">
      <alignment horizontal="center" vertical="center" wrapText="1"/>
    </xf>
    <xf numFmtId="0" fontId="69" fillId="0" borderId="196" xfId="18" applyFont="1" applyFill="1" applyBorder="1" applyAlignment="1" applyProtection="1">
      <alignment horizontal="center" vertical="center" wrapText="1"/>
    </xf>
    <xf numFmtId="0" fontId="70" fillId="0" borderId="45" xfId="18" applyFont="1" applyFill="1" applyBorder="1" applyAlignment="1" applyProtection="1">
      <alignment horizontal="center" vertical="center"/>
    </xf>
    <xf numFmtId="0" fontId="70" fillId="0" borderId="42" xfId="18" applyFont="1" applyFill="1" applyBorder="1" applyAlignment="1" applyProtection="1">
      <alignment horizontal="center" vertical="center"/>
    </xf>
    <xf numFmtId="0" fontId="69" fillId="0" borderId="39" xfId="18" applyFont="1" applyFill="1" applyBorder="1" applyAlignment="1" applyProtection="1">
      <alignment horizontal="center" vertical="center" wrapText="1" shrinkToFit="1"/>
    </xf>
    <xf numFmtId="0" fontId="69" fillId="0" borderId="14" xfId="18" applyFont="1" applyFill="1" applyBorder="1" applyAlignment="1" applyProtection="1">
      <alignment horizontal="center" vertical="center" wrapText="1" shrinkToFit="1"/>
    </xf>
    <xf numFmtId="0" fontId="69" fillId="0" borderId="26" xfId="18" applyFont="1" applyFill="1" applyBorder="1" applyAlignment="1" applyProtection="1">
      <alignment horizontal="center" vertical="center" wrapText="1" shrinkToFit="1"/>
    </xf>
    <xf numFmtId="0" fontId="69" fillId="0" borderId="8" xfId="18" applyFont="1" applyFill="1" applyBorder="1" applyAlignment="1" applyProtection="1">
      <alignment horizontal="center" vertical="center" wrapText="1" shrinkToFit="1"/>
    </xf>
    <xf numFmtId="0" fontId="70" fillId="4" borderId="123" xfId="18" applyFont="1" applyFill="1" applyBorder="1" applyAlignment="1" applyProtection="1">
      <alignment horizontal="center" vertical="center"/>
    </xf>
    <xf numFmtId="0" fontId="70" fillId="4" borderId="124" xfId="18" applyFont="1" applyFill="1" applyBorder="1" applyAlignment="1" applyProtection="1">
      <alignment horizontal="center" vertical="center"/>
    </xf>
    <xf numFmtId="188" fontId="68" fillId="4" borderId="19" xfId="18" applyNumberFormat="1" applyFont="1" applyFill="1" applyBorder="1" applyAlignment="1" applyProtection="1">
      <alignment horizontal="center" vertical="center" shrinkToFit="1"/>
    </xf>
    <xf numFmtId="188" fontId="68" fillId="4" borderId="18" xfId="18" applyNumberFormat="1" applyFont="1" applyFill="1" applyBorder="1" applyAlignment="1" applyProtection="1">
      <alignment horizontal="center" vertical="center" shrinkToFit="1"/>
    </xf>
    <xf numFmtId="188" fontId="68" fillId="4" borderId="20" xfId="18" applyNumberFormat="1" applyFont="1" applyFill="1" applyBorder="1" applyAlignment="1" applyProtection="1">
      <alignment horizontal="center" vertical="center" shrinkToFit="1"/>
    </xf>
    <xf numFmtId="3" fontId="68" fillId="0" borderId="19" xfId="18" applyNumberFormat="1" applyFont="1" applyFill="1" applyBorder="1" applyAlignment="1" applyProtection="1">
      <alignment horizontal="right" vertical="center" shrinkToFit="1"/>
    </xf>
    <xf numFmtId="3" fontId="68" fillId="0" borderId="18" xfId="18" applyNumberFormat="1" applyFont="1" applyFill="1" applyBorder="1" applyAlignment="1" applyProtection="1">
      <alignment horizontal="right" vertical="center" shrinkToFit="1"/>
    </xf>
    <xf numFmtId="3" fontId="68" fillId="0" borderId="20" xfId="18" applyNumberFormat="1" applyFont="1" applyFill="1" applyBorder="1" applyAlignment="1" applyProtection="1">
      <alignment horizontal="right" vertical="center" shrinkToFit="1"/>
    </xf>
    <xf numFmtId="0" fontId="69" fillId="0" borderId="19" xfId="18" applyFont="1" applyFill="1" applyBorder="1" applyAlignment="1" applyProtection="1">
      <alignment horizontal="left" vertical="center" wrapText="1"/>
    </xf>
    <xf numFmtId="0" fontId="69" fillId="0" borderId="18" xfId="18" applyFont="1" applyFill="1" applyBorder="1" applyAlignment="1" applyProtection="1">
      <alignment horizontal="left" vertical="center" wrapText="1"/>
    </xf>
    <xf numFmtId="0" fontId="70" fillId="0" borderId="106" xfId="18" applyFont="1" applyFill="1" applyBorder="1" applyAlignment="1" applyProtection="1">
      <alignment horizontal="center" vertical="center"/>
      <protection locked="0"/>
    </xf>
    <xf numFmtId="0" fontId="70" fillId="0" borderId="27" xfId="18" applyFont="1" applyFill="1" applyBorder="1" applyAlignment="1" applyProtection="1">
      <alignment horizontal="center" vertical="center"/>
      <protection locked="0"/>
    </xf>
    <xf numFmtId="3" fontId="68" fillId="5" borderId="18" xfId="18" applyNumberFormat="1" applyFont="1" applyFill="1" applyBorder="1" applyAlignment="1" applyProtection="1">
      <alignment horizontal="center" vertical="center" shrinkToFit="1"/>
    </xf>
    <xf numFmtId="3" fontId="68" fillId="5" borderId="20" xfId="18" applyNumberFormat="1" applyFont="1" applyFill="1" applyBorder="1" applyAlignment="1" applyProtection="1">
      <alignment horizontal="center" vertical="center" shrinkToFit="1"/>
    </xf>
    <xf numFmtId="3" fontId="68" fillId="5" borderId="19" xfId="18" applyNumberFormat="1" applyFont="1" applyFill="1" applyBorder="1" applyAlignment="1" applyProtection="1">
      <alignment horizontal="right" vertical="center" shrinkToFit="1"/>
    </xf>
    <xf numFmtId="3" fontId="68" fillId="5" borderId="18" xfId="18" applyNumberFormat="1" applyFont="1" applyFill="1" applyBorder="1" applyAlignment="1" applyProtection="1">
      <alignment horizontal="right" vertical="center" shrinkToFit="1"/>
    </xf>
    <xf numFmtId="3" fontId="68" fillId="5" borderId="20" xfId="18" applyNumberFormat="1" applyFont="1" applyFill="1" applyBorder="1" applyAlignment="1" applyProtection="1">
      <alignment horizontal="right" vertical="center" shrinkToFit="1"/>
    </xf>
    <xf numFmtId="3" fontId="68" fillId="0" borderId="26" xfId="18" applyNumberFormat="1" applyFont="1" applyFill="1" applyBorder="1" applyAlignment="1" applyProtection="1">
      <alignment horizontal="right" vertical="center" shrinkToFit="1"/>
    </xf>
    <xf numFmtId="3" fontId="68" fillId="0" borderId="8" xfId="18" applyNumberFormat="1" applyFont="1" applyFill="1" applyBorder="1" applyAlignment="1" applyProtection="1">
      <alignment horizontal="right" vertical="center" shrinkToFit="1"/>
    </xf>
    <xf numFmtId="3" fontId="68" fillId="0" borderId="21" xfId="18" applyNumberFormat="1" applyFont="1" applyFill="1" applyBorder="1" applyAlignment="1" applyProtection="1">
      <alignment horizontal="right" vertical="center" shrinkToFit="1"/>
    </xf>
    <xf numFmtId="0" fontId="69" fillId="0" borderId="26" xfId="18" applyFont="1" applyFill="1" applyBorder="1" applyAlignment="1" applyProtection="1">
      <alignment horizontal="left" vertical="center" shrinkToFit="1"/>
    </xf>
    <xf numFmtId="0" fontId="69" fillId="0" borderId="8" xfId="18" applyFont="1" applyFill="1" applyBorder="1" applyAlignment="1" applyProtection="1">
      <alignment horizontal="left" vertical="center" shrinkToFit="1"/>
    </xf>
    <xf numFmtId="0" fontId="69" fillId="0" borderId="8" xfId="18" applyFont="1" applyFill="1" applyBorder="1" applyAlignment="1" applyProtection="1">
      <alignment horizontal="center" vertical="center" shrinkToFit="1"/>
    </xf>
    <xf numFmtId="0" fontId="69" fillId="0" borderId="21" xfId="18" applyFont="1" applyFill="1" applyBorder="1" applyAlignment="1" applyProtection="1">
      <alignment horizontal="center" vertical="center" shrinkToFit="1"/>
    </xf>
    <xf numFmtId="3" fontId="68" fillId="5" borderId="26" xfId="18" applyNumberFormat="1" applyFont="1" applyFill="1" applyBorder="1" applyAlignment="1" applyProtection="1">
      <alignment horizontal="center" vertical="center" shrinkToFit="1"/>
    </xf>
    <xf numFmtId="3" fontId="68" fillId="5" borderId="8" xfId="18" applyNumberFormat="1" applyFont="1" applyFill="1" applyBorder="1" applyAlignment="1" applyProtection="1">
      <alignment horizontal="center" vertical="center" shrinkToFit="1"/>
    </xf>
    <xf numFmtId="3" fontId="68" fillId="5" borderId="21" xfId="18" applyNumberFormat="1" applyFont="1" applyFill="1" applyBorder="1" applyAlignment="1" applyProtection="1">
      <alignment horizontal="center" vertical="center" shrinkToFit="1"/>
    </xf>
    <xf numFmtId="3" fontId="68" fillId="5" borderId="26" xfId="18" applyNumberFormat="1" applyFont="1" applyFill="1" applyBorder="1" applyAlignment="1" applyProtection="1">
      <alignment horizontal="right" vertical="center" shrinkToFit="1"/>
    </xf>
    <xf numFmtId="3" fontId="68" fillId="5" borderId="8" xfId="18" applyNumberFormat="1" applyFont="1" applyFill="1" applyBorder="1" applyAlignment="1" applyProtection="1">
      <alignment horizontal="right" vertical="center" shrinkToFit="1"/>
    </xf>
    <xf numFmtId="3" fontId="68" fillId="5" borderId="21" xfId="18" applyNumberFormat="1" applyFont="1" applyFill="1" applyBorder="1" applyAlignment="1" applyProtection="1">
      <alignment horizontal="right" vertical="center" shrinkToFit="1"/>
    </xf>
    <xf numFmtId="0" fontId="69" fillId="0" borderId="19" xfId="18" applyFont="1" applyBorder="1" applyAlignment="1" applyProtection="1">
      <alignment vertical="center" shrinkToFit="1"/>
    </xf>
    <xf numFmtId="0" fontId="69" fillId="0" borderId="18" xfId="18" applyFont="1" applyBorder="1" applyAlignment="1" applyProtection="1">
      <alignment vertical="center" shrinkToFit="1"/>
    </xf>
    <xf numFmtId="0" fontId="69" fillId="0" borderId="19" xfId="18" applyFont="1" applyBorder="1" applyAlignment="1" applyProtection="1">
      <alignment vertical="center"/>
    </xf>
    <xf numFmtId="0" fontId="69" fillId="0" borderId="18" xfId="18" applyFont="1" applyBorder="1" applyAlignment="1" applyProtection="1">
      <alignment vertical="center"/>
    </xf>
    <xf numFmtId="0" fontId="69" fillId="0" borderId="163" xfId="18" applyFont="1" applyFill="1" applyBorder="1" applyAlignment="1" applyProtection="1">
      <alignment horizontal="center" vertical="center" wrapText="1"/>
    </xf>
    <xf numFmtId="0" fontId="69" fillId="0" borderId="145" xfId="18" applyFont="1" applyFill="1" applyBorder="1" applyAlignment="1" applyProtection="1">
      <alignment horizontal="center" vertical="center" wrapText="1"/>
    </xf>
    <xf numFmtId="0" fontId="1" fillId="0" borderId="133" xfId="28" applyBorder="1" applyAlignment="1" applyProtection="1">
      <alignment horizontal="center" vertical="center"/>
      <protection locked="0"/>
    </xf>
    <xf numFmtId="0" fontId="1" fillId="0" borderId="134" xfId="28" applyBorder="1" applyAlignment="1" applyProtection="1">
      <alignment horizontal="center" vertical="center"/>
      <protection locked="0"/>
    </xf>
    <xf numFmtId="0" fontId="69" fillId="0" borderId="159" xfId="18" applyFont="1" applyFill="1" applyBorder="1" applyAlignment="1" applyProtection="1">
      <alignment horizontal="center" vertical="center" wrapText="1"/>
    </xf>
    <xf numFmtId="0" fontId="1" fillId="0" borderId="133" xfId="28" applyBorder="1" applyAlignment="1" applyProtection="1">
      <alignment horizontal="center" vertical="center"/>
    </xf>
    <xf numFmtId="0" fontId="1" fillId="0" borderId="134" xfId="28" applyBorder="1" applyAlignment="1" applyProtection="1">
      <alignment horizontal="center" vertical="center"/>
    </xf>
    <xf numFmtId="0" fontId="70" fillId="0" borderId="133" xfId="18" applyFont="1" applyFill="1" applyBorder="1" applyAlignment="1" applyProtection="1">
      <alignment horizontal="center" vertical="center" wrapText="1"/>
    </xf>
    <xf numFmtId="0" fontId="70" fillId="0" borderId="134" xfId="18" applyFont="1" applyFill="1" applyBorder="1" applyAlignment="1" applyProtection="1">
      <alignment horizontal="center" vertical="center" wrapText="1"/>
    </xf>
    <xf numFmtId="0" fontId="1" fillId="0" borderId="133" xfId="28" applyBorder="1" applyAlignment="1" applyProtection="1">
      <alignment horizontal="center" vertical="center" wrapText="1"/>
    </xf>
    <xf numFmtId="0" fontId="1" fillId="0" borderId="134" xfId="28" applyBorder="1" applyAlignment="1" applyProtection="1">
      <alignment horizontal="center" vertical="center" wrapText="1"/>
    </xf>
    <xf numFmtId="0" fontId="1" fillId="0" borderId="151" xfId="28" applyBorder="1" applyAlignment="1" applyProtection="1">
      <alignment horizontal="center" vertical="center"/>
    </xf>
    <xf numFmtId="0" fontId="1" fillId="0" borderId="150" xfId="28" applyBorder="1" applyAlignment="1" applyProtection="1">
      <alignment horizontal="center" vertical="center"/>
    </xf>
    <xf numFmtId="0" fontId="1" fillId="0" borderId="123" xfId="28" applyBorder="1" applyAlignment="1" applyProtection="1">
      <alignment horizontal="center" vertical="center"/>
      <protection locked="0"/>
    </xf>
    <xf numFmtId="0" fontId="1" fillId="0" borderId="124" xfId="28" applyBorder="1" applyAlignment="1" applyProtection="1">
      <alignment horizontal="center" vertical="center"/>
      <protection locked="0"/>
    </xf>
    <xf numFmtId="0" fontId="69" fillId="4" borderId="39" xfId="18" applyFont="1" applyFill="1" applyBorder="1" applyAlignment="1" applyProtection="1">
      <alignment vertical="center" wrapText="1"/>
    </xf>
    <xf numFmtId="0" fontId="1" fillId="0" borderId="14" xfId="28" applyBorder="1" applyAlignment="1" applyProtection="1">
      <alignment vertical="center" wrapText="1"/>
    </xf>
    <xf numFmtId="0" fontId="1" fillId="0" borderId="26" xfId="28" applyBorder="1" applyAlignment="1" applyProtection="1">
      <alignment vertical="center" wrapText="1"/>
    </xf>
    <xf numFmtId="0" fontId="1" fillId="0" borderId="8" xfId="28" applyBorder="1" applyAlignment="1" applyProtection="1">
      <alignment vertical="center" wrapText="1"/>
    </xf>
    <xf numFmtId="0" fontId="70" fillId="0" borderId="106" xfId="18" applyFont="1" applyFill="1" applyBorder="1" applyAlignment="1" applyProtection="1">
      <alignment horizontal="center" vertical="center"/>
    </xf>
    <xf numFmtId="0" fontId="70" fillId="0" borderId="27" xfId="18" applyFont="1" applyFill="1" applyBorder="1" applyAlignment="1" applyProtection="1">
      <alignment horizontal="center" vertical="center"/>
    </xf>
    <xf numFmtId="176" fontId="88" fillId="0" borderId="0" xfId="23" applyNumberFormat="1" applyFont="1" applyFill="1" applyBorder="1" applyAlignment="1">
      <alignment vertical="center"/>
    </xf>
    <xf numFmtId="197" fontId="88" fillId="0" borderId="0" xfId="23" applyNumberFormat="1" applyFont="1" applyFill="1" applyBorder="1" applyAlignment="1">
      <alignment horizontal="center" vertical="center"/>
    </xf>
    <xf numFmtId="198" fontId="88" fillId="0" borderId="0" xfId="23" applyNumberFormat="1" applyFont="1" applyFill="1" applyBorder="1" applyAlignment="1">
      <alignment vertical="center"/>
    </xf>
    <xf numFmtId="176" fontId="89" fillId="0" borderId="40" xfId="23" applyNumberFormat="1" applyFont="1" applyFill="1" applyBorder="1" applyAlignment="1">
      <alignment vertical="center"/>
    </xf>
    <xf numFmtId="176" fontId="89" fillId="0" borderId="48" xfId="23" applyNumberFormat="1" applyFont="1" applyFill="1" applyBorder="1" applyAlignment="1">
      <alignment vertical="center"/>
    </xf>
    <xf numFmtId="176" fontId="89" fillId="0" borderId="49" xfId="23" applyNumberFormat="1" applyFont="1" applyFill="1" applyBorder="1" applyAlignment="1">
      <alignment vertical="center"/>
    </xf>
    <xf numFmtId="197" fontId="89" fillId="0" borderId="48" xfId="23" applyNumberFormat="1" applyFont="1" applyFill="1" applyBorder="1" applyAlignment="1">
      <alignment horizontal="center" vertical="center"/>
    </xf>
    <xf numFmtId="198" fontId="89" fillId="0" borderId="40" xfId="23" applyNumberFormat="1" applyFont="1" applyFill="1" applyBorder="1" applyAlignment="1">
      <alignment vertical="center"/>
    </xf>
    <xf numFmtId="198" fontId="89" fillId="0" borderId="48" xfId="23" applyNumberFormat="1" applyFont="1" applyFill="1" applyBorder="1" applyAlignment="1">
      <alignment vertical="center"/>
    </xf>
    <xf numFmtId="198" fontId="89" fillId="0" borderId="49" xfId="23" applyNumberFormat="1" applyFont="1" applyFill="1" applyBorder="1" applyAlignment="1">
      <alignment vertical="center"/>
    </xf>
    <xf numFmtId="3" fontId="88" fillId="3" borderId="39" xfId="23" applyNumberFormat="1" applyFont="1" applyFill="1" applyBorder="1" applyAlignment="1">
      <alignment horizontal="left" vertical="center" indent="1"/>
    </xf>
    <xf numFmtId="3" fontId="88" fillId="3" borderId="14" xfId="23" applyNumberFormat="1" applyFont="1" applyFill="1" applyBorder="1" applyAlignment="1">
      <alignment horizontal="left" vertical="center" indent="1"/>
    </xf>
    <xf numFmtId="3" fontId="88" fillId="3" borderId="47" xfId="23" applyNumberFormat="1" applyFont="1" applyFill="1" applyBorder="1" applyAlignment="1">
      <alignment horizontal="left" vertical="center" indent="1"/>
    </xf>
    <xf numFmtId="3" fontId="88" fillId="3" borderId="46" xfId="23" applyNumberFormat="1" applyFont="1" applyFill="1" applyBorder="1" applyAlignment="1">
      <alignment horizontal="left" vertical="center" indent="1"/>
    </xf>
    <xf numFmtId="3" fontId="88" fillId="3" borderId="0" xfId="23" applyNumberFormat="1" applyFont="1" applyFill="1" applyBorder="1" applyAlignment="1">
      <alignment horizontal="left" vertical="center" indent="1"/>
    </xf>
    <xf numFmtId="3" fontId="88" fillId="3" borderId="24" xfId="23" applyNumberFormat="1" applyFont="1" applyFill="1" applyBorder="1" applyAlignment="1">
      <alignment horizontal="left" vertical="center" indent="1"/>
    </xf>
    <xf numFmtId="3" fontId="88" fillId="3" borderId="39" xfId="23" applyNumberFormat="1" applyFont="1" applyFill="1" applyBorder="1" applyAlignment="1">
      <alignment horizontal="center" vertical="center"/>
    </xf>
    <xf numFmtId="3" fontId="88" fillId="3" borderId="14" xfId="23" applyNumberFormat="1" applyFont="1" applyFill="1" applyBorder="1" applyAlignment="1">
      <alignment horizontal="center" vertical="center"/>
    </xf>
    <xf numFmtId="3" fontId="88" fillId="3" borderId="46" xfId="23" applyNumberFormat="1" applyFont="1" applyFill="1" applyBorder="1" applyAlignment="1">
      <alignment horizontal="center" vertical="center"/>
    </xf>
    <xf numFmtId="3" fontId="88" fillId="3" borderId="0" xfId="23" applyNumberFormat="1" applyFont="1" applyFill="1" applyBorder="1" applyAlignment="1">
      <alignment horizontal="center" vertical="center"/>
    </xf>
    <xf numFmtId="3" fontId="88" fillId="3" borderId="9" xfId="23" applyNumberFormat="1" applyFont="1" applyFill="1" applyBorder="1" applyAlignment="1">
      <alignment horizontal="center" vertical="center"/>
    </xf>
    <xf numFmtId="3" fontId="88" fillId="3" borderId="40" xfId="23" applyNumberFormat="1" applyFont="1" applyFill="1" applyBorder="1" applyAlignment="1">
      <alignment horizontal="center" vertical="center"/>
    </xf>
    <xf numFmtId="176" fontId="90" fillId="3" borderId="49" xfId="23" applyNumberFormat="1" applyFont="1" applyFill="1" applyBorder="1" applyAlignment="1">
      <alignment horizontal="center" vertical="center" wrapText="1"/>
    </xf>
    <xf numFmtId="176" fontId="90" fillId="0" borderId="49" xfId="23" applyNumberFormat="1" applyFont="1" applyFill="1" applyBorder="1" applyAlignment="1">
      <alignment horizontal="center" vertical="center" wrapText="1"/>
    </xf>
    <xf numFmtId="198" fontId="88" fillId="3" borderId="40" xfId="23" applyNumberFormat="1" applyFont="1" applyFill="1" applyBorder="1" applyAlignment="1">
      <alignment horizontal="center" vertical="center" wrapText="1"/>
    </xf>
    <xf numFmtId="198" fontId="88" fillId="3" borderId="48" xfId="23" applyNumberFormat="1" applyFont="1" applyFill="1" applyBorder="1" applyAlignment="1">
      <alignment horizontal="center" vertical="center" wrapText="1"/>
    </xf>
    <xf numFmtId="176" fontId="88" fillId="3" borderId="143" xfId="23" applyNumberFormat="1" applyFont="1" applyFill="1" applyBorder="1" applyAlignment="1">
      <alignment horizontal="center" vertical="center" wrapText="1"/>
    </xf>
    <xf numFmtId="176" fontId="88" fillId="3" borderId="142" xfId="23" applyNumberFormat="1" applyFont="1" applyFill="1" applyBorder="1" applyAlignment="1">
      <alignment horizontal="center" vertical="center" wrapText="1"/>
    </xf>
    <xf numFmtId="176" fontId="88" fillId="0" borderId="143" xfId="23" applyNumberFormat="1" applyFont="1" applyFill="1" applyBorder="1" applyAlignment="1">
      <alignment horizontal="center" vertical="center" wrapText="1"/>
    </xf>
    <xf numFmtId="176" fontId="88" fillId="0" borderId="142" xfId="23" applyNumberFormat="1" applyFont="1" applyFill="1" applyBorder="1" applyAlignment="1">
      <alignment horizontal="center" vertical="center" wrapText="1"/>
    </xf>
    <xf numFmtId="3" fontId="88" fillId="3" borderId="40" xfId="23" applyNumberFormat="1" applyFont="1" applyFill="1" applyBorder="1" applyAlignment="1">
      <alignment horizontal="center" vertical="center" wrapText="1"/>
    </xf>
    <xf numFmtId="3" fontId="88" fillId="3" borderId="48" xfId="23" applyNumberFormat="1" applyFont="1" applyFill="1" applyBorder="1" applyAlignment="1">
      <alignment horizontal="center" vertical="center" wrapText="1"/>
    </xf>
    <xf numFmtId="3" fontId="88" fillId="0" borderId="39" xfId="23" applyNumberFormat="1" applyFont="1" applyFill="1" applyBorder="1" applyAlignment="1">
      <alignment horizontal="center" vertical="center" wrapText="1"/>
    </xf>
    <xf numFmtId="3" fontId="88" fillId="0" borderId="14" xfId="23" applyNumberFormat="1" applyFont="1" applyFill="1" applyBorder="1" applyAlignment="1">
      <alignment horizontal="center" vertical="center" wrapText="1"/>
    </xf>
    <xf numFmtId="3" fontId="88" fillId="0" borderId="47" xfId="23" applyNumberFormat="1" applyFont="1" applyFill="1" applyBorder="1" applyAlignment="1">
      <alignment horizontal="center" vertical="center" wrapText="1"/>
    </xf>
    <xf numFmtId="3" fontId="88" fillId="0" borderId="46" xfId="23" applyNumberFormat="1" applyFont="1" applyFill="1" applyBorder="1" applyAlignment="1">
      <alignment horizontal="center" vertical="center" wrapText="1"/>
    </xf>
    <xf numFmtId="3" fontId="88" fillId="0" borderId="0" xfId="23" applyNumberFormat="1" applyFont="1" applyFill="1" applyBorder="1" applyAlignment="1">
      <alignment horizontal="center" vertical="center" wrapText="1"/>
    </xf>
    <xf numFmtId="3" fontId="88" fillId="0" borderId="24" xfId="23" applyNumberFormat="1" applyFont="1" applyFill="1" applyBorder="1" applyAlignment="1">
      <alignment horizontal="center" vertical="center" wrapText="1"/>
    </xf>
    <xf numFmtId="3" fontId="88" fillId="0" borderId="40" xfId="23" applyNumberFormat="1" applyFont="1" applyFill="1" applyBorder="1" applyAlignment="1">
      <alignment horizontal="center" vertical="center" shrinkToFit="1"/>
    </xf>
    <xf numFmtId="3" fontId="88" fillId="0" borderId="48" xfId="23" applyNumberFormat="1" applyFont="1" applyFill="1" applyBorder="1" applyAlignment="1">
      <alignment horizontal="center" vertical="center" shrinkToFit="1"/>
    </xf>
    <xf numFmtId="176" fontId="88" fillId="0" borderId="26" xfId="23" applyNumberFormat="1" applyFont="1" applyFill="1" applyBorder="1" applyAlignment="1">
      <alignment horizontal="center" vertical="center" wrapText="1"/>
    </xf>
    <xf numFmtId="176" fontId="88" fillId="0" borderId="8" xfId="23" applyNumberFormat="1" applyFont="1" applyFill="1" applyBorder="1" applyAlignment="1">
      <alignment horizontal="center" vertical="center" wrapText="1"/>
    </xf>
    <xf numFmtId="176" fontId="88" fillId="0" borderId="21" xfId="23" applyNumberFormat="1" applyFont="1" applyFill="1" applyBorder="1" applyAlignment="1">
      <alignment horizontal="center" vertical="center" wrapText="1"/>
    </xf>
    <xf numFmtId="3" fontId="88" fillId="0" borderId="9" xfId="23" applyNumberFormat="1" applyFont="1" applyFill="1" applyBorder="1" applyAlignment="1">
      <alignment horizontal="center" vertical="center" wrapText="1"/>
    </xf>
    <xf numFmtId="3" fontId="88" fillId="0" borderId="40" xfId="23" applyNumberFormat="1" applyFont="1" applyFill="1" applyBorder="1" applyAlignment="1">
      <alignment horizontal="center" vertical="center" wrapText="1"/>
    </xf>
    <xf numFmtId="197" fontId="88" fillId="3" borderId="9" xfId="23" applyNumberFormat="1" applyFont="1" applyFill="1" applyBorder="1" applyAlignment="1">
      <alignment horizontal="center" vertical="center"/>
    </xf>
    <xf numFmtId="3" fontId="88" fillId="3" borderId="19" xfId="23" applyNumberFormat="1" applyFont="1" applyFill="1" applyBorder="1" applyAlignment="1">
      <alignment horizontal="center" vertical="center"/>
    </xf>
    <xf numFmtId="3" fontId="88" fillId="0" borderId="9" xfId="23" applyNumberFormat="1" applyFont="1" applyFill="1" applyBorder="1" applyAlignment="1">
      <alignment horizontal="center" vertical="center"/>
    </xf>
    <xf numFmtId="3" fontId="88" fillId="0" borderId="40" xfId="23" applyNumberFormat="1" applyFont="1" applyFill="1" applyBorder="1" applyAlignment="1">
      <alignment horizontal="center" vertical="center"/>
    </xf>
    <xf numFmtId="3" fontId="88" fillId="0" borderId="128" xfId="23" applyNumberFormat="1" applyFont="1" applyFill="1" applyBorder="1" applyAlignment="1">
      <alignment horizontal="center" vertical="center" wrapText="1"/>
    </xf>
    <xf numFmtId="3" fontId="88" fillId="0" borderId="127" xfId="23" applyNumberFormat="1" applyFont="1" applyFill="1" applyBorder="1" applyAlignment="1">
      <alignment horizontal="center" vertical="center" wrapText="1"/>
    </xf>
    <xf numFmtId="3" fontId="88" fillId="0" borderId="126" xfId="23" applyNumberFormat="1" applyFont="1" applyFill="1" applyBorder="1" applyAlignment="1">
      <alignment horizontal="center" vertical="center" wrapText="1"/>
    </xf>
    <xf numFmtId="3" fontId="88" fillId="0" borderId="179" xfId="23" applyNumberFormat="1" applyFont="1" applyFill="1" applyBorder="1" applyAlignment="1">
      <alignment horizontal="center" vertical="center" wrapText="1"/>
    </xf>
    <xf numFmtId="3" fontId="88" fillId="0" borderId="197" xfId="23" applyNumberFormat="1" applyFont="1" applyFill="1" applyBorder="1" applyAlignment="1">
      <alignment horizontal="center" vertical="center" wrapText="1"/>
    </xf>
    <xf numFmtId="3" fontId="88" fillId="0" borderId="165" xfId="23" applyNumberFormat="1" applyFont="1" applyFill="1" applyBorder="1" applyAlignment="1">
      <alignment horizontal="center" vertical="center" wrapText="1"/>
    </xf>
    <xf numFmtId="3" fontId="88" fillId="0" borderId="186" xfId="23" applyNumberFormat="1" applyFont="1" applyFill="1" applyBorder="1" applyAlignment="1">
      <alignment horizontal="center" vertical="center" wrapText="1"/>
    </xf>
    <xf numFmtId="3" fontId="88" fillId="0" borderId="164" xfId="23" applyNumberFormat="1" applyFont="1" applyFill="1" applyBorder="1" applyAlignment="1">
      <alignment horizontal="center" vertical="center" wrapText="1"/>
    </xf>
    <xf numFmtId="3" fontId="88" fillId="0" borderId="193" xfId="23" applyNumberFormat="1" applyFont="1" applyFill="1" applyBorder="1" applyAlignment="1">
      <alignment horizontal="center" vertical="center" wrapText="1"/>
    </xf>
    <xf numFmtId="3" fontId="88" fillId="8" borderId="40" xfId="23" applyNumberFormat="1" applyFont="1" applyFill="1" applyBorder="1" applyAlignment="1">
      <alignment horizontal="center" vertical="center" shrinkToFit="1"/>
    </xf>
    <xf numFmtId="3" fontId="88" fillId="8" borderId="48" xfId="23" applyNumberFormat="1" applyFont="1" applyFill="1" applyBorder="1" applyAlignment="1">
      <alignment horizontal="center" vertical="center" shrinkToFit="1"/>
    </xf>
    <xf numFmtId="176" fontId="89" fillId="0" borderId="40" xfId="23" applyNumberFormat="1" applyFont="1" applyFill="1" applyBorder="1" applyAlignment="1">
      <alignment wrapText="1"/>
    </xf>
    <xf numFmtId="176" fontId="89" fillId="0" borderId="48" xfId="23" applyNumberFormat="1" applyFont="1" applyFill="1" applyBorder="1" applyAlignment="1">
      <alignment wrapText="1"/>
    </xf>
    <xf numFmtId="3" fontId="88" fillId="3" borderId="47" xfId="23" applyNumberFormat="1" applyFont="1" applyFill="1" applyBorder="1" applyAlignment="1">
      <alignment horizontal="center" vertical="center"/>
    </xf>
    <xf numFmtId="3" fontId="88" fillId="3" borderId="24" xfId="23" applyNumberFormat="1" applyFont="1" applyFill="1" applyBorder="1" applyAlignment="1">
      <alignment horizontal="center" vertical="center"/>
    </xf>
    <xf numFmtId="3" fontId="88" fillId="0" borderId="48" xfId="23" applyNumberFormat="1" applyFont="1" applyFill="1" applyBorder="1" applyAlignment="1">
      <alignment horizontal="center" vertical="center" wrapText="1"/>
    </xf>
    <xf numFmtId="3" fontId="88" fillId="8" borderId="39" xfId="23" applyNumberFormat="1" applyFont="1" applyFill="1" applyBorder="1" applyAlignment="1">
      <alignment horizontal="center" vertical="center"/>
    </xf>
    <xf numFmtId="3" fontId="88" fillId="8" borderId="14" xfId="23" applyNumberFormat="1" applyFont="1" applyFill="1" applyBorder="1" applyAlignment="1">
      <alignment horizontal="center" vertical="center"/>
    </xf>
    <xf numFmtId="3" fontId="88" fillId="8" borderId="47" xfId="23" applyNumberFormat="1" applyFont="1" applyFill="1" applyBorder="1" applyAlignment="1">
      <alignment horizontal="center" vertical="center"/>
    </xf>
    <xf numFmtId="3" fontId="88" fillId="8" borderId="46" xfId="23" applyNumberFormat="1" applyFont="1" applyFill="1" applyBorder="1" applyAlignment="1">
      <alignment horizontal="center" vertical="center"/>
    </xf>
    <xf numFmtId="3" fontId="88" fillId="8" borderId="0" xfId="23" applyNumberFormat="1" applyFont="1" applyFill="1" applyBorder="1" applyAlignment="1">
      <alignment horizontal="center" vertical="center"/>
    </xf>
    <xf numFmtId="3" fontId="88" fillId="8" borderId="24" xfId="23" applyNumberFormat="1" applyFont="1" applyFill="1" applyBorder="1" applyAlignment="1">
      <alignment horizontal="center" vertical="center"/>
    </xf>
    <xf numFmtId="197" fontId="88" fillId="0" borderId="48" xfId="23" applyNumberFormat="1" applyFont="1" applyFill="1" applyBorder="1" applyAlignment="1">
      <alignment horizontal="center" vertical="center"/>
    </xf>
    <xf numFmtId="176" fontId="89" fillId="3" borderId="163" xfId="23" applyNumberFormat="1" applyFont="1" applyFill="1" applyBorder="1" applyAlignment="1">
      <alignment vertical="center"/>
    </xf>
    <xf numFmtId="176" fontId="89" fillId="3" borderId="26" xfId="23" applyNumberFormat="1" applyFont="1" applyFill="1" applyBorder="1" applyAlignment="1">
      <alignment vertical="center"/>
    </xf>
    <xf numFmtId="199" fontId="88" fillId="0" borderId="186" xfId="23" applyNumberFormat="1" applyFont="1" applyFill="1" applyBorder="1" applyAlignment="1">
      <alignment vertical="top" wrapText="1"/>
    </xf>
    <xf numFmtId="199" fontId="88" fillId="0" borderId="188" xfId="23" applyNumberFormat="1" applyFont="1" applyFill="1" applyBorder="1" applyAlignment="1">
      <alignment vertical="top" wrapText="1"/>
    </xf>
    <xf numFmtId="176" fontId="88" fillId="8" borderId="40" xfId="23" applyNumberFormat="1" applyFont="1" applyFill="1" applyBorder="1" applyAlignment="1">
      <alignment vertical="center"/>
    </xf>
    <xf numFmtId="176" fontId="88" fillId="8" borderId="48" xfId="23" applyNumberFormat="1" applyFont="1" applyFill="1" applyBorder="1" applyAlignment="1">
      <alignment vertical="center"/>
    </xf>
    <xf numFmtId="176" fontId="88" fillId="8" borderId="49" xfId="23" applyNumberFormat="1" applyFont="1" applyFill="1" applyBorder="1" applyAlignment="1">
      <alignment vertical="center"/>
    </xf>
    <xf numFmtId="3" fontId="88" fillId="0" borderId="19" xfId="23" applyNumberFormat="1" applyFont="1" applyFill="1" applyBorder="1" applyAlignment="1">
      <alignment vertical="center" wrapText="1"/>
    </xf>
    <xf numFmtId="0" fontId="88" fillId="0" borderId="19" xfId="23" applyFont="1" applyFill="1" applyBorder="1" applyAlignment="1">
      <alignment vertical="center"/>
    </xf>
    <xf numFmtId="3" fontId="88" fillId="0" borderId="196" xfId="23" applyNumberFormat="1" applyFont="1" applyFill="1" applyBorder="1" applyAlignment="1">
      <alignment horizontal="center" vertical="center" wrapText="1"/>
    </xf>
    <xf numFmtId="3" fontId="88" fillId="0" borderId="141" xfId="23" applyNumberFormat="1" applyFont="1" applyFill="1" applyBorder="1" applyAlignment="1">
      <alignment horizontal="center" vertical="center" wrapText="1"/>
    </xf>
    <xf numFmtId="3" fontId="88" fillId="0" borderId="39" xfId="23" applyNumberFormat="1" applyFont="1" applyFill="1" applyBorder="1" applyAlignment="1">
      <alignment vertical="center" wrapText="1"/>
    </xf>
    <xf numFmtId="0" fontId="88" fillId="0" borderId="46" xfId="23" applyFont="1" applyFill="1" applyBorder="1" applyAlignment="1">
      <alignment vertical="center"/>
    </xf>
    <xf numFmtId="0" fontId="88" fillId="0" borderId="141" xfId="23" applyFont="1" applyFill="1" applyBorder="1" applyAlignment="1">
      <alignment horizontal="center" vertical="center"/>
    </xf>
    <xf numFmtId="0" fontId="88" fillId="0" borderId="192" xfId="23" applyFont="1" applyFill="1" applyBorder="1" applyAlignment="1">
      <alignment horizontal="center" vertical="center"/>
    </xf>
    <xf numFmtId="197" fontId="88" fillId="8" borderId="48" xfId="23" applyNumberFormat="1" applyFont="1" applyFill="1" applyBorder="1" applyAlignment="1">
      <alignment horizontal="center" vertical="center"/>
    </xf>
    <xf numFmtId="3" fontId="88" fillId="3" borderId="40" xfId="23" applyNumberFormat="1" applyFont="1" applyFill="1" applyBorder="1" applyAlignment="1">
      <alignment horizontal="center" vertical="center" shrinkToFit="1"/>
    </xf>
    <xf numFmtId="3" fontId="88" fillId="3" borderId="48" xfId="23" applyNumberFormat="1" applyFont="1" applyFill="1" applyBorder="1" applyAlignment="1">
      <alignment horizontal="center" vertical="center" shrinkToFit="1"/>
    </xf>
    <xf numFmtId="198" fontId="88" fillId="3" borderId="24" xfId="23" applyNumberFormat="1" applyFont="1" applyFill="1" applyBorder="1" applyAlignment="1">
      <alignment horizontal="center" vertical="center" wrapText="1"/>
    </xf>
    <xf numFmtId="176" fontId="88" fillId="3" borderId="49" xfId="23" applyNumberFormat="1" applyFont="1" applyFill="1" applyBorder="1" applyAlignment="1">
      <alignment horizontal="center" vertical="center" wrapText="1"/>
    </xf>
    <xf numFmtId="176" fontId="88" fillId="3" borderId="49" xfId="23" applyNumberFormat="1" applyFont="1" applyFill="1" applyBorder="1" applyAlignment="1">
      <alignment horizontal="center" vertical="center"/>
    </xf>
    <xf numFmtId="176" fontId="88" fillId="8" borderId="49" xfId="23" applyNumberFormat="1" applyFont="1" applyFill="1" applyBorder="1" applyAlignment="1">
      <alignment horizontal="center" vertical="center" wrapText="1"/>
    </xf>
    <xf numFmtId="3" fontId="88" fillId="3" borderId="39" xfId="23" applyNumberFormat="1" applyFont="1" applyFill="1" applyBorder="1" applyAlignment="1">
      <alignment horizontal="center" vertical="center" wrapText="1"/>
    </xf>
    <xf numFmtId="3" fontId="88" fillId="3" borderId="47" xfId="23" applyNumberFormat="1" applyFont="1" applyFill="1" applyBorder="1" applyAlignment="1">
      <alignment horizontal="center" vertical="center" wrapText="1"/>
    </xf>
    <xf numFmtId="198" fontId="88" fillId="8" borderId="40" xfId="23" applyNumberFormat="1" applyFont="1" applyFill="1" applyBorder="1" applyAlignment="1">
      <alignment vertical="center"/>
    </xf>
    <xf numFmtId="198" fontId="88" fillId="8" borderId="48" xfId="23" applyNumberFormat="1" applyFont="1" applyFill="1" applyBorder="1" applyAlignment="1">
      <alignment vertical="center"/>
    </xf>
    <xf numFmtId="198" fontId="88" fillId="8" borderId="49" xfId="23" applyNumberFormat="1" applyFont="1" applyFill="1" applyBorder="1" applyAlignment="1">
      <alignment vertical="center"/>
    </xf>
    <xf numFmtId="197" fontId="88" fillId="0" borderId="46" xfId="23" applyNumberFormat="1" applyFont="1" applyFill="1" applyBorder="1" applyAlignment="1">
      <alignment horizontal="center" vertical="center"/>
    </xf>
    <xf numFmtId="176" fontId="89" fillId="3" borderId="39" xfId="23" applyNumberFormat="1" applyFont="1" applyFill="1" applyBorder="1" applyAlignment="1">
      <alignment horizontal="center" vertical="center" wrapText="1"/>
    </xf>
    <xf numFmtId="176" fontId="89" fillId="3" borderId="46" xfId="23" applyNumberFormat="1" applyFont="1" applyFill="1" applyBorder="1" applyAlignment="1">
      <alignment horizontal="center" vertical="center" wrapText="1"/>
    </xf>
    <xf numFmtId="176" fontId="89" fillId="3" borderId="26" xfId="23" applyNumberFormat="1" applyFont="1" applyFill="1" applyBorder="1" applyAlignment="1">
      <alignment horizontal="center" vertical="center" wrapText="1"/>
    </xf>
    <xf numFmtId="176" fontId="89" fillId="3" borderId="195" xfId="23" applyNumberFormat="1" applyFont="1" applyFill="1" applyBorder="1" applyAlignment="1">
      <alignment horizontal="center" vertical="center" wrapText="1"/>
    </xf>
    <xf numFmtId="176" fontId="89" fillId="3" borderId="193" xfId="23" applyNumberFormat="1" applyFont="1" applyFill="1" applyBorder="1" applyAlignment="1">
      <alignment horizontal="center" vertical="center" wrapText="1"/>
    </xf>
    <xf numFmtId="176" fontId="89" fillId="3" borderId="187" xfId="23" applyNumberFormat="1" applyFont="1" applyFill="1" applyBorder="1" applyAlignment="1">
      <alignment horizontal="center" vertical="center" wrapText="1"/>
    </xf>
    <xf numFmtId="3" fontId="88" fillId="0" borderId="49" xfId="23" applyNumberFormat="1" applyFont="1" applyFill="1" applyBorder="1" applyAlignment="1">
      <alignment horizontal="center" vertical="center" wrapText="1"/>
    </xf>
    <xf numFmtId="3" fontId="88" fillId="0" borderId="26" xfId="23" applyNumberFormat="1" applyFont="1" applyFill="1" applyBorder="1" applyAlignment="1">
      <alignment vertical="center" wrapText="1"/>
    </xf>
    <xf numFmtId="198" fontId="89" fillId="3" borderId="40" xfId="23" applyNumberFormat="1" applyFont="1" applyFill="1" applyBorder="1" applyAlignment="1">
      <alignment vertical="center"/>
    </xf>
    <xf numFmtId="198" fontId="89" fillId="3" borderId="48" xfId="23" applyNumberFormat="1" applyFont="1" applyFill="1" applyBorder="1" applyAlignment="1">
      <alignment vertical="center"/>
    </xf>
    <xf numFmtId="198" fontId="89" fillId="3" borderId="49" xfId="23" applyNumberFormat="1" applyFont="1" applyFill="1" applyBorder="1" applyAlignment="1">
      <alignment vertical="center"/>
    </xf>
    <xf numFmtId="197" fontId="88" fillId="3" borderId="24" xfId="23" applyNumberFormat="1" applyFont="1" applyFill="1" applyBorder="1" applyAlignment="1">
      <alignment horizontal="center" vertical="center"/>
    </xf>
    <xf numFmtId="176" fontId="89" fillId="3" borderId="39" xfId="23" applyNumberFormat="1" applyFont="1" applyFill="1" applyBorder="1" applyAlignment="1">
      <alignment vertical="center"/>
    </xf>
    <xf numFmtId="176" fontId="89" fillId="3" borderId="46" xfId="23" applyNumberFormat="1" applyFont="1" applyFill="1" applyBorder="1" applyAlignment="1">
      <alignment vertical="center"/>
    </xf>
    <xf numFmtId="197" fontId="89" fillId="3" borderId="48" xfId="23" applyNumberFormat="1" applyFont="1" applyFill="1" applyBorder="1" applyAlignment="1">
      <alignment horizontal="center" vertical="center"/>
    </xf>
    <xf numFmtId="198" fontId="88" fillId="0" borderId="48" xfId="23" applyNumberFormat="1" applyFont="1" applyFill="1" applyBorder="1" applyAlignment="1">
      <alignment horizontal="center" vertical="center"/>
    </xf>
    <xf numFmtId="176" fontId="89" fillId="3" borderId="40" xfId="23" applyNumberFormat="1" applyFont="1" applyFill="1" applyBorder="1" applyAlignment="1">
      <alignment vertical="center"/>
    </xf>
    <xf numFmtId="176" fontId="89" fillId="3" borderId="48" xfId="23" applyNumberFormat="1" applyFont="1" applyFill="1" applyBorder="1" applyAlignment="1">
      <alignment vertical="center"/>
    </xf>
    <xf numFmtId="176" fontId="89" fillId="3" borderId="49" xfId="23" applyNumberFormat="1" applyFont="1" applyFill="1" applyBorder="1" applyAlignment="1">
      <alignment vertical="center"/>
    </xf>
    <xf numFmtId="199" fontId="89" fillId="0" borderId="48" xfId="23" applyNumberFormat="1" applyFont="1" applyFill="1" applyBorder="1" applyAlignment="1">
      <alignment vertical="top" wrapText="1"/>
    </xf>
    <xf numFmtId="176" fontId="89" fillId="3" borderId="48" xfId="23" applyNumberFormat="1" applyFont="1" applyFill="1" applyBorder="1" applyAlignment="1">
      <alignment vertical="center" wrapText="1"/>
    </xf>
    <xf numFmtId="198" fontId="89" fillId="3" borderId="48" xfId="23" applyNumberFormat="1" applyFont="1" applyFill="1" applyBorder="1" applyAlignment="1">
      <alignment vertical="center" wrapText="1"/>
    </xf>
    <xf numFmtId="176" fontId="88" fillId="0" borderId="39" xfId="23" applyNumberFormat="1" applyFont="1" applyFill="1" applyBorder="1" applyAlignment="1">
      <alignment wrapText="1"/>
    </xf>
    <xf numFmtId="176" fontId="88" fillId="0" borderId="46" xfId="23" applyNumberFormat="1" applyFont="1" applyFill="1" applyBorder="1" applyAlignment="1">
      <alignment wrapText="1"/>
    </xf>
    <xf numFmtId="176" fontId="88" fillId="0" borderId="194" xfId="23" applyNumberFormat="1" applyFont="1" applyFill="1" applyBorder="1" applyAlignment="1">
      <alignment wrapText="1"/>
    </xf>
    <xf numFmtId="176" fontId="88" fillId="0" borderId="186" xfId="23" applyNumberFormat="1" applyFont="1" applyFill="1" applyBorder="1" applyAlignment="1">
      <alignment wrapText="1"/>
    </xf>
    <xf numFmtId="176" fontId="88" fillId="0" borderId="47" xfId="23" applyNumberFormat="1" applyFont="1" applyFill="1" applyBorder="1" applyAlignment="1">
      <alignment wrapText="1"/>
    </xf>
    <xf numFmtId="176" fontId="88" fillId="0" borderId="24" xfId="23" applyNumberFormat="1" applyFont="1" applyFill="1" applyBorder="1" applyAlignment="1">
      <alignment wrapText="1"/>
    </xf>
    <xf numFmtId="199" fontId="88" fillId="0" borderId="46" xfId="23" applyNumberFormat="1" applyFont="1" applyFill="1" applyBorder="1" applyAlignment="1">
      <alignment vertical="top" wrapText="1"/>
    </xf>
    <xf numFmtId="199" fontId="88" fillId="0" borderId="26" xfId="23" applyNumberFormat="1" applyFont="1" applyFill="1" applyBorder="1" applyAlignment="1">
      <alignment vertical="top" wrapText="1"/>
    </xf>
    <xf numFmtId="199" fontId="88" fillId="0" borderId="24" xfId="23" applyNumberFormat="1" applyFont="1" applyFill="1" applyBorder="1" applyAlignment="1">
      <alignment vertical="top" wrapText="1"/>
    </xf>
    <xf numFmtId="199" fontId="88" fillId="0" borderId="21" xfId="23" applyNumberFormat="1" applyFont="1" applyFill="1" applyBorder="1" applyAlignment="1">
      <alignment vertical="top" wrapText="1"/>
    </xf>
    <xf numFmtId="176" fontId="89" fillId="0" borderId="48" xfId="23" applyNumberFormat="1" applyFont="1" applyFill="1" applyBorder="1" applyAlignment="1">
      <alignment vertical="center" wrapText="1"/>
    </xf>
    <xf numFmtId="197" fontId="88" fillId="3" borderId="48" xfId="23" applyNumberFormat="1" applyFont="1" applyFill="1" applyBorder="1" applyAlignment="1">
      <alignment horizontal="center" vertical="center"/>
    </xf>
    <xf numFmtId="199" fontId="90" fillId="0" borderId="186" xfId="23" applyNumberFormat="1" applyFont="1" applyFill="1" applyBorder="1" applyAlignment="1">
      <alignment vertical="top" wrapText="1"/>
    </xf>
    <xf numFmtId="199" fontId="90" fillId="0" borderId="188" xfId="23" applyNumberFormat="1" applyFont="1" applyFill="1" applyBorder="1" applyAlignment="1">
      <alignment vertical="top" wrapText="1"/>
    </xf>
    <xf numFmtId="197" fontId="88" fillId="3" borderId="0" xfId="23" applyNumberFormat="1" applyFont="1" applyFill="1" applyBorder="1" applyAlignment="1">
      <alignment horizontal="center" vertical="center"/>
    </xf>
    <xf numFmtId="198" fontId="88" fillId="0" borderId="24" xfId="23" applyNumberFormat="1" applyFont="1" applyFill="1" applyBorder="1" applyAlignment="1">
      <alignment horizontal="center" vertical="center"/>
    </xf>
    <xf numFmtId="199" fontId="90" fillId="0" borderId="46" xfId="23" applyNumberFormat="1" applyFont="1" applyFill="1" applyBorder="1" applyAlignment="1">
      <alignment vertical="top" wrapText="1"/>
    </xf>
    <xf numFmtId="199" fontId="90" fillId="0" borderId="26" xfId="23" applyNumberFormat="1" applyFont="1" applyFill="1" applyBorder="1" applyAlignment="1">
      <alignment vertical="top" wrapText="1"/>
    </xf>
    <xf numFmtId="199" fontId="88" fillId="0" borderId="48" xfId="23" applyNumberFormat="1" applyFont="1" applyFill="1" applyBorder="1" applyAlignment="1">
      <alignment vertical="center" wrapText="1"/>
    </xf>
    <xf numFmtId="199" fontId="89" fillId="0" borderId="49" xfId="23" applyNumberFormat="1" applyFont="1" applyFill="1" applyBorder="1" applyAlignment="1">
      <alignment vertical="top" wrapText="1"/>
    </xf>
    <xf numFmtId="176" fontId="88" fillId="0" borderId="0" xfId="23" applyNumberFormat="1" applyFont="1" applyFill="1" applyBorder="1" applyAlignment="1">
      <alignment wrapText="1"/>
    </xf>
    <xf numFmtId="199" fontId="88" fillId="0" borderId="0" xfId="23" applyNumberFormat="1" applyFont="1" applyFill="1" applyBorder="1" applyAlignment="1">
      <alignment vertical="top" wrapText="1"/>
    </xf>
    <xf numFmtId="203" fontId="18" fillId="0" borderId="0" xfId="25" applyNumberFormat="1" applyFont="1" applyFill="1" applyBorder="1" applyAlignment="1">
      <alignment horizontal="center" vertical="center"/>
    </xf>
    <xf numFmtId="0" fontId="18" fillId="0" borderId="8" xfId="25" applyFont="1" applyFill="1" applyBorder="1" applyAlignment="1">
      <alignment horizontal="left" vertical="center" wrapText="1"/>
    </xf>
    <xf numFmtId="0" fontId="18" fillId="0" borderId="21" xfId="25" applyFont="1" applyFill="1" applyBorder="1" applyAlignment="1">
      <alignment horizontal="left" vertical="center" wrapText="1"/>
    </xf>
    <xf numFmtId="0" fontId="18" fillId="0" borderId="40" xfId="25" applyFont="1" applyFill="1" applyBorder="1" applyAlignment="1">
      <alignment horizontal="center" vertical="center"/>
    </xf>
    <xf numFmtId="0" fontId="18" fillId="0" borderId="48" xfId="25" applyFont="1" applyFill="1" applyBorder="1" applyAlignment="1">
      <alignment horizontal="center" vertical="center"/>
    </xf>
    <xf numFmtId="0" fontId="18" fillId="0" borderId="49" xfId="25" applyFont="1" applyFill="1" applyBorder="1" applyAlignment="1">
      <alignment horizontal="center" vertical="center"/>
    </xf>
    <xf numFmtId="0" fontId="18" fillId="0" borderId="39" xfId="25" applyFont="1" applyFill="1" applyBorder="1" applyAlignment="1">
      <alignment vertical="center" wrapText="1"/>
    </xf>
    <xf numFmtId="0" fontId="18" fillId="0" borderId="46" xfId="25" applyFont="1" applyFill="1" applyBorder="1" applyAlignment="1">
      <alignment vertical="center" wrapText="1"/>
    </xf>
    <xf numFmtId="0" fontId="18" fillId="0" borderId="26" xfId="25" applyFont="1" applyFill="1" applyBorder="1" applyAlignment="1">
      <alignment vertical="center" wrapText="1"/>
    </xf>
    <xf numFmtId="0" fontId="18" fillId="0" borderId="47" xfId="25" applyFont="1" applyFill="1" applyBorder="1" applyAlignment="1">
      <alignment vertical="center" wrapText="1"/>
    </xf>
    <xf numFmtId="0" fontId="18" fillId="0" borderId="24" xfId="25" applyFont="1" applyFill="1" applyBorder="1" applyAlignment="1">
      <alignment vertical="center" wrapText="1"/>
    </xf>
    <xf numFmtId="0" fontId="18" fillId="0" borderId="21" xfId="25" applyFont="1" applyFill="1" applyBorder="1" applyAlignment="1">
      <alignment vertical="center" wrapText="1"/>
    </xf>
    <xf numFmtId="0" fontId="18" fillId="0" borderId="39" xfId="25" applyFont="1" applyFill="1" applyBorder="1" applyAlignment="1">
      <alignment horizontal="center" vertical="center"/>
    </xf>
    <xf numFmtId="0" fontId="18" fillId="0" borderId="46" xfId="25" applyFont="1" applyFill="1" applyBorder="1" applyAlignment="1">
      <alignment horizontal="center" vertical="center"/>
    </xf>
    <xf numFmtId="0" fontId="18" fillId="0" borderId="26" xfId="25" applyFont="1" applyFill="1" applyBorder="1" applyAlignment="1">
      <alignment horizontal="center" vertical="center"/>
    </xf>
    <xf numFmtId="0" fontId="18" fillId="0" borderId="14" xfId="25" applyFont="1" applyFill="1" applyBorder="1" applyAlignment="1">
      <alignment horizontal="center" wrapText="1"/>
    </xf>
    <xf numFmtId="0" fontId="18" fillId="0" borderId="14" xfId="25" applyFont="1" applyFill="1" applyBorder="1" applyAlignment="1">
      <alignment horizontal="center"/>
    </xf>
    <xf numFmtId="0" fontId="17" fillId="0" borderId="9" xfId="25" applyFont="1" applyFill="1" applyBorder="1" applyAlignment="1">
      <alignment vertical="center" wrapText="1"/>
    </xf>
    <xf numFmtId="3" fontId="18" fillId="0" borderId="0" xfId="25" applyNumberFormat="1" applyFont="1" applyFill="1" applyBorder="1" applyAlignment="1">
      <alignment horizontal="right" vertical="center" wrapText="1"/>
    </xf>
    <xf numFmtId="0" fontId="18" fillId="0" borderId="8" xfId="25" applyFont="1" applyFill="1" applyBorder="1" applyAlignment="1">
      <alignment horizontal="left" vertical="top" wrapText="1"/>
    </xf>
    <xf numFmtId="0" fontId="18" fillId="0" borderId="21" xfId="25" applyFont="1" applyFill="1" applyBorder="1" applyAlignment="1">
      <alignment horizontal="left" vertical="top" wrapText="1"/>
    </xf>
    <xf numFmtId="0" fontId="92" fillId="0" borderId="46" xfId="25" applyFont="1" applyFill="1" applyBorder="1" applyAlignment="1">
      <alignment vertical="center" wrapText="1"/>
    </xf>
    <xf numFmtId="0" fontId="92" fillId="0" borderId="26" xfId="25" applyFont="1" applyFill="1" applyBorder="1" applyAlignment="1">
      <alignment vertical="center" wrapText="1"/>
    </xf>
    <xf numFmtId="0" fontId="92" fillId="0" borderId="24" xfId="25" applyFont="1" applyFill="1" applyBorder="1" applyAlignment="1">
      <alignment vertical="center" wrapText="1"/>
    </xf>
    <xf numFmtId="0" fontId="92" fillId="0" borderId="21" xfId="25" applyFont="1" applyFill="1" applyBorder="1" applyAlignment="1">
      <alignment vertical="center" wrapText="1"/>
    </xf>
    <xf numFmtId="0" fontId="92" fillId="0" borderId="14" xfId="25" applyFont="1" applyFill="1" applyBorder="1" applyAlignment="1">
      <alignment wrapText="1"/>
    </xf>
    <xf numFmtId="0" fontId="92" fillId="0" borderId="47" xfId="25" applyFont="1" applyFill="1" applyBorder="1" applyAlignment="1">
      <alignment wrapText="1"/>
    </xf>
    <xf numFmtId="0" fontId="17" fillId="0" borderId="40" xfId="25" applyFont="1" applyFill="1" applyBorder="1" applyAlignment="1">
      <alignment vertical="center" wrapText="1"/>
    </xf>
    <xf numFmtId="0" fontId="92" fillId="0" borderId="48" xfId="25" applyFont="1" applyFill="1" applyBorder="1" applyAlignment="1">
      <alignment vertical="center" wrapText="1"/>
    </xf>
    <xf numFmtId="0" fontId="92" fillId="0" borderId="49" xfId="25" applyFont="1" applyFill="1" applyBorder="1" applyAlignment="1">
      <alignment vertical="center" wrapText="1"/>
    </xf>
    <xf numFmtId="0" fontId="18" fillId="0" borderId="46" xfId="25" applyFont="1" applyFill="1" applyBorder="1" applyAlignment="1">
      <alignment horizontal="left" vertical="center" wrapText="1"/>
    </xf>
    <xf numFmtId="0" fontId="18" fillId="0" borderId="0" xfId="25" applyFont="1" applyFill="1" applyBorder="1" applyAlignment="1">
      <alignment horizontal="left" vertical="center" wrapText="1"/>
    </xf>
    <xf numFmtId="0" fontId="18" fillId="0" borderId="0" xfId="25" applyFont="1" applyFill="1" applyBorder="1" applyAlignment="1">
      <alignment horizontal="right" vertical="center" wrapText="1"/>
    </xf>
    <xf numFmtId="0" fontId="18" fillId="0" borderId="26" xfId="25" applyFont="1" applyFill="1" applyBorder="1" applyAlignment="1">
      <alignment horizontal="left" vertical="center" wrapText="1"/>
    </xf>
    <xf numFmtId="3" fontId="18" fillId="0" borderId="8" xfId="25" applyNumberFormat="1" applyFont="1" applyFill="1" applyBorder="1" applyAlignment="1">
      <alignment horizontal="right" vertical="center" wrapText="1"/>
    </xf>
    <xf numFmtId="0" fontId="18" fillId="0" borderId="8" xfId="25" applyFont="1" applyFill="1" applyBorder="1" applyAlignment="1">
      <alignment horizontal="right" vertical="center" wrapText="1"/>
    </xf>
    <xf numFmtId="0" fontId="18" fillId="0" borderId="24" xfId="25" applyFont="1" applyFill="1" applyBorder="1" applyAlignment="1">
      <alignment horizontal="left" vertical="center" wrapText="1"/>
    </xf>
    <xf numFmtId="0" fontId="18" fillId="0" borderId="19" xfId="25" applyFont="1" applyFill="1" applyBorder="1" applyAlignment="1">
      <alignment horizontal="distributed" vertical="center" wrapText="1"/>
    </xf>
    <xf numFmtId="0" fontId="18" fillId="0" borderId="18" xfId="25" applyFont="1" applyFill="1" applyBorder="1" applyAlignment="1">
      <alignment horizontal="distributed" vertical="center" wrapText="1"/>
    </xf>
    <xf numFmtId="3" fontId="18" fillId="0" borderId="18" xfId="25" applyNumberFormat="1" applyFont="1" applyFill="1" applyBorder="1" applyAlignment="1">
      <alignment horizontal="right" vertical="center" wrapText="1"/>
    </xf>
    <xf numFmtId="3" fontId="18" fillId="0" borderId="20" xfId="25" applyNumberFormat="1" applyFont="1" applyFill="1" applyBorder="1" applyAlignment="1">
      <alignment horizontal="right" vertical="center" wrapText="1"/>
    </xf>
    <xf numFmtId="0" fontId="18" fillId="0" borderId="19" xfId="25" applyFont="1" applyFill="1" applyBorder="1" applyAlignment="1">
      <alignment horizontal="center" vertical="center" wrapText="1"/>
    </xf>
    <xf numFmtId="0" fontId="18" fillId="0" borderId="18" xfId="25" applyFont="1" applyFill="1" applyBorder="1" applyAlignment="1">
      <alignment horizontal="center" vertical="center" wrapText="1"/>
    </xf>
    <xf numFmtId="0" fontId="18" fillId="0" borderId="20" xfId="25" applyFont="1" applyFill="1" applyBorder="1" applyAlignment="1">
      <alignment horizontal="center" vertical="center" wrapText="1"/>
    </xf>
    <xf numFmtId="3" fontId="18" fillId="0" borderId="9" xfId="25" applyNumberFormat="1" applyFont="1" applyFill="1" applyBorder="1" applyAlignment="1">
      <alignment horizontal="center" vertical="center" wrapText="1"/>
    </xf>
    <xf numFmtId="3" fontId="18" fillId="0" borderId="19" xfId="25" applyNumberFormat="1" applyFont="1" applyFill="1" applyBorder="1" applyAlignment="1">
      <alignment horizontal="center" vertical="center" wrapText="1"/>
    </xf>
    <xf numFmtId="202" fontId="18" fillId="0" borderId="9" xfId="25" applyNumberFormat="1" applyFont="1" applyFill="1" applyBorder="1" applyAlignment="1">
      <alignment horizontal="center" vertical="center" wrapText="1"/>
    </xf>
    <xf numFmtId="202" fontId="18" fillId="0" borderId="19" xfId="25" applyNumberFormat="1" applyFont="1" applyFill="1" applyBorder="1" applyAlignment="1">
      <alignment horizontal="center" vertical="center" wrapText="1"/>
    </xf>
    <xf numFmtId="0" fontId="17" fillId="0" borderId="39" xfId="25" applyFont="1" applyFill="1" applyBorder="1" applyAlignment="1">
      <alignment vertical="center" wrapText="1"/>
    </xf>
    <xf numFmtId="0" fontId="17" fillId="0" borderId="14" xfId="25" applyFont="1" applyFill="1" applyBorder="1" applyAlignment="1">
      <alignment vertical="center" wrapText="1"/>
    </xf>
    <xf numFmtId="0" fontId="17" fillId="0" borderId="26" xfId="25" applyFont="1" applyFill="1" applyBorder="1" applyAlignment="1">
      <alignment vertical="center" wrapText="1"/>
    </xf>
    <xf numFmtId="0" fontId="17" fillId="0" borderId="8" xfId="25" applyFont="1" applyFill="1" applyBorder="1" applyAlignment="1">
      <alignment vertical="center" wrapText="1"/>
    </xf>
    <xf numFmtId="3" fontId="18" fillId="0" borderId="14" xfId="25" applyNumberFormat="1" applyFont="1" applyFill="1" applyBorder="1" applyAlignment="1">
      <alignment horizontal="left" wrapText="1"/>
    </xf>
    <xf numFmtId="0" fontId="18" fillId="0" borderId="39" xfId="25" applyFont="1" applyFill="1" applyBorder="1" applyAlignment="1">
      <alignment horizontal="center" wrapText="1"/>
    </xf>
    <xf numFmtId="176" fontId="18" fillId="0" borderId="26" xfId="25" applyNumberFormat="1" applyFont="1" applyFill="1" applyBorder="1" applyAlignment="1">
      <alignment horizontal="right" vertical="center"/>
    </xf>
    <xf numFmtId="176" fontId="18" fillId="0" borderId="8" xfId="25" applyNumberFormat="1" applyFont="1" applyFill="1" applyBorder="1" applyAlignment="1">
      <alignment horizontal="right" vertical="center"/>
    </xf>
    <xf numFmtId="0" fontId="18" fillId="0" borderId="8" xfId="25" applyFont="1" applyFill="1" applyBorder="1" applyAlignment="1">
      <alignment horizontal="left" vertical="center"/>
    </xf>
    <xf numFmtId="0" fontId="18" fillId="0" borderId="21" xfId="25" applyFont="1" applyFill="1" applyBorder="1" applyAlignment="1">
      <alignment horizontal="left" vertical="center"/>
    </xf>
    <xf numFmtId="202" fontId="18" fillId="0" borderId="8" xfId="25" applyNumberFormat="1" applyFont="1" applyFill="1" applyBorder="1" applyAlignment="1">
      <alignment horizontal="center" vertical="top" wrapText="1"/>
    </xf>
    <xf numFmtId="202" fontId="18" fillId="0" borderId="21" xfId="25" applyNumberFormat="1" applyFont="1" applyFill="1" applyBorder="1" applyAlignment="1">
      <alignment horizontal="center" vertical="top" wrapText="1"/>
    </xf>
    <xf numFmtId="0" fontId="18" fillId="0" borderId="8" xfId="25" applyFont="1" applyFill="1" applyBorder="1" applyAlignment="1">
      <alignment horizontal="right" vertical="center"/>
    </xf>
    <xf numFmtId="0" fontId="18" fillId="0" borderId="21" xfId="25" applyFont="1" applyFill="1" applyBorder="1" applyAlignment="1">
      <alignment horizontal="right" vertical="center"/>
    </xf>
    <xf numFmtId="204" fontId="18" fillId="0" borderId="9" xfId="25" applyNumberFormat="1" applyFont="1" applyFill="1" applyBorder="1" applyAlignment="1">
      <alignment horizontal="center" vertical="center" wrapText="1"/>
    </xf>
    <xf numFmtId="204" fontId="18" fillId="0" borderId="19" xfId="25" applyNumberFormat="1" applyFont="1" applyFill="1" applyBorder="1" applyAlignment="1">
      <alignment horizontal="center" vertical="center" wrapText="1"/>
    </xf>
    <xf numFmtId="0" fontId="18" fillId="0" borderId="0" xfId="25" applyFont="1" applyFill="1" applyBorder="1" applyAlignment="1">
      <alignment horizontal="left" vertical="center"/>
    </xf>
    <xf numFmtId="0" fontId="17" fillId="0" borderId="47" xfId="25" applyFont="1" applyFill="1" applyBorder="1" applyAlignment="1">
      <alignment vertical="center" wrapText="1"/>
    </xf>
    <xf numFmtId="176" fontId="18" fillId="0" borderId="0" xfId="25" applyNumberFormat="1" applyFont="1" applyFill="1" applyBorder="1" applyAlignment="1">
      <alignment horizontal="center" vertical="center"/>
    </xf>
    <xf numFmtId="0" fontId="96" fillId="0" borderId="19" xfId="26" applyFont="1" applyBorder="1" applyAlignment="1" applyProtection="1">
      <alignment horizontal="center" vertical="center"/>
      <protection hidden="1"/>
    </xf>
    <xf numFmtId="0" fontId="96" fillId="0" borderId="18" xfId="26" applyFont="1" applyBorder="1" applyAlignment="1" applyProtection="1">
      <alignment horizontal="center" vertical="center"/>
      <protection hidden="1"/>
    </xf>
    <xf numFmtId="0" fontId="96" fillId="0" borderId="20" xfId="26" applyFont="1" applyBorder="1" applyAlignment="1" applyProtection="1">
      <alignment horizontal="center" vertical="center"/>
      <protection hidden="1"/>
    </xf>
    <xf numFmtId="0" fontId="96" fillId="0" borderId="40" xfId="26" applyFont="1" applyBorder="1" applyAlignment="1" applyProtection="1">
      <alignment horizontal="center" vertical="center"/>
      <protection hidden="1"/>
    </xf>
    <xf numFmtId="0" fontId="96" fillId="6" borderId="19" xfId="26" applyFont="1" applyFill="1" applyBorder="1" applyAlignment="1" applyProtection="1">
      <alignment horizontal="center" vertical="center"/>
      <protection hidden="1"/>
    </xf>
    <xf numFmtId="0" fontId="96" fillId="6" borderId="18" xfId="26" applyFont="1" applyFill="1" applyBorder="1" applyAlignment="1" applyProtection="1">
      <alignment horizontal="center" vertical="center"/>
      <protection hidden="1"/>
    </xf>
    <xf numFmtId="0" fontId="96" fillId="6" borderId="20" xfId="26" applyFont="1" applyFill="1" applyBorder="1" applyAlignment="1" applyProtection="1">
      <alignment horizontal="center" vertical="center"/>
      <protection hidden="1"/>
    </xf>
    <xf numFmtId="0" fontId="96" fillId="6" borderId="49" xfId="26" applyFont="1" applyFill="1" applyBorder="1" applyAlignment="1" applyProtection="1">
      <alignment horizontal="center" vertical="center" wrapText="1"/>
      <protection hidden="1"/>
    </xf>
    <xf numFmtId="0" fontId="96" fillId="6" borderId="49" xfId="26" applyFont="1" applyFill="1" applyBorder="1" applyAlignment="1" applyProtection="1">
      <alignment horizontal="center" vertical="center"/>
      <protection hidden="1"/>
    </xf>
    <xf numFmtId="0" fontId="96" fillId="0" borderId="39" xfId="26" applyFont="1" applyBorder="1" applyAlignment="1" applyProtection="1">
      <alignment horizontal="center" vertical="center" wrapText="1"/>
      <protection hidden="1"/>
    </xf>
    <xf numFmtId="0" fontId="96" fillId="0" borderId="14" xfId="26" applyFont="1" applyBorder="1" applyAlignment="1" applyProtection="1">
      <alignment horizontal="center" vertical="center" wrapText="1"/>
      <protection hidden="1"/>
    </xf>
    <xf numFmtId="0" fontId="96" fillId="0" borderId="47" xfId="26" applyFont="1" applyBorder="1" applyAlignment="1" applyProtection="1">
      <alignment horizontal="center" vertical="center" wrapText="1"/>
      <protection hidden="1"/>
    </xf>
    <xf numFmtId="0" fontId="34" fillId="3" borderId="9" xfId="3" applyFont="1" applyFill="1" applyBorder="1" applyAlignment="1" applyProtection="1">
      <alignment vertical="center" shrinkToFit="1"/>
      <protection locked="0"/>
    </xf>
    <xf numFmtId="176" fontId="34" fillId="6" borderId="9" xfId="3" applyNumberFormat="1" applyFont="1" applyFill="1" applyBorder="1" applyAlignment="1" applyProtection="1">
      <alignment horizontal="center" vertical="center" shrinkToFit="1"/>
      <protection locked="0"/>
    </xf>
    <xf numFmtId="180" fontId="65" fillId="4" borderId="45" xfId="7" applyNumberFormat="1" applyFont="1" applyFill="1" applyBorder="1" applyAlignment="1" applyProtection="1">
      <alignment horizontal="center" vertical="center" shrinkToFit="1"/>
    </xf>
    <xf numFmtId="180" fontId="65" fillId="4" borderId="44" xfId="7" applyNumberFormat="1" applyFont="1" applyFill="1" applyBorder="1" applyAlignment="1" applyProtection="1">
      <alignment horizontal="center" vertical="center" shrinkToFit="1"/>
    </xf>
    <xf numFmtId="180" fontId="65" fillId="4" borderId="42" xfId="7" applyNumberFormat="1" applyFont="1" applyFill="1" applyBorder="1" applyAlignment="1" applyProtection="1">
      <alignment horizontal="center" vertical="center" shrinkToFit="1"/>
    </xf>
    <xf numFmtId="180" fontId="65" fillId="4" borderId="10" xfId="7" applyNumberFormat="1" applyFont="1" applyFill="1" applyBorder="1" applyAlignment="1" applyProtection="1">
      <alignment horizontal="center" vertical="center" shrinkToFit="1"/>
    </xf>
    <xf numFmtId="180" fontId="65" fillId="4" borderId="0" xfId="7" applyNumberFormat="1" applyFont="1" applyFill="1" applyBorder="1" applyAlignment="1" applyProtection="1">
      <alignment horizontal="center" vertical="center" shrinkToFit="1"/>
    </xf>
    <xf numFmtId="180" fontId="65" fillId="4" borderId="12" xfId="7" applyNumberFormat="1" applyFont="1" applyFill="1" applyBorder="1" applyAlignment="1" applyProtection="1">
      <alignment horizontal="center" vertical="center" shrinkToFit="1"/>
    </xf>
    <xf numFmtId="180" fontId="65" fillId="4" borderId="38" xfId="7" applyNumberFormat="1" applyFont="1" applyFill="1" applyBorder="1" applyAlignment="1" applyProtection="1">
      <alignment horizontal="center" vertical="center" shrinkToFit="1"/>
    </xf>
    <xf numFmtId="180" fontId="65" fillId="4" borderId="37" xfId="7" applyNumberFormat="1" applyFont="1" applyFill="1" applyBorder="1" applyAlignment="1" applyProtection="1">
      <alignment horizontal="center" vertical="center" shrinkToFit="1"/>
    </xf>
    <xf numFmtId="180" fontId="65" fillId="4" borderId="101" xfId="7" applyNumberFormat="1" applyFont="1" applyFill="1" applyBorder="1" applyAlignment="1" applyProtection="1">
      <alignment horizontal="center" vertical="center" shrinkToFit="1"/>
    </xf>
    <xf numFmtId="0" fontId="62" fillId="4" borderId="45" xfId="5" applyFont="1" applyFill="1" applyBorder="1" applyAlignment="1" applyProtection="1">
      <alignment horizontal="center" vertical="center" wrapText="1"/>
    </xf>
    <xf numFmtId="0" fontId="62" fillId="4" borderId="44" xfId="5" applyFont="1" applyFill="1" applyBorder="1" applyAlignment="1" applyProtection="1">
      <alignment horizontal="center" vertical="center"/>
    </xf>
    <xf numFmtId="0" fontId="62" fillId="4" borderId="42" xfId="5" applyFont="1" applyFill="1" applyBorder="1" applyAlignment="1" applyProtection="1">
      <alignment horizontal="center" vertical="center"/>
    </xf>
    <xf numFmtId="0" fontId="62" fillId="4" borderId="10" xfId="5" applyFont="1" applyFill="1" applyBorder="1" applyAlignment="1" applyProtection="1">
      <alignment horizontal="center" vertical="center"/>
    </xf>
    <xf numFmtId="0" fontId="62" fillId="4" borderId="0" xfId="5" applyFont="1" applyFill="1" applyBorder="1" applyAlignment="1" applyProtection="1">
      <alignment horizontal="center" vertical="center"/>
    </xf>
    <xf numFmtId="0" fontId="62" fillId="4" borderId="12" xfId="5" applyFont="1" applyFill="1" applyBorder="1" applyAlignment="1" applyProtection="1">
      <alignment horizontal="center" vertical="center"/>
    </xf>
    <xf numFmtId="0" fontId="62" fillId="4" borderId="38" xfId="5" applyFont="1" applyFill="1" applyBorder="1" applyAlignment="1" applyProtection="1">
      <alignment horizontal="center" vertical="center"/>
    </xf>
    <xf numFmtId="0" fontId="62" fillId="4" borderId="37" xfId="5" applyFont="1" applyFill="1" applyBorder="1" applyAlignment="1" applyProtection="1">
      <alignment horizontal="center" vertical="center"/>
    </xf>
    <xf numFmtId="0" fontId="62" fillId="4" borderId="101" xfId="5" applyFont="1" applyFill="1" applyBorder="1" applyAlignment="1" applyProtection="1">
      <alignment horizontal="center" vertical="center"/>
    </xf>
    <xf numFmtId="0" fontId="60" fillId="4" borderId="0" xfId="2" applyFont="1" applyFill="1" applyBorder="1" applyAlignment="1" applyProtection="1">
      <alignment horizontal="left" vertical="top"/>
    </xf>
    <xf numFmtId="0" fontId="33" fillId="0" borderId="19" xfId="3" applyFont="1" applyFill="1" applyBorder="1" applyAlignment="1" applyProtection="1">
      <alignment horizontal="center" vertical="center" shrinkToFit="1"/>
    </xf>
    <xf numFmtId="0" fontId="33" fillId="0" borderId="18" xfId="3" applyFont="1" applyFill="1" applyBorder="1" applyAlignment="1" applyProtection="1">
      <alignment horizontal="center" vertical="center" shrinkToFit="1"/>
    </xf>
    <xf numFmtId="0" fontId="33" fillId="0" borderId="97" xfId="3" applyFont="1" applyFill="1" applyBorder="1" applyAlignment="1" applyProtection="1">
      <alignment horizontal="center" vertical="center" shrinkToFit="1"/>
    </xf>
    <xf numFmtId="176" fontId="51" fillId="4" borderId="15" xfId="3" applyNumberFormat="1" applyFont="1" applyFill="1" applyBorder="1" applyAlignment="1" applyProtection="1">
      <alignment horizontal="left" vertical="center" shrinkToFit="1"/>
    </xf>
    <xf numFmtId="176" fontId="51" fillId="4" borderId="14" xfId="3" applyNumberFormat="1" applyFont="1" applyFill="1" applyBorder="1" applyAlignment="1" applyProtection="1">
      <alignment horizontal="left" vertical="center" shrinkToFit="1"/>
    </xf>
    <xf numFmtId="0" fontId="46" fillId="4" borderId="45" xfId="3" applyFont="1" applyFill="1" applyBorder="1" applyAlignment="1" applyProtection="1">
      <alignment horizontal="center" vertical="center" wrapText="1" shrinkToFit="1"/>
    </xf>
    <xf numFmtId="0" fontId="46" fillId="4" borderId="44" xfId="3" applyFont="1" applyFill="1" applyBorder="1" applyAlignment="1" applyProtection="1">
      <alignment horizontal="center" vertical="center" wrapText="1" shrinkToFit="1"/>
    </xf>
    <xf numFmtId="0" fontId="46" fillId="4" borderId="42" xfId="3" applyFont="1" applyFill="1" applyBorder="1" applyAlignment="1" applyProtection="1">
      <alignment horizontal="center" vertical="center" wrapText="1" shrinkToFit="1"/>
    </xf>
    <xf numFmtId="0" fontId="46" fillId="4" borderId="10" xfId="3" applyFont="1" applyFill="1" applyBorder="1" applyAlignment="1" applyProtection="1">
      <alignment horizontal="center" vertical="center" wrapText="1" shrinkToFit="1"/>
    </xf>
    <xf numFmtId="0" fontId="46" fillId="4" borderId="0" xfId="3" applyFont="1" applyFill="1" applyBorder="1" applyAlignment="1" applyProtection="1">
      <alignment horizontal="center" vertical="center" wrapText="1" shrinkToFit="1"/>
    </xf>
    <xf numFmtId="0" fontId="46" fillId="4" borderId="12" xfId="3" applyFont="1" applyFill="1" applyBorder="1" applyAlignment="1" applyProtection="1">
      <alignment horizontal="center" vertical="center" wrapText="1" shrinkToFit="1"/>
    </xf>
    <xf numFmtId="0" fontId="46" fillId="4" borderId="38" xfId="3" applyFont="1" applyFill="1" applyBorder="1" applyAlignment="1" applyProtection="1">
      <alignment horizontal="center" vertical="center" wrapText="1" shrinkToFit="1"/>
    </xf>
    <xf numFmtId="0" fontId="46" fillId="4" borderId="37" xfId="3" applyFont="1" applyFill="1" applyBorder="1" applyAlignment="1" applyProtection="1">
      <alignment horizontal="center" vertical="center" wrapText="1" shrinkToFit="1"/>
    </xf>
    <xf numFmtId="0" fontId="46" fillId="4" borderId="101" xfId="3" applyFont="1" applyFill="1" applyBorder="1" applyAlignment="1" applyProtection="1">
      <alignment horizontal="center" vertical="center" wrapText="1" shrinkToFit="1"/>
    </xf>
    <xf numFmtId="38" fontId="65" fillId="4" borderId="10" xfId="7" applyFont="1" applyFill="1" applyBorder="1" applyAlignment="1" applyProtection="1">
      <alignment horizontal="center" vertical="center" shrinkToFit="1"/>
    </xf>
    <xf numFmtId="38" fontId="65" fillId="4" borderId="0" xfId="7" applyFont="1" applyFill="1" applyBorder="1" applyAlignment="1" applyProtection="1">
      <alignment horizontal="center" vertical="center" shrinkToFit="1"/>
    </xf>
    <xf numFmtId="38" fontId="65" fillId="4" borderId="12" xfId="7" applyFont="1" applyFill="1" applyBorder="1" applyAlignment="1" applyProtection="1">
      <alignment horizontal="center" vertical="center" shrinkToFit="1"/>
    </xf>
    <xf numFmtId="38" fontId="65" fillId="4" borderId="38" xfId="7" applyFont="1" applyFill="1" applyBorder="1" applyAlignment="1" applyProtection="1">
      <alignment horizontal="center" vertical="center" shrinkToFit="1"/>
    </xf>
    <xf numFmtId="38" fontId="65" fillId="4" borderId="37" xfId="7" applyFont="1" applyFill="1" applyBorder="1" applyAlignment="1" applyProtection="1">
      <alignment horizontal="center" vertical="center" shrinkToFit="1"/>
    </xf>
    <xf numFmtId="38" fontId="65" fillId="4" borderId="101" xfId="7" applyFont="1" applyFill="1" applyBorder="1" applyAlignment="1" applyProtection="1">
      <alignment horizontal="center" vertical="center" shrinkToFit="1"/>
    </xf>
    <xf numFmtId="0" fontId="62" fillId="4" borderId="44" xfId="5" applyFont="1" applyFill="1" applyBorder="1" applyAlignment="1" applyProtection="1">
      <alignment horizontal="center" vertical="center" wrapText="1"/>
    </xf>
    <xf numFmtId="0" fontId="62" fillId="4" borderId="42" xfId="5" applyFont="1" applyFill="1" applyBorder="1" applyAlignment="1" applyProtection="1">
      <alignment horizontal="center" vertical="center" wrapText="1"/>
    </xf>
    <xf numFmtId="0" fontId="62" fillId="4" borderId="10" xfId="5" applyFont="1" applyFill="1" applyBorder="1" applyAlignment="1" applyProtection="1">
      <alignment horizontal="center" vertical="center" wrapText="1"/>
    </xf>
    <xf numFmtId="0" fontId="62" fillId="4" borderId="0" xfId="5" applyFont="1" applyFill="1" applyBorder="1" applyAlignment="1" applyProtection="1">
      <alignment horizontal="center" vertical="center" wrapText="1"/>
    </xf>
    <xf numFmtId="0" fontId="62" fillId="4" borderId="12" xfId="5" applyFont="1" applyFill="1" applyBorder="1" applyAlignment="1" applyProtection="1">
      <alignment horizontal="center" vertical="center" wrapText="1"/>
    </xf>
    <xf numFmtId="0" fontId="62" fillId="4" borderId="38" xfId="5" applyFont="1" applyFill="1" applyBorder="1" applyAlignment="1" applyProtection="1">
      <alignment horizontal="center" vertical="center" wrapText="1"/>
    </xf>
    <xf numFmtId="0" fontId="62" fillId="4" borderId="37" xfId="5" applyFont="1" applyFill="1" applyBorder="1" applyAlignment="1" applyProtection="1">
      <alignment horizontal="center" vertical="center" wrapText="1"/>
    </xf>
    <xf numFmtId="0" fontId="62" fillId="4" borderId="101" xfId="5" applyFont="1" applyFill="1" applyBorder="1" applyAlignment="1" applyProtection="1">
      <alignment horizontal="center" vertical="center" wrapText="1"/>
    </xf>
    <xf numFmtId="0" fontId="51" fillId="4" borderId="109" xfId="3" applyFont="1" applyFill="1" applyBorder="1" applyAlignment="1" applyProtection="1">
      <alignment horizontal="left" vertical="top" shrinkToFit="1"/>
    </xf>
    <xf numFmtId="0" fontId="51" fillId="4" borderId="110" xfId="3" applyFont="1" applyFill="1" applyBorder="1" applyAlignment="1" applyProtection="1">
      <alignment horizontal="left" vertical="top" shrinkToFit="1"/>
    </xf>
    <xf numFmtId="0" fontId="32" fillId="4" borderId="0" xfId="3" applyFont="1" applyFill="1" applyBorder="1" applyAlignment="1" applyProtection="1">
      <alignment horizontal="left" vertical="center" wrapText="1"/>
    </xf>
    <xf numFmtId="0" fontId="51" fillId="4" borderId="0" xfId="3" applyFont="1" applyFill="1" applyBorder="1" applyAlignment="1" applyProtection="1">
      <alignment horizontal="center" vertical="center" wrapText="1" shrinkToFit="1"/>
    </xf>
    <xf numFmtId="0" fontId="51" fillId="4" borderId="0" xfId="3" applyFont="1" applyFill="1" applyBorder="1" applyAlignment="1" applyProtection="1">
      <alignment horizontal="center" vertical="top" wrapText="1" shrinkToFit="1"/>
    </xf>
    <xf numFmtId="0" fontId="34" fillId="3" borderId="49" xfId="3" applyFont="1" applyFill="1" applyBorder="1" applyAlignment="1" applyProtection="1">
      <alignment vertical="center" shrinkToFit="1"/>
      <protection locked="0"/>
    </xf>
    <xf numFmtId="176" fontId="34" fillId="6" borderId="49" xfId="3" applyNumberFormat="1" applyFont="1" applyFill="1" applyBorder="1" applyAlignment="1" applyProtection="1">
      <alignment horizontal="center" vertical="center" shrinkToFit="1"/>
      <protection locked="0"/>
    </xf>
    <xf numFmtId="0" fontId="25" fillId="0" borderId="9" xfId="5" applyFont="1" applyBorder="1" applyAlignment="1" applyProtection="1">
      <alignment horizontal="center" vertical="center"/>
    </xf>
    <xf numFmtId="0" fontId="25" fillId="0" borderId="39" xfId="5" applyFont="1" applyBorder="1" applyAlignment="1" applyProtection="1">
      <alignment horizontal="center" vertical="center"/>
    </xf>
    <xf numFmtId="0" fontId="25" fillId="0" borderId="14"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0" borderId="40" xfId="5" applyFont="1" applyBorder="1" applyAlignment="1" applyProtection="1">
      <alignment horizontal="center" vertical="center" wrapText="1"/>
    </xf>
    <xf numFmtId="0" fontId="25" fillId="0" borderId="48" xfId="5" applyFont="1" applyBorder="1" applyAlignment="1" applyProtection="1">
      <alignment horizontal="center" vertical="center"/>
    </xf>
    <xf numFmtId="0" fontId="25" fillId="0" borderId="21" xfId="5" applyFont="1" applyBorder="1" applyAlignment="1" applyProtection="1">
      <alignment horizontal="center" vertical="center"/>
    </xf>
    <xf numFmtId="0" fontId="33" fillId="0" borderId="9" xfId="3" applyFont="1" applyFill="1" applyBorder="1" applyAlignment="1" applyProtection="1">
      <alignment horizontal="center" vertical="center" wrapText="1"/>
    </xf>
    <xf numFmtId="0" fontId="33" fillId="0" borderId="88" xfId="3" applyFont="1" applyFill="1" applyBorder="1" applyAlignment="1" applyProtection="1">
      <alignment horizontal="center" vertical="center" wrapText="1"/>
    </xf>
    <xf numFmtId="0" fontId="57" fillId="0" borderId="72" xfId="3" applyFont="1" applyFill="1" applyBorder="1" applyAlignment="1" applyProtection="1">
      <alignment horizontal="center" vertical="center" wrapText="1" shrinkToFit="1"/>
    </xf>
    <xf numFmtId="0" fontId="57" fillId="0" borderId="48" xfId="3" applyFont="1" applyFill="1" applyBorder="1" applyAlignment="1" applyProtection="1">
      <alignment horizontal="center" vertical="center" wrapText="1" shrinkToFit="1"/>
    </xf>
    <xf numFmtId="0" fontId="57" fillId="0" borderId="89" xfId="3" applyFont="1" applyFill="1" applyBorder="1" applyAlignment="1" applyProtection="1">
      <alignment horizontal="center" vertical="center" wrapText="1" shrinkToFit="1"/>
    </xf>
    <xf numFmtId="0" fontId="33" fillId="0" borderId="67" xfId="3" applyFont="1" applyFill="1" applyBorder="1" applyAlignment="1" applyProtection="1">
      <alignment horizontal="center" vertical="center" wrapText="1" shrinkToFit="1"/>
    </xf>
    <xf numFmtId="0" fontId="33" fillId="0" borderId="73" xfId="3" applyFont="1" applyFill="1" applyBorder="1" applyAlignment="1" applyProtection="1">
      <alignment horizontal="center" vertical="center" wrapText="1" shrinkToFit="1"/>
    </xf>
    <xf numFmtId="0" fontId="33" fillId="0" borderId="78" xfId="3" applyFont="1" applyFill="1" applyBorder="1" applyAlignment="1" applyProtection="1">
      <alignment horizontal="center" vertical="center" wrapText="1" shrinkToFit="1"/>
    </xf>
    <xf numFmtId="0" fontId="33" fillId="0" borderId="46" xfId="3" applyFont="1" applyFill="1" applyBorder="1" applyAlignment="1" applyProtection="1">
      <alignment horizontal="center" vertical="center" wrapText="1" shrinkToFit="1"/>
    </xf>
    <xf numFmtId="0" fontId="33" fillId="0" borderId="0" xfId="3" applyFont="1" applyFill="1" applyBorder="1" applyAlignment="1" applyProtection="1">
      <alignment horizontal="center" vertical="center" wrapText="1" shrinkToFit="1"/>
    </xf>
    <xf numFmtId="0" fontId="33" fillId="0" borderId="84" xfId="3" applyFont="1" applyFill="1" applyBorder="1" applyAlignment="1" applyProtection="1">
      <alignment horizontal="center" vertical="center" wrapText="1" shrinkToFit="1"/>
    </xf>
    <xf numFmtId="0" fontId="33" fillId="0" borderId="86" xfId="3" applyFont="1" applyFill="1" applyBorder="1" applyAlignment="1" applyProtection="1">
      <alignment horizontal="center" vertical="center" wrapText="1" shrinkToFit="1"/>
    </xf>
    <xf numFmtId="0" fontId="33" fillId="0" borderId="90" xfId="3" applyFont="1" applyFill="1" applyBorder="1" applyAlignment="1" applyProtection="1">
      <alignment horizontal="center" vertical="center" wrapText="1" shrinkToFit="1"/>
    </xf>
    <xf numFmtId="0" fontId="33" fillId="0" borderId="94" xfId="3" applyFont="1" applyFill="1" applyBorder="1" applyAlignment="1" applyProtection="1">
      <alignment horizontal="center" vertical="center" wrapText="1" shrinkToFit="1"/>
    </xf>
    <xf numFmtId="0" fontId="25" fillId="4" borderId="0" xfId="5" applyFont="1" applyFill="1" applyAlignment="1" applyProtection="1">
      <alignment horizontal="center" vertical="center" wrapText="1"/>
    </xf>
    <xf numFmtId="0" fontId="58" fillId="0" borderId="75" xfId="3" applyFont="1" applyFill="1" applyBorder="1" applyAlignment="1" applyProtection="1">
      <alignment horizontal="center" vertical="center"/>
    </xf>
    <xf numFmtId="0" fontId="58" fillId="0" borderId="76" xfId="3" applyFont="1" applyFill="1" applyBorder="1" applyAlignment="1" applyProtection="1">
      <alignment horizontal="center" vertical="center"/>
    </xf>
    <xf numFmtId="0" fontId="58" fillId="0" borderId="77" xfId="3" applyFont="1" applyFill="1" applyBorder="1" applyAlignment="1" applyProtection="1">
      <alignment horizontal="center" vertical="center"/>
    </xf>
    <xf numFmtId="0" fontId="58" fillId="0" borderId="82" xfId="4" applyFont="1" applyFill="1" applyBorder="1" applyAlignment="1" applyProtection="1">
      <alignment horizontal="center" vertical="center" wrapText="1" shrinkToFit="1"/>
    </xf>
    <xf numFmtId="0" fontId="58" fillId="0" borderId="93" xfId="4" applyFont="1" applyFill="1" applyBorder="1" applyAlignment="1" applyProtection="1">
      <alignment horizontal="center" vertical="center" wrapText="1" shrinkToFit="1"/>
    </xf>
    <xf numFmtId="0" fontId="33" fillId="0" borderId="72" xfId="3" applyFont="1" applyFill="1" applyBorder="1" applyAlignment="1" applyProtection="1">
      <alignment horizontal="center" vertical="center" wrapText="1"/>
    </xf>
    <xf numFmtId="0" fontId="33" fillId="0" borderId="48" xfId="3" applyFont="1" applyFill="1" applyBorder="1" applyAlignment="1" applyProtection="1">
      <alignment horizontal="center" vertical="center" wrapText="1"/>
    </xf>
    <xf numFmtId="0" fontId="33" fillId="0" borderId="89"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33" fillId="0" borderId="68" xfId="3" applyFont="1" applyFill="1" applyBorder="1" applyAlignment="1" applyProtection="1">
      <alignment horizontal="center" vertical="center" wrapText="1"/>
    </xf>
    <xf numFmtId="0" fontId="33" fillId="0" borderId="46" xfId="3" applyFont="1" applyFill="1" applyBorder="1" applyAlignment="1" applyProtection="1">
      <alignment horizontal="center" vertical="center" wrapText="1"/>
    </xf>
    <xf numFmtId="0" fontId="33" fillId="0" borderId="24" xfId="3" applyFont="1" applyFill="1" applyBorder="1" applyAlignment="1" applyProtection="1">
      <alignment horizontal="center" vertical="center" wrapText="1"/>
    </xf>
    <xf numFmtId="0" fontId="33" fillId="0" borderId="86" xfId="3" applyFont="1" applyFill="1" applyBorder="1" applyAlignment="1" applyProtection="1">
      <alignment horizontal="center" vertical="center" wrapText="1"/>
    </xf>
    <xf numFmtId="0" fontId="33" fillId="0" borderId="87" xfId="3" applyFont="1" applyFill="1" applyBorder="1" applyAlignment="1" applyProtection="1">
      <alignment horizontal="center" vertical="center" wrapText="1"/>
    </xf>
    <xf numFmtId="0" fontId="33" fillId="0" borderId="74" xfId="3" applyFont="1" applyFill="1" applyBorder="1" applyAlignment="1" applyProtection="1">
      <alignment horizontal="center" vertical="center" wrapText="1"/>
    </xf>
    <xf numFmtId="0" fontId="33" fillId="0" borderId="80" xfId="3" applyFont="1" applyFill="1" applyBorder="1" applyAlignment="1" applyProtection="1">
      <alignment horizontal="center" vertical="center" wrapText="1"/>
    </xf>
    <xf numFmtId="0" fontId="33" fillId="0" borderId="91" xfId="3" applyFont="1" applyFill="1" applyBorder="1" applyAlignment="1" applyProtection="1">
      <alignment horizontal="center" vertical="center" wrapText="1"/>
    </xf>
    <xf numFmtId="0" fontId="34" fillId="4" borderId="0" xfId="3" applyFont="1" applyFill="1" applyBorder="1" applyAlignment="1" applyProtection="1">
      <alignment horizontal="center" vertical="center"/>
    </xf>
    <xf numFmtId="0" fontId="33" fillId="0" borderId="66" xfId="3" applyFont="1" applyFill="1" applyBorder="1" applyAlignment="1" applyProtection="1">
      <alignment horizontal="center" vertical="center"/>
    </xf>
    <xf numFmtId="0" fontId="33" fillId="0" borderId="79" xfId="3" applyFont="1" applyFill="1" applyBorder="1" applyAlignment="1" applyProtection="1">
      <alignment horizontal="center" vertical="center"/>
    </xf>
    <xf numFmtId="0" fontId="33" fillId="0" borderId="85" xfId="3" applyFont="1" applyFill="1" applyBorder="1" applyAlignment="1" applyProtection="1">
      <alignment horizontal="center" vertical="center"/>
    </xf>
    <xf numFmtId="0" fontId="33" fillId="0" borderId="69" xfId="3" applyFont="1" applyFill="1" applyBorder="1" applyAlignment="1" applyProtection="1">
      <alignment horizontal="center" vertical="center" wrapText="1"/>
    </xf>
    <xf numFmtId="0" fontId="33" fillId="0" borderId="70" xfId="3" applyFont="1" applyFill="1" applyBorder="1" applyAlignment="1" applyProtection="1">
      <alignment horizontal="center" vertical="center" wrapText="1"/>
    </xf>
    <xf numFmtId="0" fontId="33" fillId="0" borderId="71" xfId="3" applyFont="1" applyFill="1" applyBorder="1" applyAlignment="1" applyProtection="1">
      <alignment horizontal="center" vertical="center" wrapText="1"/>
    </xf>
    <xf numFmtId="0" fontId="33" fillId="0" borderId="73" xfId="3" applyFont="1" applyFill="1" applyBorder="1" applyAlignment="1" applyProtection="1">
      <alignment horizontal="center" vertical="center" wrapText="1"/>
    </xf>
    <xf numFmtId="0" fontId="33" fillId="0" borderId="0" xfId="3" applyFont="1" applyFill="1" applyBorder="1" applyAlignment="1" applyProtection="1">
      <alignment horizontal="center" vertical="center" wrapText="1"/>
    </xf>
    <xf numFmtId="0" fontId="33" fillId="0" borderId="90" xfId="3" applyFont="1" applyFill="1" applyBorder="1" applyAlignment="1" applyProtection="1">
      <alignment horizontal="center" vertical="center" wrapText="1"/>
    </xf>
    <xf numFmtId="0" fontId="33" fillId="0" borderId="8" xfId="3" applyFont="1" applyFill="1" applyBorder="1" applyAlignment="1" applyProtection="1">
      <alignment horizontal="center" vertical="center" wrapText="1"/>
    </xf>
    <xf numFmtId="0" fontId="33" fillId="0" borderId="21"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26"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3" fillId="0" borderId="83" xfId="4" applyFont="1" applyFill="1" applyBorder="1" applyAlignment="1" applyProtection="1">
      <alignment horizontal="center" vertical="center" shrinkToFit="1"/>
    </xf>
    <xf numFmtId="0" fontId="33" fillId="0" borderId="8" xfId="4" applyFont="1" applyFill="1" applyBorder="1" applyAlignment="1" applyProtection="1">
      <alignment horizontal="center" vertical="center" shrinkToFit="1"/>
    </xf>
    <xf numFmtId="0" fontId="33" fillId="0" borderId="21" xfId="4" applyFont="1" applyFill="1" applyBorder="1" applyAlignment="1" applyProtection="1">
      <alignment horizontal="center" vertical="center" shrinkToFit="1"/>
    </xf>
    <xf numFmtId="0" fontId="58" fillId="0" borderId="48" xfId="4" applyFont="1" applyFill="1" applyBorder="1" applyAlignment="1" applyProtection="1">
      <alignment horizontal="center" vertical="center" wrapText="1" shrinkToFit="1"/>
    </xf>
    <xf numFmtId="0" fontId="58" fillId="0" borderId="89" xfId="4" applyFont="1" applyFill="1" applyBorder="1" applyAlignment="1" applyProtection="1">
      <alignment horizontal="center" vertical="center" wrapText="1" shrinkToFit="1"/>
    </xf>
    <xf numFmtId="0" fontId="58" fillId="0" borderId="80" xfId="4" applyFont="1" applyFill="1" applyBorder="1" applyAlignment="1" applyProtection="1">
      <alignment horizontal="center" vertical="center" wrapText="1" shrinkToFit="1"/>
    </xf>
    <xf numFmtId="0" fontId="58" fillId="0" borderId="91" xfId="4" applyFont="1" applyFill="1" applyBorder="1" applyAlignment="1" applyProtection="1">
      <alignment horizontal="center" vertical="center" wrapText="1" shrinkToFit="1"/>
    </xf>
    <xf numFmtId="0" fontId="33" fillId="0" borderId="111" xfId="4" applyFont="1" applyFill="1" applyBorder="1" applyAlignment="1" applyProtection="1">
      <alignment horizontal="center" vertical="center" shrinkToFit="1"/>
    </xf>
    <xf numFmtId="0" fontId="33" fillId="0" borderId="70" xfId="4" applyFont="1" applyFill="1" applyBorder="1" applyAlignment="1" applyProtection="1">
      <alignment horizontal="center" vertical="center" shrinkToFit="1"/>
    </xf>
    <xf numFmtId="0" fontId="33" fillId="0" borderId="112" xfId="4" applyFont="1" applyFill="1" applyBorder="1" applyAlignment="1" applyProtection="1">
      <alignment horizontal="center" vertical="center" shrinkToFit="1"/>
    </xf>
    <xf numFmtId="178" fontId="33" fillId="0" borderId="113" xfId="3" applyNumberFormat="1" applyFont="1" applyFill="1" applyBorder="1" applyAlignment="1" applyProtection="1">
      <alignment horizontal="center" vertical="center" wrapText="1" shrinkToFit="1"/>
    </xf>
    <xf numFmtId="178" fontId="33" fillId="0" borderId="18" xfId="3" applyNumberFormat="1" applyFont="1" applyFill="1" applyBorder="1" applyAlignment="1" applyProtection="1">
      <alignment horizontal="center" vertical="center" wrapText="1" shrinkToFit="1"/>
    </xf>
    <xf numFmtId="178" fontId="33" fillId="0" borderId="20" xfId="3" applyNumberFormat="1" applyFont="1" applyFill="1" applyBorder="1" applyAlignment="1" applyProtection="1">
      <alignment horizontal="center" vertical="center" wrapText="1" shrinkToFit="1"/>
    </xf>
    <xf numFmtId="0" fontId="34" fillId="4" borderId="0" xfId="2" applyFont="1" applyFill="1" applyBorder="1" applyAlignment="1" applyProtection="1">
      <alignment horizontal="center"/>
    </xf>
    <xf numFmtId="179" fontId="33" fillId="4" borderId="9" xfId="5" applyNumberFormat="1" applyFont="1" applyFill="1" applyBorder="1" applyAlignment="1" applyProtection="1">
      <alignment horizontal="center" vertical="center" shrinkToFit="1"/>
    </xf>
    <xf numFmtId="0" fontId="33" fillId="4" borderId="9" xfId="5" applyFont="1" applyFill="1" applyBorder="1" applyAlignment="1" applyProtection="1">
      <alignment horizontal="center" vertical="center" shrinkToFit="1"/>
    </xf>
    <xf numFmtId="0" fontId="33" fillId="4" borderId="19" xfId="5" applyFont="1" applyFill="1" applyBorder="1" applyAlignment="1" applyProtection="1">
      <alignment horizontal="center" vertical="center"/>
    </xf>
    <xf numFmtId="0" fontId="33" fillId="4" borderId="18" xfId="5" applyFont="1" applyFill="1" applyBorder="1" applyAlignment="1" applyProtection="1">
      <alignment horizontal="center" vertical="center"/>
    </xf>
    <xf numFmtId="0" fontId="33" fillId="4" borderId="18" xfId="5" applyFont="1" applyFill="1" applyBorder="1" applyAlignment="1" applyProtection="1">
      <alignment horizontal="center" vertical="center" shrinkToFit="1"/>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0" borderId="5" xfId="0" applyFont="1" applyBorder="1" applyAlignment="1" applyProtection="1">
      <alignment horizontal="center" vertical="center"/>
    </xf>
    <xf numFmtId="0" fontId="27" fillId="0" borderId="2" xfId="0" applyFont="1" applyBorder="1" applyAlignment="1" applyProtection="1">
      <alignment horizontal="center" vertical="center"/>
    </xf>
    <xf numFmtId="0" fontId="27" fillId="0" borderId="4" xfId="0" applyFont="1" applyBorder="1" applyAlignment="1" applyProtection="1">
      <alignment horizontal="center" vertical="center"/>
    </xf>
    <xf numFmtId="0" fontId="27" fillId="4" borderId="0" xfId="0" applyFont="1" applyFill="1" applyAlignment="1" applyProtection="1">
      <alignment horizontal="center" vertical="center"/>
    </xf>
    <xf numFmtId="0" fontId="37" fillId="4" borderId="0" xfId="0" applyFont="1" applyFill="1" applyAlignment="1" applyProtection="1">
      <alignment horizontal="center" vertical="center"/>
    </xf>
    <xf numFmtId="0" fontId="27" fillId="0" borderId="32" xfId="0" applyFont="1" applyBorder="1" applyAlignment="1" applyProtection="1">
      <alignment horizontal="center" vertical="center"/>
    </xf>
    <xf numFmtId="0" fontId="27" fillId="0" borderId="63"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54" xfId="0" applyFont="1" applyBorder="1" applyAlignment="1" applyProtection="1">
      <alignment horizontal="center" vertical="center"/>
    </xf>
    <xf numFmtId="0" fontId="27" fillId="0" borderId="43" xfId="0" applyFont="1" applyBorder="1" applyAlignment="1" applyProtection="1">
      <alignment horizontal="center" vertical="center" wrapText="1"/>
    </xf>
    <xf numFmtId="0" fontId="27" fillId="0" borderId="5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4" borderId="0" xfId="0" applyFont="1" applyFill="1" applyBorder="1" applyAlignment="1" applyProtection="1">
      <alignment horizontal="center" vertical="center"/>
    </xf>
    <xf numFmtId="0" fontId="27" fillId="4" borderId="18" xfId="0" applyFont="1" applyFill="1" applyBorder="1" applyAlignment="1" applyProtection="1">
      <alignment horizontal="center" vertical="center"/>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179" fontId="27" fillId="4" borderId="19" xfId="0" applyNumberFormat="1" applyFont="1" applyFill="1" applyBorder="1" applyAlignment="1" applyProtection="1">
      <alignment horizontal="center" vertical="center"/>
    </xf>
    <xf numFmtId="179" fontId="27" fillId="4" borderId="18" xfId="0" applyNumberFormat="1" applyFont="1" applyFill="1" applyBorder="1" applyAlignment="1" applyProtection="1">
      <alignment horizontal="center" vertical="center"/>
    </xf>
    <xf numFmtId="179" fontId="27" fillId="4" borderId="20" xfId="0" applyNumberFormat="1" applyFont="1" applyFill="1" applyBorder="1" applyAlignment="1" applyProtection="1">
      <alignment horizontal="center" vertical="center"/>
    </xf>
    <xf numFmtId="0" fontId="27" fillId="4" borderId="19" xfId="0" applyFont="1" applyFill="1" applyBorder="1" applyAlignment="1" applyProtection="1">
      <alignment horizontal="center" vertical="center" shrinkToFit="1"/>
    </xf>
    <xf numFmtId="0" fontId="27" fillId="4" borderId="18" xfId="0" applyFont="1" applyFill="1" applyBorder="1" applyAlignment="1" applyProtection="1">
      <alignment horizontal="center" vertical="center" shrinkToFit="1"/>
    </xf>
    <xf numFmtId="0" fontId="27" fillId="4" borderId="20" xfId="0" applyFont="1" applyFill="1" applyBorder="1" applyAlignment="1" applyProtection="1">
      <alignment horizontal="center" vertical="center" shrinkToFit="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hidden="1"/>
    </xf>
    <xf numFmtId="185" fontId="9" fillId="0" borderId="49" xfId="15" applyNumberForma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locked="0"/>
    </xf>
    <xf numFmtId="185" fontId="9" fillId="0" borderId="49" xfId="15" applyNumberFormat="1" applyBorder="1" applyAlignment="1" applyProtection="1">
      <alignment horizontal="center" vertical="center" shrinkToFit="1"/>
      <protection locked="0"/>
    </xf>
    <xf numFmtId="185" fontId="9" fillId="0" borderId="40" xfId="15" applyNumberFormat="1" applyBorder="1" applyAlignment="1" applyProtection="1">
      <alignment horizontal="center" vertical="center" wrapText="1" shrinkToFit="1"/>
      <protection locked="0"/>
    </xf>
    <xf numFmtId="185" fontId="9" fillId="0" borderId="48" xfId="15" applyNumberFormat="1" applyBorder="1" applyAlignment="1" applyProtection="1">
      <alignment horizontal="center" vertical="center" wrapText="1" shrinkToFit="1"/>
      <protection locked="0"/>
    </xf>
    <xf numFmtId="185" fontId="9" fillId="0" borderId="49" xfId="15" applyNumberFormat="1" applyBorder="1" applyAlignment="1" applyProtection="1">
      <alignment horizontal="center" vertical="center" wrapText="1" shrinkToFit="1"/>
      <protection locked="0"/>
    </xf>
    <xf numFmtId="185" fontId="9" fillId="0" borderId="40" xfId="15" applyNumberFormat="1" applyFont="1" applyBorder="1" applyAlignment="1" applyProtection="1">
      <alignment horizontal="center" vertical="center" shrinkToFit="1"/>
      <protection locked="0"/>
    </xf>
    <xf numFmtId="185" fontId="9" fillId="0" borderId="48" xfId="15" applyNumberFormat="1" applyFont="1" applyBorder="1" applyAlignment="1" applyProtection="1">
      <alignment horizontal="center" vertical="center" shrinkToFit="1"/>
      <protection locked="0"/>
    </xf>
    <xf numFmtId="185" fontId="9" fillId="0" borderId="49" xfId="15" applyNumberFormat="1" applyFon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hidden="1"/>
    </xf>
    <xf numFmtId="185" fontId="9" fillId="0" borderId="40" xfId="15" applyNumberFormat="1" applyFont="1" applyBorder="1" applyAlignment="1" applyProtection="1">
      <alignment horizontal="center" vertical="center" shrinkToFit="1"/>
      <protection hidden="1"/>
    </xf>
    <xf numFmtId="185" fontId="9" fillId="0" borderId="48" xfId="15" applyNumberFormat="1" applyFont="1" applyBorder="1" applyAlignment="1" applyProtection="1">
      <alignment horizontal="center" vertical="center" shrinkToFit="1"/>
      <protection hidden="1"/>
    </xf>
    <xf numFmtId="185" fontId="9" fillId="0" borderId="49" xfId="15" applyNumberFormat="1" applyFont="1" applyBorder="1" applyAlignment="1" applyProtection="1">
      <alignment horizontal="center" vertical="center" shrinkToFit="1"/>
      <protection hidden="1"/>
    </xf>
    <xf numFmtId="185" fontId="0" fillId="4" borderId="0" xfId="16" applyNumberFormat="1" applyFont="1" applyFill="1" applyAlignment="1" applyProtection="1">
      <alignment horizontal="right" vertical="center" shrinkToFit="1"/>
      <protection hidden="1"/>
    </xf>
    <xf numFmtId="185" fontId="100" fillId="0" borderId="9" xfId="15" applyNumberFormat="1" applyFont="1" applyBorder="1" applyAlignment="1" applyProtection="1">
      <alignment horizontal="left" vertical="center" shrinkToFit="1"/>
      <protection hidden="1"/>
    </xf>
    <xf numFmtId="185" fontId="3" fillId="0" borderId="40" xfId="15" applyNumberFormat="1" applyFont="1" applyBorder="1" applyAlignment="1" applyProtection="1">
      <alignment horizontal="center" vertical="center" shrinkToFit="1"/>
      <protection locked="0"/>
    </xf>
    <xf numFmtId="185" fontId="100" fillId="0" borderId="8" xfId="15" applyNumberFormat="1" applyFont="1" applyBorder="1" applyAlignment="1" applyProtection="1">
      <alignment horizontal="left" vertical="center" shrinkToFit="1"/>
      <protection hidden="1"/>
    </xf>
    <xf numFmtId="185" fontId="100" fillId="0" borderId="21" xfId="15" applyNumberFormat="1" applyFont="1" applyBorder="1" applyAlignment="1" applyProtection="1">
      <alignment horizontal="left" vertical="center" shrinkToFit="1"/>
      <protection hidden="1"/>
    </xf>
    <xf numFmtId="38" fontId="43" fillId="4" borderId="10" xfId="0" applyNumberFormat="1" applyFont="1" applyFill="1" applyBorder="1" applyAlignment="1" applyProtection="1">
      <alignment vertical="center" shrinkToFit="1"/>
      <protection hidden="1"/>
    </xf>
    <xf numFmtId="38" fontId="43" fillId="4" borderId="0" xfId="0" applyNumberFormat="1" applyFont="1" applyFill="1" applyBorder="1" applyAlignment="1" applyProtection="1">
      <alignment vertical="center" shrinkToFit="1"/>
      <protection hidden="1"/>
    </xf>
    <xf numFmtId="178" fontId="27" fillId="4" borderId="18" xfId="1" applyNumberFormat="1" applyFont="1" applyFill="1" applyBorder="1" applyAlignment="1" applyProtection="1">
      <alignment horizontal="right" vertical="center" shrinkToFit="1"/>
      <protection hidden="1"/>
    </xf>
    <xf numFmtId="38" fontId="43" fillId="4" borderId="0" xfId="0" applyNumberFormat="1" applyFont="1" applyFill="1" applyBorder="1" applyAlignment="1" applyProtection="1">
      <alignment horizontal="center" vertical="center" shrinkToFit="1"/>
      <protection hidden="1"/>
    </xf>
    <xf numFmtId="38" fontId="43" fillId="4" borderId="0" xfId="1" applyNumberFormat="1" applyFont="1" applyFill="1" applyBorder="1" applyAlignment="1" applyProtection="1">
      <alignment vertical="center"/>
      <protection hidden="1"/>
    </xf>
    <xf numFmtId="0" fontId="27" fillId="0" borderId="19" xfId="0" applyFont="1" applyFill="1" applyBorder="1" applyAlignment="1" applyProtection="1">
      <alignment vertical="center" wrapText="1"/>
      <protection hidden="1"/>
    </xf>
    <xf numFmtId="0" fontId="27" fillId="0" borderId="18" xfId="0" applyFont="1" applyFill="1" applyBorder="1" applyAlignment="1" applyProtection="1">
      <alignment vertical="center" wrapText="1"/>
      <protection hidden="1"/>
    </xf>
    <xf numFmtId="0" fontId="27" fillId="0" borderId="20" xfId="0" applyFont="1" applyFill="1" applyBorder="1" applyAlignment="1" applyProtection="1">
      <alignment vertical="center" wrapText="1"/>
      <protection hidden="1"/>
    </xf>
    <xf numFmtId="0" fontId="27" fillId="0" borderId="19" xfId="0" applyFont="1" applyFill="1" applyBorder="1" applyAlignment="1" applyProtection="1">
      <alignment horizontal="center" vertical="center" shrinkToFit="1"/>
      <protection hidden="1"/>
    </xf>
    <xf numFmtId="0" fontId="27" fillId="0" borderId="18" xfId="0" applyFont="1" applyFill="1" applyBorder="1" applyAlignment="1" applyProtection="1">
      <alignment horizontal="center" vertical="center" shrinkToFit="1"/>
      <protection hidden="1"/>
    </xf>
    <xf numFmtId="0" fontId="27" fillId="0" borderId="20" xfId="0" applyFont="1" applyFill="1" applyBorder="1" applyAlignment="1" applyProtection="1">
      <alignment horizontal="center" vertical="center" shrinkToFit="1"/>
      <protection hidden="1"/>
    </xf>
    <xf numFmtId="0" fontId="27" fillId="0" borderId="17" xfId="0" applyFont="1" applyFill="1" applyBorder="1" applyAlignment="1" applyProtection="1">
      <alignment horizontal="center" vertical="center" shrinkToFit="1"/>
      <protection hidden="1"/>
    </xf>
    <xf numFmtId="178" fontId="27" fillId="4" borderId="25"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right" vertical="center" shrinkToFit="1"/>
      <protection hidden="1"/>
    </xf>
    <xf numFmtId="178" fontId="27" fillId="6" borderId="19" xfId="0" applyNumberFormat="1" applyFont="1" applyFill="1" applyBorder="1" applyAlignment="1" applyProtection="1">
      <alignment horizontal="center" vertical="center" shrinkToFit="1"/>
      <protection locked="0"/>
    </xf>
    <xf numFmtId="178" fontId="27" fillId="6" borderId="18" xfId="0" applyNumberFormat="1" applyFont="1" applyFill="1" applyBorder="1" applyAlignment="1" applyProtection="1">
      <alignment horizontal="center" vertical="center" shrinkToFit="1"/>
      <protection locked="0"/>
    </xf>
    <xf numFmtId="178" fontId="43" fillId="4" borderId="18" xfId="0" applyNumberFormat="1" applyFont="1" applyFill="1" applyBorder="1" applyAlignment="1" applyProtection="1">
      <alignment horizontal="right" vertical="center"/>
      <protection hidden="1"/>
    </xf>
    <xf numFmtId="38" fontId="43" fillId="6" borderId="19" xfId="0" applyNumberFormat="1" applyFont="1" applyFill="1" applyBorder="1" applyAlignment="1" applyProtection="1">
      <alignment horizontal="center" vertical="center" shrinkToFit="1"/>
      <protection locked="0"/>
    </xf>
    <xf numFmtId="38" fontId="43" fillId="6" borderId="18" xfId="0" applyNumberFormat="1" applyFont="1" applyFill="1" applyBorder="1" applyAlignment="1" applyProtection="1">
      <alignment horizontal="center" vertical="center" shrinkToFit="1"/>
      <protection locked="0"/>
    </xf>
    <xf numFmtId="178" fontId="43" fillId="4" borderId="19" xfId="0" applyNumberFormat="1" applyFont="1" applyFill="1" applyBorder="1" applyAlignment="1" applyProtection="1">
      <alignment horizontal="center" vertical="center" shrinkToFit="1"/>
      <protection hidden="1"/>
    </xf>
    <xf numFmtId="178" fontId="43" fillId="4" borderId="18" xfId="0" applyNumberFormat="1" applyFont="1" applyFill="1" applyBorder="1" applyAlignment="1" applyProtection="1">
      <alignment horizontal="center" vertical="center" shrinkToFit="1"/>
      <protection hidden="1"/>
    </xf>
    <xf numFmtId="0" fontId="27" fillId="0" borderId="26" xfId="0" applyFont="1" applyFill="1" applyBorder="1" applyAlignment="1" applyProtection="1">
      <alignment horizontal="center" vertical="center" shrinkToFit="1"/>
      <protection hidden="1"/>
    </xf>
    <xf numFmtId="0" fontId="27" fillId="0" borderId="8" xfId="0" applyFont="1" applyFill="1" applyBorder="1" applyAlignment="1" applyProtection="1">
      <alignment horizontal="center" vertical="center" shrinkToFit="1"/>
      <protection hidden="1"/>
    </xf>
    <xf numFmtId="0" fontId="43" fillId="0" borderId="19" xfId="0" applyFont="1" applyFill="1" applyBorder="1" applyAlignment="1" applyProtection="1">
      <alignment horizontal="center" vertical="center" wrapText="1"/>
      <protection hidden="1"/>
    </xf>
    <xf numFmtId="0" fontId="43" fillId="0" borderId="18" xfId="0" applyFont="1" applyFill="1" applyBorder="1" applyAlignment="1" applyProtection="1">
      <alignment horizontal="center" vertical="center" wrapText="1"/>
      <protection hidden="1"/>
    </xf>
    <xf numFmtId="0" fontId="43" fillId="0" borderId="20" xfId="0" applyFont="1" applyFill="1" applyBorder="1" applyAlignment="1" applyProtection="1">
      <alignment horizontal="center" vertical="center" wrapText="1"/>
      <protection hidden="1"/>
    </xf>
    <xf numFmtId="178" fontId="43" fillId="4" borderId="25" xfId="0" applyNumberFormat="1" applyFont="1" applyFill="1" applyBorder="1" applyAlignment="1" applyProtection="1">
      <alignment horizontal="center" vertical="center" shrinkToFit="1"/>
      <protection hidden="1"/>
    </xf>
    <xf numFmtId="0" fontId="43" fillId="0" borderId="19" xfId="0" applyFont="1" applyFill="1" applyBorder="1" applyAlignment="1" applyProtection="1">
      <alignment vertical="center" wrapText="1"/>
      <protection hidden="1"/>
    </xf>
    <xf numFmtId="0" fontId="43" fillId="0" borderId="18" xfId="0" applyFont="1" applyFill="1" applyBorder="1" applyAlignment="1" applyProtection="1">
      <alignment vertical="center"/>
      <protection hidden="1"/>
    </xf>
    <xf numFmtId="0" fontId="43" fillId="0" borderId="34" xfId="0" applyFont="1" applyFill="1" applyBorder="1" applyAlignment="1" applyProtection="1">
      <alignment vertical="center" wrapText="1"/>
      <protection hidden="1"/>
    </xf>
    <xf numFmtId="0" fontId="43" fillId="0" borderId="2" xfId="0" applyFont="1" applyFill="1" applyBorder="1" applyAlignment="1" applyProtection="1">
      <alignment vertical="center" wrapText="1"/>
      <protection hidden="1"/>
    </xf>
    <xf numFmtId="0" fontId="43" fillId="0" borderId="4" xfId="0" applyFont="1" applyFill="1" applyBorder="1" applyAlignment="1" applyProtection="1">
      <alignment vertical="center" wrapText="1"/>
      <protection hidden="1"/>
    </xf>
    <xf numFmtId="0" fontId="43" fillId="0" borderId="34" xfId="0" applyFont="1" applyFill="1" applyBorder="1" applyAlignment="1" applyProtection="1">
      <alignment horizontal="center" vertical="center" wrapText="1"/>
      <protection hidden="1"/>
    </xf>
    <xf numFmtId="0" fontId="43" fillId="0" borderId="2" xfId="0" applyFont="1" applyFill="1" applyBorder="1" applyAlignment="1" applyProtection="1">
      <alignment horizontal="center" vertical="center" wrapText="1"/>
      <protection hidden="1"/>
    </xf>
    <xf numFmtId="0" fontId="43" fillId="0" borderId="4" xfId="0" applyFont="1" applyFill="1" applyBorder="1" applyAlignment="1" applyProtection="1">
      <alignment horizontal="center" vertical="center" wrapText="1"/>
      <protection hidden="1"/>
    </xf>
    <xf numFmtId="178" fontId="43" fillId="4" borderId="34" xfId="0" applyNumberFormat="1" applyFont="1" applyFill="1" applyBorder="1" applyAlignment="1" applyProtection="1">
      <alignment horizontal="center" vertical="center" shrinkToFit="1"/>
      <protection hidden="1"/>
    </xf>
    <xf numFmtId="178" fontId="43" fillId="4" borderId="2" xfId="0" applyNumberFormat="1" applyFont="1" applyFill="1" applyBorder="1" applyAlignment="1" applyProtection="1">
      <alignment horizontal="center" vertical="center" shrinkToFit="1"/>
      <protection hidden="1"/>
    </xf>
    <xf numFmtId="178" fontId="43" fillId="4" borderId="2" xfId="0" applyNumberFormat="1" applyFont="1" applyFill="1" applyBorder="1" applyAlignment="1" applyProtection="1">
      <alignment horizontal="right" vertical="center"/>
      <protection hidden="1"/>
    </xf>
    <xf numFmtId="38" fontId="43" fillId="6" borderId="34" xfId="0" applyNumberFormat="1" applyFont="1" applyFill="1" applyBorder="1" applyAlignment="1" applyProtection="1">
      <alignment horizontal="center" vertical="center" shrinkToFit="1"/>
      <protection locked="0"/>
    </xf>
    <xf numFmtId="38" fontId="43" fillId="6" borderId="2" xfId="0" applyNumberFormat="1" applyFont="1" applyFill="1" applyBorder="1" applyAlignment="1" applyProtection="1">
      <alignment horizontal="center" vertical="center" shrinkToFit="1"/>
      <protection locked="0"/>
    </xf>
    <xf numFmtId="178" fontId="43" fillId="4" borderId="5" xfId="0" applyNumberFormat="1" applyFont="1" applyFill="1" applyBorder="1" applyAlignment="1" applyProtection="1">
      <alignment horizontal="center" vertical="center" shrinkToFit="1"/>
      <protection hidden="1"/>
    </xf>
    <xf numFmtId="0" fontId="43" fillId="0" borderId="18" xfId="0" applyFont="1" applyFill="1" applyBorder="1" applyAlignment="1" applyProtection="1">
      <alignment vertical="center" wrapText="1"/>
      <protection hidden="1"/>
    </xf>
    <xf numFmtId="0" fontId="43" fillId="0" borderId="20" xfId="0" applyFont="1" applyFill="1" applyBorder="1" applyAlignment="1" applyProtection="1">
      <alignment vertical="center" wrapText="1"/>
      <protection hidden="1"/>
    </xf>
    <xf numFmtId="0" fontId="27" fillId="0" borderId="25" xfId="0" applyFont="1" applyFill="1" applyBorder="1" applyAlignment="1" applyProtection="1">
      <alignment vertical="center" shrinkToFit="1"/>
      <protection hidden="1"/>
    </xf>
    <xf numFmtId="0" fontId="27" fillId="0" borderId="18" xfId="0" applyFont="1" applyFill="1" applyBorder="1" applyAlignment="1" applyProtection="1">
      <alignment vertical="center" shrinkToFit="1"/>
      <protection hidden="1"/>
    </xf>
    <xf numFmtId="0" fontId="27" fillId="0" borderId="20" xfId="0" applyFont="1" applyFill="1" applyBorder="1" applyAlignment="1" applyProtection="1">
      <alignment vertical="center" shrinkToFit="1"/>
      <protection hidden="1"/>
    </xf>
    <xf numFmtId="38" fontId="27" fillId="4" borderId="26" xfId="1" applyNumberFormat="1" applyFont="1" applyFill="1" applyBorder="1" applyAlignment="1" applyProtection="1">
      <alignment vertical="center" shrinkToFit="1"/>
      <protection hidden="1"/>
    </xf>
    <xf numFmtId="38" fontId="27" fillId="4" borderId="8" xfId="1" applyNumberFormat="1" applyFont="1" applyFill="1" applyBorder="1" applyAlignment="1" applyProtection="1">
      <alignment vertical="center" shrinkToFit="1"/>
      <protection hidden="1"/>
    </xf>
    <xf numFmtId="0" fontId="27" fillId="0" borderId="5" xfId="0" applyFont="1" applyFill="1" applyBorder="1" applyAlignment="1" applyProtection="1">
      <alignment vertical="center"/>
      <protection hidden="1"/>
    </xf>
    <xf numFmtId="0" fontId="27" fillId="0" borderId="2" xfId="0" applyFont="1" applyFill="1" applyBorder="1" applyAlignment="1" applyProtection="1">
      <alignment vertical="center"/>
      <protection hidden="1"/>
    </xf>
    <xf numFmtId="0" fontId="27" fillId="0" borderId="4" xfId="0" applyFont="1" applyFill="1" applyBorder="1" applyAlignment="1" applyProtection="1">
      <alignment vertical="center"/>
      <protection hidden="1"/>
    </xf>
    <xf numFmtId="38" fontId="27" fillId="4" borderId="3" xfId="1" applyNumberFormat="1" applyFont="1" applyFill="1" applyBorder="1" applyAlignment="1" applyProtection="1">
      <alignment vertical="center" shrinkToFit="1"/>
      <protection hidden="1"/>
    </xf>
    <xf numFmtId="38" fontId="27" fillId="4" borderId="37" xfId="1" applyNumberFormat="1" applyFont="1" applyFill="1" applyBorder="1" applyAlignment="1" applyProtection="1">
      <alignment vertical="center" shrinkToFit="1"/>
      <protection hidden="1"/>
    </xf>
    <xf numFmtId="0" fontId="27" fillId="0" borderId="106" xfId="0" applyFont="1" applyFill="1" applyBorder="1" applyAlignment="1" applyProtection="1">
      <alignment horizontal="left" vertical="center"/>
      <protection hidden="1"/>
    </xf>
    <xf numFmtId="0" fontId="27" fillId="0" borderId="28" xfId="0" applyFont="1" applyFill="1" applyBorder="1" applyAlignment="1" applyProtection="1">
      <alignment horizontal="left" vertical="center"/>
      <protection hidden="1"/>
    </xf>
    <xf numFmtId="38" fontId="27" fillId="4" borderId="29" xfId="1" applyNumberFormat="1" applyFont="1" applyFill="1" applyBorder="1" applyAlignment="1" applyProtection="1">
      <alignment vertical="center" shrinkToFit="1"/>
      <protection hidden="1"/>
    </xf>
    <xf numFmtId="38" fontId="27" fillId="4" borderId="28" xfId="1" applyNumberFormat="1" applyFont="1" applyFill="1" applyBorder="1" applyAlignment="1" applyProtection="1">
      <alignment vertical="center" shrinkToFit="1"/>
      <protection hidden="1"/>
    </xf>
    <xf numFmtId="0" fontId="27" fillId="0" borderId="34" xfId="0" applyFont="1" applyFill="1" applyBorder="1" applyAlignment="1" applyProtection="1">
      <alignment vertical="center" wrapText="1"/>
      <protection hidden="1"/>
    </xf>
    <xf numFmtId="0" fontId="27" fillId="0" borderId="2" xfId="0" applyFont="1" applyFill="1" applyBorder="1" applyAlignment="1" applyProtection="1">
      <alignment vertical="center" wrapText="1"/>
      <protection hidden="1"/>
    </xf>
    <xf numFmtId="0" fontId="27" fillId="0" borderId="4" xfId="0" applyFont="1" applyFill="1" applyBorder="1" applyAlignment="1" applyProtection="1">
      <alignment vertical="center" wrapText="1"/>
      <protection hidden="1"/>
    </xf>
    <xf numFmtId="0" fontId="27" fillId="0" borderId="34" xfId="0" applyFont="1" applyFill="1" applyBorder="1" applyAlignment="1" applyProtection="1">
      <alignment horizontal="center" vertical="center" shrinkToFit="1"/>
      <protection hidden="1"/>
    </xf>
    <xf numFmtId="0" fontId="27" fillId="0" borderId="2" xfId="0" applyFont="1" applyFill="1" applyBorder="1" applyAlignment="1" applyProtection="1">
      <alignment horizontal="center" vertical="center" shrinkToFit="1"/>
      <protection hidden="1"/>
    </xf>
    <xf numFmtId="0" fontId="27" fillId="0" borderId="4" xfId="0" applyFont="1" applyFill="1" applyBorder="1" applyAlignment="1" applyProtection="1">
      <alignment horizontal="center" vertical="center" shrinkToFit="1"/>
      <protection hidden="1"/>
    </xf>
    <xf numFmtId="0" fontId="27" fillId="0" borderId="1" xfId="0" applyFont="1" applyFill="1" applyBorder="1" applyAlignment="1" applyProtection="1">
      <alignment horizontal="center" vertical="center" shrinkToFit="1"/>
      <protection hidden="1"/>
    </xf>
    <xf numFmtId="178" fontId="27" fillId="4" borderId="5"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right" vertical="center" shrinkToFit="1"/>
      <protection hidden="1"/>
    </xf>
    <xf numFmtId="178" fontId="27" fillId="6" borderId="34" xfId="0" applyNumberFormat="1" applyFont="1" applyFill="1" applyBorder="1" applyAlignment="1" applyProtection="1">
      <alignment horizontal="center" vertical="center" shrinkToFit="1"/>
      <protection locked="0"/>
    </xf>
    <xf numFmtId="178" fontId="27" fillId="6" borderId="2" xfId="0" applyNumberFormat="1" applyFont="1" applyFill="1" applyBorder="1" applyAlignment="1" applyProtection="1">
      <alignment horizontal="center" vertical="center" shrinkToFit="1"/>
      <protection locked="0"/>
    </xf>
    <xf numFmtId="178" fontId="27" fillId="4" borderId="2" xfId="1" applyNumberFormat="1" applyFont="1" applyFill="1" applyBorder="1" applyAlignment="1" applyProtection="1">
      <alignment horizontal="right" vertical="center" shrinkToFit="1"/>
      <protection hidden="1"/>
    </xf>
    <xf numFmtId="38" fontId="43" fillId="4" borderId="10" xfId="0" applyNumberFormat="1" applyFont="1" applyFill="1" applyBorder="1" applyAlignment="1" applyProtection="1">
      <alignment vertical="center"/>
      <protection hidden="1"/>
    </xf>
    <xf numFmtId="38" fontId="43" fillId="4" borderId="0" xfId="0" applyNumberFormat="1" applyFont="1" applyFill="1" applyBorder="1" applyAlignment="1" applyProtection="1">
      <alignment vertical="center"/>
      <protection hidden="1"/>
    </xf>
    <xf numFmtId="38" fontId="43" fillId="4" borderId="0" xfId="0" applyNumberFormat="1" applyFont="1" applyFill="1" applyBorder="1" applyAlignment="1" applyProtection="1">
      <alignment horizontal="right" vertical="center"/>
      <protection hidden="1"/>
    </xf>
    <xf numFmtId="0" fontId="27" fillId="0" borderId="19" xfId="0" applyFont="1" applyFill="1" applyBorder="1" applyAlignment="1" applyProtection="1">
      <alignment horizontal="center" vertical="center"/>
      <protection hidden="1"/>
    </xf>
    <xf numFmtId="0" fontId="27" fillId="0" borderId="18" xfId="0" applyFont="1" applyFill="1" applyBorder="1" applyAlignment="1" applyProtection="1">
      <alignment horizontal="center" vertical="center"/>
      <protection hidden="1"/>
    </xf>
    <xf numFmtId="0" fontId="27" fillId="0" borderId="17" xfId="0" applyFont="1" applyFill="1" applyBorder="1" applyAlignment="1" applyProtection="1">
      <alignment horizontal="center" vertical="center"/>
      <protection hidden="1"/>
    </xf>
    <xf numFmtId="38" fontId="27" fillId="4" borderId="25"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vertical="center"/>
      <protection hidden="1"/>
    </xf>
    <xf numFmtId="38" fontId="27" fillId="4" borderId="19" xfId="0" applyNumberFormat="1" applyFont="1" applyFill="1" applyBorder="1" applyAlignment="1" applyProtection="1">
      <alignment vertical="center"/>
      <protection hidden="1"/>
    </xf>
    <xf numFmtId="0" fontId="27" fillId="0" borderId="29" xfId="0" applyFont="1" applyFill="1" applyBorder="1" applyAlignment="1" applyProtection="1">
      <alignment vertical="center" wrapText="1"/>
      <protection hidden="1"/>
    </xf>
    <xf numFmtId="0" fontId="27" fillId="0" borderId="28" xfId="0" applyFont="1" applyFill="1" applyBorder="1" applyAlignment="1" applyProtection="1">
      <alignment vertical="center" wrapText="1"/>
      <protection hidden="1"/>
    </xf>
    <xf numFmtId="0" fontId="27" fillId="0" borderId="30" xfId="0" applyFont="1" applyFill="1" applyBorder="1" applyAlignment="1" applyProtection="1">
      <alignment vertical="center" wrapText="1"/>
      <protection hidden="1"/>
    </xf>
    <xf numFmtId="0" fontId="27" fillId="0" borderId="29" xfId="0" applyFont="1" applyFill="1" applyBorder="1" applyAlignment="1" applyProtection="1">
      <alignment horizontal="center" vertical="center"/>
      <protection hidden="1"/>
    </xf>
    <xf numFmtId="0" fontId="27" fillId="0" borderId="28" xfId="0" applyFont="1" applyFill="1" applyBorder="1" applyAlignment="1" applyProtection="1">
      <alignment horizontal="center" vertical="center"/>
      <protection hidden="1"/>
    </xf>
    <xf numFmtId="0" fontId="27" fillId="0" borderId="30" xfId="0" applyFont="1" applyFill="1" applyBorder="1" applyAlignment="1" applyProtection="1">
      <alignment horizontal="center" vertical="center"/>
      <protection hidden="1"/>
    </xf>
    <xf numFmtId="0" fontId="27" fillId="0" borderId="27" xfId="0" applyFont="1" applyFill="1" applyBorder="1" applyAlignment="1" applyProtection="1">
      <alignment horizontal="center" vertical="center"/>
      <protection hidden="1"/>
    </xf>
    <xf numFmtId="38" fontId="27" fillId="4" borderId="106"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horizontal="right" vertical="center"/>
      <protection hidden="1"/>
    </xf>
    <xf numFmtId="38" fontId="27" fillId="4" borderId="29"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horizontal="right" vertical="center"/>
      <protection hidden="1"/>
    </xf>
    <xf numFmtId="0" fontId="43" fillId="0" borderId="5" xfId="0" applyFont="1" applyFill="1" applyBorder="1" applyAlignment="1" applyProtection="1">
      <alignment vertical="center"/>
      <protection hidden="1"/>
    </xf>
    <xf numFmtId="0" fontId="43" fillId="0" borderId="2" xfId="0" applyFont="1" applyFill="1" applyBorder="1" applyAlignment="1" applyProtection="1">
      <alignment vertical="center"/>
      <protection hidden="1"/>
    </xf>
    <xf numFmtId="0" fontId="43" fillId="0" borderId="4" xfId="0" applyFont="1" applyFill="1" applyBorder="1" applyAlignment="1" applyProtection="1">
      <alignment vertical="center"/>
      <protection hidden="1"/>
    </xf>
    <xf numFmtId="38" fontId="43" fillId="4" borderId="34" xfId="1" applyNumberFormat="1" applyFont="1" applyFill="1" applyBorder="1" applyAlignment="1" applyProtection="1">
      <alignment vertical="center"/>
      <protection hidden="1"/>
    </xf>
    <xf numFmtId="38" fontId="43" fillId="4" borderId="2" xfId="1" applyNumberFormat="1" applyFont="1" applyFill="1" applyBorder="1" applyAlignment="1" applyProtection="1">
      <alignment vertical="center"/>
      <protection hidden="1"/>
    </xf>
    <xf numFmtId="38" fontId="43" fillId="4" borderId="5" xfId="1" applyNumberFormat="1" applyFont="1" applyFill="1" applyBorder="1" applyAlignment="1" applyProtection="1">
      <alignment vertical="center"/>
      <protection hidden="1"/>
    </xf>
    <xf numFmtId="180" fontId="43" fillId="4" borderId="37" xfId="10" applyNumberFormat="1" applyFont="1" applyFill="1" applyBorder="1" applyAlignment="1" applyProtection="1">
      <alignment horizontal="left" vertical="top" wrapText="1"/>
      <protection hidden="1"/>
    </xf>
    <xf numFmtId="0" fontId="43" fillId="0" borderId="32" xfId="0" applyFont="1" applyBorder="1" applyAlignment="1" applyProtection="1">
      <alignment horizontal="center" vertical="center" wrapText="1"/>
      <protection hidden="1"/>
    </xf>
    <xf numFmtId="0" fontId="43" fillId="0" borderId="63" xfId="0" applyFont="1" applyBorder="1" applyAlignment="1" applyProtection="1">
      <alignment horizontal="center" vertical="center" wrapText="1"/>
      <protection hidden="1"/>
    </xf>
    <xf numFmtId="0" fontId="43" fillId="0" borderId="43" xfId="0" applyFont="1" applyBorder="1" applyAlignment="1" applyProtection="1">
      <alignment horizontal="center" vertical="center"/>
      <protection hidden="1"/>
    </xf>
    <xf numFmtId="0" fontId="43" fillId="0" borderId="44" xfId="0" applyFont="1" applyBorder="1" applyAlignment="1" applyProtection="1">
      <alignment horizontal="center" vertical="center"/>
      <protection hidden="1"/>
    </xf>
    <xf numFmtId="0" fontId="43" fillId="0" borderId="52" xfId="0" applyFont="1" applyBorder="1" applyAlignment="1" applyProtection="1">
      <alignment horizontal="center" vertical="center"/>
      <protection hidden="1"/>
    </xf>
    <xf numFmtId="0" fontId="43" fillId="0" borderId="3" xfId="0" applyFont="1" applyBorder="1" applyAlignment="1" applyProtection="1">
      <alignment horizontal="center" vertical="center"/>
      <protection hidden="1"/>
    </xf>
    <xf numFmtId="0" fontId="43" fillId="0" borderId="37" xfId="0" applyFont="1" applyBorder="1" applyAlignment="1" applyProtection="1">
      <alignment horizontal="center" vertical="center"/>
      <protection hidden="1"/>
    </xf>
    <xf numFmtId="0" fontId="43" fillId="0" borderId="62" xfId="0" applyFont="1" applyBorder="1" applyAlignment="1" applyProtection="1">
      <alignment horizontal="center" vertical="center"/>
      <protection hidden="1"/>
    </xf>
    <xf numFmtId="0" fontId="27" fillId="4" borderId="31" xfId="0" applyFont="1" applyFill="1" applyBorder="1" applyAlignment="1" applyProtection="1">
      <alignment horizontal="center" vertical="center"/>
      <protection hidden="1"/>
    </xf>
    <xf numFmtId="0" fontId="27" fillId="4" borderId="54" xfId="0" applyFont="1" applyFill="1" applyBorder="1" applyAlignment="1" applyProtection="1">
      <alignment horizontal="center" vertical="center"/>
      <protection hidden="1"/>
    </xf>
    <xf numFmtId="0" fontId="43" fillId="0" borderId="43" xfId="0" applyFont="1" applyBorder="1" applyAlignment="1" applyProtection="1">
      <alignment horizontal="center" vertical="center" wrapText="1"/>
      <protection hidden="1"/>
    </xf>
    <xf numFmtId="0" fontId="43" fillId="0" borderId="44" xfId="0" applyFont="1" applyBorder="1" applyAlignment="1" applyProtection="1">
      <alignment horizontal="center" vertical="center" wrapText="1"/>
      <protection hidden="1"/>
    </xf>
    <xf numFmtId="0" fontId="43" fillId="0" borderId="42" xfId="0" applyFont="1" applyBorder="1" applyAlignment="1" applyProtection="1">
      <alignment horizontal="center" vertical="center" wrapText="1"/>
      <protection hidden="1"/>
    </xf>
    <xf numFmtId="0" fontId="43" fillId="0" borderId="3" xfId="0" applyFont="1" applyBorder="1" applyAlignment="1" applyProtection="1">
      <alignment horizontal="center" vertical="center" wrapText="1"/>
      <protection hidden="1"/>
    </xf>
    <xf numFmtId="0" fontId="43" fillId="0" borderId="37" xfId="0" applyFont="1" applyBorder="1" applyAlignment="1" applyProtection="1">
      <alignment horizontal="center" vertical="center" wrapText="1"/>
      <protection hidden="1"/>
    </xf>
    <xf numFmtId="0" fontId="43" fillId="0" borderId="101" xfId="0" applyFont="1" applyBorder="1" applyAlignment="1" applyProtection="1">
      <alignment horizontal="center" vertical="center" wrapText="1"/>
      <protection hidden="1"/>
    </xf>
    <xf numFmtId="0" fontId="43" fillId="4" borderId="45" xfId="0" applyFont="1" applyFill="1" applyBorder="1" applyAlignment="1" applyProtection="1">
      <alignment horizontal="center" vertical="center"/>
      <protection hidden="1"/>
    </xf>
    <xf numFmtId="0" fontId="43" fillId="4" borderId="44" xfId="0" applyFont="1" applyFill="1" applyBorder="1" applyAlignment="1" applyProtection="1">
      <alignment horizontal="center" vertical="center"/>
      <protection hidden="1"/>
    </xf>
    <xf numFmtId="0" fontId="43" fillId="4" borderId="42" xfId="0" applyFont="1" applyFill="1" applyBorder="1" applyAlignment="1" applyProtection="1">
      <alignment horizontal="center" vertical="center"/>
      <protection hidden="1"/>
    </xf>
    <xf numFmtId="0" fontId="43" fillId="4" borderId="10" xfId="0" applyFont="1" applyFill="1" applyBorder="1" applyAlignment="1" applyProtection="1">
      <alignment horizontal="center" vertical="center"/>
      <protection hidden="1"/>
    </xf>
    <xf numFmtId="0" fontId="43" fillId="4" borderId="0" xfId="0" applyFont="1" applyFill="1" applyBorder="1" applyAlignment="1" applyProtection="1">
      <alignment horizontal="center" vertical="center"/>
      <protection hidden="1"/>
    </xf>
    <xf numFmtId="0" fontId="43" fillId="4" borderId="34" xfId="0" applyFont="1" applyFill="1" applyBorder="1" applyAlignment="1" applyProtection="1">
      <alignment horizontal="center" vertical="center" wrapText="1"/>
      <protection hidden="1"/>
    </xf>
    <xf numFmtId="0" fontId="43" fillId="4" borderId="2" xfId="0" applyFont="1" applyFill="1" applyBorder="1" applyAlignment="1" applyProtection="1">
      <alignment horizontal="center" vertical="center" wrapText="1"/>
      <protection hidden="1"/>
    </xf>
    <xf numFmtId="0" fontId="43" fillId="4" borderId="1" xfId="0" applyFont="1" applyFill="1" applyBorder="1" applyAlignment="1" applyProtection="1">
      <alignment horizontal="center" vertical="center" wrapText="1"/>
      <protection hidden="1"/>
    </xf>
    <xf numFmtId="0" fontId="43" fillId="4" borderId="0" xfId="0" applyFont="1" applyFill="1" applyBorder="1" applyAlignment="1" applyProtection="1">
      <alignment horizontal="center" vertical="center" wrapText="1"/>
      <protection hidden="1"/>
    </xf>
    <xf numFmtId="0" fontId="43" fillId="0" borderId="102" xfId="0" applyFont="1" applyFill="1" applyBorder="1" applyAlignment="1" applyProtection="1">
      <alignment horizontal="left" vertical="center"/>
      <protection hidden="1"/>
    </xf>
    <xf numFmtId="0" fontId="43" fillId="0" borderId="103" xfId="0" applyFont="1" applyFill="1" applyBorder="1" applyAlignment="1" applyProtection="1">
      <alignment horizontal="left" vertical="center"/>
      <protection hidden="1"/>
    </xf>
    <xf numFmtId="0" fontId="43" fillId="0" borderId="114" xfId="0" applyFont="1" applyFill="1" applyBorder="1" applyAlignment="1" applyProtection="1">
      <alignment horizontal="left" vertical="center"/>
      <protection hidden="1"/>
    </xf>
    <xf numFmtId="38" fontId="43" fillId="4" borderId="104" xfId="1" applyFont="1" applyFill="1" applyBorder="1" applyAlignment="1" applyProtection="1">
      <alignment vertical="center"/>
      <protection hidden="1"/>
    </xf>
    <xf numFmtId="38" fontId="43" fillId="4" borderId="103" xfId="1" applyFont="1" applyFill="1" applyBorder="1" applyAlignment="1" applyProtection="1">
      <alignment vertical="center"/>
      <protection hidden="1"/>
    </xf>
    <xf numFmtId="38" fontId="43" fillId="4" borderId="102" xfId="1" applyFont="1" applyFill="1" applyBorder="1" applyAlignment="1" applyProtection="1">
      <alignment vertical="center"/>
      <protection hidden="1"/>
    </xf>
    <xf numFmtId="0" fontId="43" fillId="0" borderId="106" xfId="0" applyFont="1" applyFill="1" applyBorder="1" applyAlignment="1" applyProtection="1">
      <alignment vertical="center" shrinkToFit="1"/>
      <protection hidden="1"/>
    </xf>
    <xf numFmtId="0" fontId="43" fillId="0" borderId="28" xfId="0" applyFont="1" applyFill="1" applyBorder="1" applyAlignment="1" applyProtection="1">
      <alignment vertical="center" shrinkToFit="1"/>
      <protection hidden="1"/>
    </xf>
    <xf numFmtId="0" fontId="43" fillId="0" borderId="30" xfId="0" applyFont="1" applyFill="1" applyBorder="1" applyAlignment="1" applyProtection="1">
      <alignment vertical="center" shrinkToFit="1"/>
      <protection hidden="1"/>
    </xf>
    <xf numFmtId="38" fontId="43" fillId="4" borderId="29" xfId="1" applyNumberFormat="1" applyFont="1" applyFill="1" applyBorder="1" applyAlignment="1" applyProtection="1">
      <alignment vertical="center"/>
      <protection hidden="1"/>
    </xf>
    <xf numFmtId="38" fontId="43" fillId="4" borderId="28" xfId="1" applyNumberFormat="1" applyFont="1" applyFill="1" applyBorder="1" applyAlignment="1" applyProtection="1">
      <alignment vertical="center"/>
      <protection hidden="1"/>
    </xf>
    <xf numFmtId="38" fontId="43" fillId="4" borderId="106" xfId="1" applyNumberFormat="1" applyFont="1" applyFill="1" applyBorder="1" applyAlignment="1" applyProtection="1">
      <alignment vertical="center"/>
      <protection hidden="1"/>
    </xf>
    <xf numFmtId="0" fontId="27" fillId="4" borderId="19" xfId="0" applyFont="1" applyFill="1" applyBorder="1" applyAlignment="1" applyProtection="1">
      <alignment horizontal="center" vertical="center"/>
      <protection hidden="1"/>
    </xf>
    <xf numFmtId="0" fontId="27" fillId="4" borderId="18" xfId="0" applyFont="1" applyFill="1" applyBorder="1" applyAlignment="1" applyProtection="1">
      <alignment horizontal="center" vertical="center"/>
      <protection hidden="1"/>
    </xf>
    <xf numFmtId="0" fontId="27" fillId="4" borderId="20" xfId="0" applyFont="1" applyFill="1" applyBorder="1" applyAlignment="1" applyProtection="1">
      <alignment horizontal="center" vertical="center"/>
      <protection hidden="1"/>
    </xf>
    <xf numFmtId="38" fontId="27" fillId="4" borderId="26"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horizontal="right" vertical="center"/>
      <protection hidden="1"/>
    </xf>
    <xf numFmtId="0" fontId="27" fillId="4" borderId="19" xfId="0" applyFont="1" applyFill="1" applyBorder="1" applyAlignment="1" applyProtection="1">
      <alignment horizontal="center" vertical="center" wrapText="1"/>
      <protection hidden="1"/>
    </xf>
    <xf numFmtId="0" fontId="43" fillId="0" borderId="52" xfId="0" applyFont="1" applyBorder="1" applyAlignment="1" applyProtection="1">
      <alignment horizontal="center" vertical="center" wrapText="1"/>
      <protection hidden="1"/>
    </xf>
    <xf numFmtId="0" fontId="43" fillId="0" borderId="62" xfId="0" applyFont="1" applyBorder="1" applyAlignment="1" applyProtection="1">
      <alignment horizontal="center" vertical="center" wrapText="1"/>
      <protection hidden="1"/>
    </xf>
    <xf numFmtId="0" fontId="43" fillId="4" borderId="43" xfId="0" applyFont="1" applyFill="1" applyBorder="1" applyAlignment="1" applyProtection="1">
      <alignment horizontal="center" vertical="center"/>
      <protection hidden="1"/>
    </xf>
    <xf numFmtId="0" fontId="43" fillId="4" borderId="45" xfId="10" applyFont="1" applyFill="1" applyBorder="1" applyAlignment="1" applyProtection="1">
      <alignment horizontal="center" vertical="center" wrapText="1"/>
      <protection hidden="1"/>
    </xf>
    <xf numFmtId="0" fontId="43" fillId="4" borderId="42" xfId="10" applyFont="1" applyFill="1" applyBorder="1" applyAlignment="1" applyProtection="1">
      <alignment horizontal="center" vertical="center" wrapText="1"/>
      <protection hidden="1"/>
    </xf>
    <xf numFmtId="0" fontId="43" fillId="4" borderId="2" xfId="0" applyFont="1" applyFill="1" applyBorder="1" applyAlignment="1" applyProtection="1">
      <alignment horizontal="center" vertical="center"/>
      <protection hidden="1"/>
    </xf>
    <xf numFmtId="0" fontId="43" fillId="4" borderId="1" xfId="0" applyFont="1" applyFill="1" applyBorder="1" applyAlignment="1" applyProtection="1">
      <alignment horizontal="center" vertical="center"/>
      <protection hidden="1"/>
    </xf>
    <xf numFmtId="0" fontId="27" fillId="4" borderId="58" xfId="10" applyFont="1" applyFill="1" applyBorder="1" applyAlignment="1" applyProtection="1">
      <alignment horizontal="center" vertical="center"/>
      <protection hidden="1"/>
    </xf>
    <xf numFmtId="0" fontId="27" fillId="4" borderId="57" xfId="10" applyFont="1" applyFill="1" applyBorder="1" applyAlignment="1" applyProtection="1">
      <alignment horizontal="center" vertical="center"/>
      <protection hidden="1"/>
    </xf>
    <xf numFmtId="0" fontId="27" fillId="4" borderId="29" xfId="10" applyFont="1" applyFill="1" applyBorder="1" applyAlignment="1" applyProtection="1">
      <alignment horizontal="center" vertical="center"/>
      <protection hidden="1"/>
    </xf>
    <xf numFmtId="0" fontId="27" fillId="4" borderId="28" xfId="10" applyFont="1" applyFill="1" applyBorder="1" applyAlignment="1" applyProtection="1">
      <alignment horizontal="center" vertical="center"/>
      <protection hidden="1"/>
    </xf>
    <xf numFmtId="0" fontId="27" fillId="4" borderId="27" xfId="10" applyFont="1" applyFill="1" applyBorder="1" applyAlignment="1" applyProtection="1">
      <alignment horizontal="center" vertical="center"/>
      <protection hidden="1"/>
    </xf>
    <xf numFmtId="0" fontId="27" fillId="4" borderId="56" xfId="10" applyFont="1" applyFill="1" applyBorder="1" applyAlignment="1" applyProtection="1">
      <alignment horizontal="center" vertical="center"/>
      <protection hidden="1"/>
    </xf>
    <xf numFmtId="0" fontId="27" fillId="4" borderId="9" xfId="10" applyFont="1" applyFill="1" applyBorder="1" applyAlignment="1" applyProtection="1">
      <alignment horizontal="center" vertical="center"/>
      <protection hidden="1"/>
    </xf>
    <xf numFmtId="179" fontId="27" fillId="4" borderId="9" xfId="10" applyNumberFormat="1" applyFont="1" applyFill="1" applyBorder="1" applyAlignment="1" applyProtection="1">
      <alignment horizontal="center" vertical="center"/>
      <protection hidden="1"/>
    </xf>
    <xf numFmtId="179" fontId="27" fillId="4" borderId="59" xfId="10" applyNumberFormat="1" applyFont="1" applyFill="1" applyBorder="1" applyAlignment="1" applyProtection="1">
      <alignment horizontal="center" vertical="center"/>
      <protection hidden="1"/>
    </xf>
    <xf numFmtId="0" fontId="27" fillId="4" borderId="36"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shrinkToFit="1"/>
      <protection hidden="1"/>
    </xf>
    <xf numFmtId="0" fontId="27" fillId="4" borderId="53" xfId="10" applyFont="1" applyFill="1" applyBorder="1" applyAlignment="1" applyProtection="1">
      <alignment horizontal="center" vertical="center" shrinkToFit="1"/>
      <protection hidden="1"/>
    </xf>
    <xf numFmtId="180" fontId="43" fillId="4" borderId="37" xfId="0" applyNumberFormat="1" applyFont="1" applyFill="1" applyBorder="1" applyAlignment="1" applyProtection="1">
      <alignment horizontal="left" vertical="top" wrapText="1"/>
      <protection hidden="1"/>
    </xf>
    <xf numFmtId="0" fontId="37" fillId="4" borderId="37" xfId="0" applyFont="1" applyFill="1" applyBorder="1" applyAlignment="1" applyProtection="1">
      <alignment vertical="center"/>
      <protection hidden="1"/>
    </xf>
    <xf numFmtId="0" fontId="43" fillId="4" borderId="19" xfId="0" applyFont="1" applyFill="1" applyBorder="1" applyAlignment="1" applyProtection="1">
      <alignment horizontal="left" vertical="center" wrapText="1"/>
    </xf>
    <xf numFmtId="0" fontId="43" fillId="4" borderId="18" xfId="0" applyFont="1" applyFill="1" applyBorder="1" applyAlignment="1" applyProtection="1">
      <alignment horizontal="left" vertical="center" wrapText="1"/>
    </xf>
    <xf numFmtId="0" fontId="43" fillId="4" borderId="20" xfId="0" applyFont="1" applyFill="1" applyBorder="1" applyAlignment="1" applyProtection="1">
      <alignment horizontal="left" vertical="center" wrapText="1"/>
    </xf>
    <xf numFmtId="38" fontId="43" fillId="3" borderId="19" xfId="0" applyNumberFormat="1" applyFont="1" applyFill="1" applyBorder="1" applyAlignment="1" applyProtection="1">
      <alignment horizontal="right" vertical="center"/>
      <protection locked="0"/>
    </xf>
    <xf numFmtId="38" fontId="43" fillId="3" borderId="18" xfId="0" applyNumberFormat="1" applyFont="1" applyFill="1" applyBorder="1" applyAlignment="1" applyProtection="1">
      <alignment horizontal="right" vertical="center"/>
      <protection locked="0"/>
    </xf>
    <xf numFmtId="0" fontId="43" fillId="0" borderId="16" xfId="0" applyFont="1" applyFill="1" applyBorder="1" applyAlignment="1" applyProtection="1">
      <alignment horizontal="center" vertical="center"/>
    </xf>
    <xf numFmtId="0" fontId="43" fillId="0" borderId="11" xfId="0" applyFont="1" applyFill="1" applyBorder="1" applyAlignment="1" applyProtection="1">
      <alignment horizontal="center" vertical="center"/>
    </xf>
    <xf numFmtId="0" fontId="43" fillId="0" borderId="23" xfId="0" applyFont="1" applyFill="1" applyBorder="1" applyAlignment="1" applyProtection="1">
      <alignment horizontal="center" vertical="center"/>
    </xf>
    <xf numFmtId="0" fontId="43" fillId="0" borderId="6" xfId="0" applyFont="1" applyFill="1" applyBorder="1" applyAlignment="1" applyProtection="1">
      <alignment horizontal="center" vertical="center"/>
    </xf>
    <xf numFmtId="38" fontId="43" fillId="4" borderId="19" xfId="0" applyNumberFormat="1" applyFont="1" applyFill="1" applyBorder="1" applyAlignment="1" applyProtection="1">
      <alignment horizontal="right" vertical="center"/>
    </xf>
    <xf numFmtId="38" fontId="43" fillId="4" borderId="18" xfId="0" applyNumberFormat="1" applyFont="1" applyFill="1" applyBorder="1" applyAlignment="1" applyProtection="1">
      <alignment horizontal="right" vertical="center"/>
    </xf>
    <xf numFmtId="0" fontId="43" fillId="4" borderId="52" xfId="0" applyFont="1" applyFill="1" applyBorder="1" applyAlignment="1" applyProtection="1">
      <alignment vertical="top" wrapText="1"/>
    </xf>
    <xf numFmtId="0" fontId="43" fillId="4" borderId="31" xfId="0" applyFont="1" applyFill="1" applyBorder="1" applyAlignment="1" applyProtection="1">
      <alignment vertical="top" wrapText="1"/>
    </xf>
    <xf numFmtId="38" fontId="43" fillId="0" borderId="29" xfId="1" applyFont="1" applyFill="1" applyBorder="1" applyAlignment="1" applyProtection="1">
      <alignment horizontal="center" vertical="center"/>
    </xf>
    <xf numFmtId="38" fontId="43" fillId="0" borderId="28" xfId="1" applyFont="1" applyFill="1" applyBorder="1" applyAlignment="1" applyProtection="1">
      <alignment horizontal="center" vertical="center"/>
    </xf>
    <xf numFmtId="38" fontId="43" fillId="0" borderId="30" xfId="1" applyFont="1" applyFill="1" applyBorder="1" applyAlignment="1" applyProtection="1">
      <alignment horizontal="center" vertical="center"/>
    </xf>
    <xf numFmtId="38" fontId="43" fillId="3" borderId="29" xfId="1" applyFont="1" applyFill="1" applyBorder="1" applyAlignment="1" applyProtection="1">
      <alignment horizontal="center" vertical="center"/>
      <protection locked="0"/>
    </xf>
    <xf numFmtId="38" fontId="43" fillId="3" borderId="28" xfId="1" applyFont="1" applyFill="1" applyBorder="1" applyAlignment="1" applyProtection="1">
      <alignment horizontal="center" vertical="center"/>
      <protection locked="0"/>
    </xf>
    <xf numFmtId="38" fontId="43" fillId="3" borderId="27" xfId="1" applyFont="1" applyFill="1" applyBorder="1" applyAlignment="1" applyProtection="1">
      <alignment horizontal="center" vertical="center"/>
      <protection locked="0"/>
    </xf>
    <xf numFmtId="38" fontId="43" fillId="4" borderId="34" xfId="0" applyNumberFormat="1" applyFont="1" applyFill="1" applyBorder="1" applyAlignment="1" applyProtection="1">
      <alignment horizontal="right" vertical="center"/>
    </xf>
    <xf numFmtId="38" fontId="43" fillId="4" borderId="2" xfId="0" applyNumberFormat="1" applyFont="1" applyFill="1" applyBorder="1" applyAlignment="1" applyProtection="1">
      <alignment horizontal="right" vertical="center"/>
    </xf>
    <xf numFmtId="0" fontId="43" fillId="4" borderId="45" xfId="0" applyFont="1" applyFill="1" applyBorder="1" applyAlignment="1" applyProtection="1">
      <alignment vertical="center" wrapText="1"/>
    </xf>
    <xf numFmtId="0" fontId="43" fillId="4" borderId="44" xfId="0" applyFont="1" applyFill="1" applyBorder="1" applyAlignment="1" applyProtection="1">
      <alignment vertical="center" wrapText="1"/>
    </xf>
    <xf numFmtId="0" fontId="43" fillId="4" borderId="52" xfId="0" applyFont="1" applyFill="1" applyBorder="1" applyAlignment="1" applyProtection="1">
      <alignment vertical="center" wrapText="1"/>
    </xf>
    <xf numFmtId="38" fontId="43" fillId="4" borderId="29" xfId="0" applyNumberFormat="1" applyFont="1" applyFill="1" applyBorder="1" applyAlignment="1" applyProtection="1">
      <alignment horizontal="right" vertical="center"/>
    </xf>
    <xf numFmtId="38" fontId="43" fillId="4" borderId="28" xfId="0" applyNumberFormat="1" applyFont="1" applyFill="1" applyBorder="1" applyAlignment="1" applyProtection="1">
      <alignment horizontal="right" vertical="center"/>
    </xf>
    <xf numFmtId="38" fontId="43" fillId="4" borderId="51" xfId="0" applyNumberFormat="1" applyFont="1" applyFill="1" applyBorder="1" applyAlignment="1" applyProtection="1">
      <alignment horizontal="right" vertical="center"/>
    </xf>
    <xf numFmtId="38" fontId="43" fillId="4" borderId="50" xfId="0" applyNumberFormat="1" applyFont="1" applyFill="1" applyBorder="1" applyAlignment="1" applyProtection="1">
      <alignment horizontal="right" vertical="center"/>
    </xf>
    <xf numFmtId="0" fontId="43" fillId="4" borderId="19" xfId="0" applyFont="1" applyFill="1" applyBorder="1" applyAlignment="1" applyProtection="1">
      <alignment vertical="center" wrapText="1"/>
    </xf>
    <xf numFmtId="0" fontId="43" fillId="4" borderId="18" xfId="0" applyFont="1" applyFill="1" applyBorder="1" applyAlignment="1" applyProtection="1">
      <alignment vertical="center" wrapText="1"/>
    </xf>
    <xf numFmtId="0" fontId="43" fillId="4" borderId="20" xfId="0" applyFont="1" applyFill="1" applyBorder="1" applyAlignment="1" applyProtection="1">
      <alignment vertical="center" wrapText="1"/>
    </xf>
    <xf numFmtId="0" fontId="27" fillId="0" borderId="14" xfId="0" applyFont="1" applyFill="1" applyBorder="1" applyAlignment="1" applyProtection="1">
      <alignment vertical="center"/>
    </xf>
    <xf numFmtId="0" fontId="27" fillId="0" borderId="4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21" xfId="0" applyFont="1" applyFill="1" applyBorder="1" applyAlignment="1" applyProtection="1">
      <alignment vertical="center"/>
    </xf>
    <xf numFmtId="0" fontId="43" fillId="0" borderId="15" xfId="0" applyFont="1" applyFill="1" applyBorder="1" applyAlignment="1" applyProtection="1">
      <alignment horizontal="left" vertical="center" wrapText="1"/>
    </xf>
    <xf numFmtId="0" fontId="43" fillId="0" borderId="14" xfId="0" applyFont="1" applyFill="1" applyBorder="1" applyAlignment="1" applyProtection="1">
      <alignment horizontal="left" vertical="center" wrapText="1"/>
    </xf>
    <xf numFmtId="0" fontId="43" fillId="0" borderId="47" xfId="0" applyFont="1" applyFill="1" applyBorder="1" applyAlignment="1" applyProtection="1">
      <alignment horizontal="left" vertical="center" wrapText="1"/>
    </xf>
    <xf numFmtId="0" fontId="43" fillId="0" borderId="10" xfId="0" applyFont="1" applyFill="1" applyBorder="1" applyAlignment="1" applyProtection="1">
      <alignment horizontal="left" vertical="center" wrapText="1"/>
    </xf>
    <xf numFmtId="0" fontId="43" fillId="0" borderId="0" xfId="0" applyFont="1" applyFill="1" applyBorder="1" applyAlignment="1" applyProtection="1">
      <alignment horizontal="left" vertical="center" wrapText="1"/>
    </xf>
    <xf numFmtId="0" fontId="43" fillId="0" borderId="24" xfId="0" applyFont="1" applyFill="1" applyBorder="1" applyAlignment="1" applyProtection="1">
      <alignment horizontal="left" vertical="center" wrapText="1"/>
    </xf>
    <xf numFmtId="0" fontId="43" fillId="0" borderId="38" xfId="0" applyFont="1" applyFill="1" applyBorder="1" applyAlignment="1" applyProtection="1">
      <alignment horizontal="left" vertical="center" wrapText="1"/>
    </xf>
    <xf numFmtId="0" fontId="43" fillId="0" borderId="37" xfId="0" applyFont="1" applyFill="1" applyBorder="1" applyAlignment="1" applyProtection="1">
      <alignment horizontal="left" vertical="center" wrapText="1"/>
    </xf>
    <xf numFmtId="0" fontId="43" fillId="0" borderId="62" xfId="0" applyFont="1" applyFill="1" applyBorder="1" applyAlignment="1" applyProtection="1">
      <alignment horizontal="left" vertical="center" wrapText="1"/>
    </xf>
    <xf numFmtId="0" fontId="43" fillId="4" borderId="45" xfId="0" applyFont="1" applyFill="1" applyBorder="1" applyAlignment="1" applyProtection="1">
      <alignment horizontal="left" vertical="center" wrapText="1"/>
    </xf>
    <xf numFmtId="0" fontId="37" fillId="4" borderId="44" xfId="0" applyFont="1" applyFill="1" applyBorder="1" applyAlignment="1" applyProtection="1">
      <alignment horizontal="left" vertical="center"/>
    </xf>
    <xf numFmtId="0" fontId="43" fillId="4" borderId="34" xfId="0" applyFont="1" applyFill="1" applyBorder="1" applyAlignment="1" applyProtection="1">
      <alignment vertical="center"/>
    </xf>
    <xf numFmtId="0" fontId="43" fillId="4" borderId="2" xfId="0" applyFont="1" applyFill="1" applyBorder="1" applyAlignment="1" applyProtection="1">
      <alignment vertical="center"/>
    </xf>
    <xf numFmtId="0" fontId="43" fillId="4" borderId="1" xfId="0" applyFont="1" applyFill="1" applyBorder="1" applyAlignment="1" applyProtection="1">
      <alignment vertical="center"/>
    </xf>
    <xf numFmtId="38" fontId="43" fillId="4" borderId="36" xfId="0" applyNumberFormat="1" applyFont="1" applyFill="1" applyBorder="1" applyAlignment="1" applyProtection="1">
      <alignment horizontal="right" vertical="center"/>
    </xf>
    <xf numFmtId="38" fontId="43" fillId="4" borderId="35" xfId="0" applyNumberFormat="1" applyFont="1" applyFill="1" applyBorder="1" applyAlignment="1" applyProtection="1">
      <alignment horizontal="right" vertical="center"/>
    </xf>
    <xf numFmtId="0" fontId="45" fillId="4" borderId="10" xfId="0" applyFont="1" applyFill="1" applyBorder="1" applyAlignment="1" applyProtection="1">
      <alignment horizontal="left" vertical="top" wrapText="1"/>
    </xf>
    <xf numFmtId="0" fontId="45" fillId="4" borderId="0" xfId="0" applyFont="1" applyFill="1" applyBorder="1" applyAlignment="1" applyProtection="1">
      <alignment horizontal="left" vertical="top" wrapText="1"/>
    </xf>
    <xf numFmtId="0" fontId="45" fillId="4" borderId="8" xfId="0" applyFont="1" applyFill="1" applyBorder="1" applyAlignment="1" applyProtection="1">
      <alignment horizontal="left" vertical="top" wrapText="1"/>
    </xf>
    <xf numFmtId="0" fontId="45" fillId="4" borderId="21" xfId="0" applyFont="1" applyFill="1" applyBorder="1" applyAlignment="1" applyProtection="1">
      <alignment horizontal="left" vertical="top" wrapText="1"/>
    </xf>
    <xf numFmtId="38" fontId="43" fillId="4" borderId="26" xfId="1" applyNumberFormat="1" applyFont="1" applyFill="1" applyBorder="1" applyAlignment="1" applyProtection="1">
      <alignment horizontal="right" vertical="center"/>
    </xf>
    <xf numFmtId="38" fontId="43" fillId="4" borderId="8" xfId="1" applyNumberFormat="1" applyFont="1" applyFill="1" applyBorder="1" applyAlignment="1" applyProtection="1">
      <alignment horizontal="right" vertical="center"/>
    </xf>
    <xf numFmtId="0" fontId="37" fillId="0" borderId="23" xfId="0" applyFont="1" applyFill="1" applyBorder="1" applyAlignment="1" applyProtection="1">
      <alignment horizontal="center" vertical="center"/>
    </xf>
    <xf numFmtId="0" fontId="27" fillId="0" borderId="14" xfId="0"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3" fontId="27" fillId="0" borderId="19" xfId="0" applyNumberFormat="1" applyFont="1" applyFill="1" applyBorder="1" applyAlignment="1" applyProtection="1">
      <alignment horizontal="center" vertical="center"/>
    </xf>
    <xf numFmtId="3" fontId="27" fillId="0" borderId="18" xfId="0" applyNumberFormat="1" applyFont="1" applyFill="1" applyBorder="1" applyAlignment="1" applyProtection="1">
      <alignment horizontal="center" vertical="center"/>
    </xf>
    <xf numFmtId="3" fontId="27" fillId="0" borderId="20" xfId="0" applyNumberFormat="1" applyFont="1" applyFill="1" applyBorder="1" applyAlignment="1" applyProtection="1">
      <alignment horizontal="center" vertical="center"/>
    </xf>
    <xf numFmtId="3" fontId="27" fillId="0" borderId="17" xfId="0" applyNumberFormat="1" applyFont="1" applyFill="1" applyBorder="1" applyAlignment="1" applyProtection="1">
      <alignment horizontal="center" vertical="center"/>
    </xf>
    <xf numFmtId="3" fontId="43" fillId="0" borderId="19" xfId="0" applyNumberFormat="1" applyFont="1" applyFill="1" applyBorder="1" applyAlignment="1" applyProtection="1">
      <alignment horizontal="center" vertical="center"/>
    </xf>
    <xf numFmtId="3" fontId="43" fillId="0" borderId="18" xfId="0" applyNumberFormat="1" applyFont="1" applyFill="1" applyBorder="1" applyAlignment="1" applyProtection="1">
      <alignment horizontal="center" vertical="center"/>
    </xf>
    <xf numFmtId="3" fontId="43" fillId="0" borderId="20" xfId="0" applyNumberFormat="1" applyFont="1" applyFill="1" applyBorder="1" applyAlignment="1" applyProtection="1">
      <alignment horizontal="center" vertical="center"/>
    </xf>
    <xf numFmtId="3" fontId="43" fillId="6" borderId="19" xfId="0" applyNumberFormat="1" applyFont="1" applyFill="1" applyBorder="1" applyAlignment="1" applyProtection="1">
      <alignment horizontal="center" vertical="center"/>
      <protection locked="0"/>
    </xf>
    <xf numFmtId="3" fontId="43" fillId="6" borderId="18" xfId="0" applyNumberFormat="1" applyFont="1" applyFill="1" applyBorder="1" applyAlignment="1" applyProtection="1">
      <alignment horizontal="center" vertical="center"/>
      <protection locked="0"/>
    </xf>
    <xf numFmtId="3" fontId="43" fillId="6" borderId="17" xfId="0" applyNumberFormat="1" applyFont="1" applyFill="1" applyBorder="1" applyAlignment="1" applyProtection="1">
      <alignment horizontal="center" vertical="center"/>
      <protection locked="0"/>
    </xf>
    <xf numFmtId="0" fontId="27" fillId="6" borderId="39" xfId="0" applyFont="1" applyFill="1" applyBorder="1" applyAlignment="1" applyProtection="1">
      <alignment horizontal="center" vertical="center" wrapText="1" shrinkToFit="1"/>
      <protection locked="0"/>
    </xf>
    <xf numFmtId="0" fontId="27" fillId="6" borderId="14" xfId="0" applyFont="1" applyFill="1" applyBorder="1" applyAlignment="1" applyProtection="1">
      <alignment horizontal="center" vertical="center" wrapText="1" shrinkToFit="1"/>
      <protection locked="0"/>
    </xf>
    <xf numFmtId="0" fontId="27" fillId="6" borderId="13" xfId="0" applyFont="1" applyFill="1" applyBorder="1" applyAlignment="1" applyProtection="1">
      <alignment horizontal="center" vertical="center" wrapText="1" shrinkToFit="1"/>
      <protection locked="0"/>
    </xf>
    <xf numFmtId="0" fontId="27" fillId="6" borderId="46" xfId="0" applyFont="1" applyFill="1" applyBorder="1" applyAlignment="1" applyProtection="1">
      <alignment horizontal="center" vertical="center" wrapText="1" shrinkToFit="1"/>
      <protection locked="0"/>
    </xf>
    <xf numFmtId="0" fontId="27" fillId="6" borderId="0" xfId="0" applyFont="1" applyFill="1" applyBorder="1" applyAlignment="1" applyProtection="1">
      <alignment horizontal="center" vertical="center" wrapText="1" shrinkToFit="1"/>
      <protection locked="0"/>
    </xf>
    <xf numFmtId="0" fontId="27" fillId="6" borderId="12" xfId="0" applyFont="1" applyFill="1" applyBorder="1" applyAlignment="1" applyProtection="1">
      <alignment horizontal="center" vertical="center" wrapText="1" shrinkToFit="1"/>
      <protection locked="0"/>
    </xf>
    <xf numFmtId="0" fontId="27" fillId="6" borderId="3" xfId="0" applyFont="1" applyFill="1" applyBorder="1" applyAlignment="1" applyProtection="1">
      <alignment horizontal="center" vertical="center" wrapText="1" shrinkToFit="1"/>
      <protection locked="0"/>
    </xf>
    <xf numFmtId="0" fontId="27" fillId="6" borderId="37" xfId="0" applyFont="1" applyFill="1" applyBorder="1" applyAlignment="1" applyProtection="1">
      <alignment horizontal="center" vertical="center" wrapText="1" shrinkToFit="1"/>
      <protection locked="0"/>
    </xf>
    <xf numFmtId="0" fontId="27" fillId="6" borderId="101" xfId="0" applyFont="1" applyFill="1" applyBorder="1" applyAlignment="1" applyProtection="1">
      <alignment horizontal="center" vertical="center" wrapText="1" shrinkToFit="1"/>
      <protection locked="0"/>
    </xf>
    <xf numFmtId="0" fontId="43" fillId="4" borderId="39" xfId="0" applyFont="1" applyFill="1" applyBorder="1" applyAlignment="1" applyProtection="1">
      <alignment horizontal="left" vertical="center"/>
    </xf>
    <xf numFmtId="0" fontId="43" fillId="4" borderId="14" xfId="0" applyFont="1" applyFill="1" applyBorder="1" applyAlignment="1" applyProtection="1">
      <alignment horizontal="left" vertical="center"/>
    </xf>
    <xf numFmtId="0" fontId="43" fillId="4" borderId="13" xfId="0" applyFont="1" applyFill="1" applyBorder="1" applyAlignment="1" applyProtection="1">
      <alignment horizontal="left" vertical="center"/>
    </xf>
    <xf numFmtId="0" fontId="43" fillId="6" borderId="46" xfId="0" applyFont="1" applyFill="1" applyBorder="1" applyAlignment="1" applyProtection="1">
      <alignment horizontal="left" vertical="center" shrinkToFit="1"/>
      <protection locked="0"/>
    </xf>
    <xf numFmtId="0" fontId="43" fillId="6" borderId="0" xfId="0" applyFont="1" applyFill="1" applyBorder="1" applyAlignment="1" applyProtection="1">
      <alignment horizontal="left" vertical="center" shrinkToFit="1"/>
      <protection locked="0"/>
    </xf>
    <xf numFmtId="0" fontId="43" fillId="6" borderId="12" xfId="0" applyFont="1" applyFill="1" applyBorder="1" applyAlignment="1" applyProtection="1">
      <alignment horizontal="left" vertical="center" shrinkToFit="1"/>
      <protection locked="0"/>
    </xf>
    <xf numFmtId="0" fontId="43" fillId="4" borderId="46" xfId="0" applyFont="1" applyFill="1" applyBorder="1" applyAlignment="1" applyProtection="1">
      <alignment horizontal="left" vertical="center"/>
    </xf>
    <xf numFmtId="0" fontId="43" fillId="4" borderId="0" xfId="0" applyFont="1" applyFill="1" applyBorder="1" applyAlignment="1" applyProtection="1">
      <alignment horizontal="left" vertical="center"/>
    </xf>
    <xf numFmtId="0" fontId="43" fillId="4" borderId="12" xfId="0" applyFont="1" applyFill="1" applyBorder="1" applyAlignment="1" applyProtection="1">
      <alignment horizontal="left" vertical="center"/>
    </xf>
    <xf numFmtId="0" fontId="43" fillId="6" borderId="26" xfId="0" applyFont="1" applyFill="1" applyBorder="1" applyAlignment="1" applyProtection="1">
      <alignment horizontal="left" vertical="center" shrinkToFit="1"/>
      <protection locked="0"/>
    </xf>
    <xf numFmtId="0" fontId="43" fillId="6" borderId="8" xfId="0" applyFont="1" applyFill="1" applyBorder="1" applyAlignment="1" applyProtection="1">
      <alignment horizontal="left" vertical="center" shrinkToFit="1"/>
      <protection locked="0"/>
    </xf>
    <xf numFmtId="0" fontId="43" fillId="6" borderId="7" xfId="0" applyFont="1" applyFill="1" applyBorder="1" applyAlignment="1" applyProtection="1">
      <alignment horizontal="left" vertical="center" shrinkToFit="1"/>
      <protection locked="0"/>
    </xf>
    <xf numFmtId="0" fontId="27" fillId="0" borderId="25"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37" fillId="0" borderId="18" xfId="0" applyFont="1" applyFill="1" applyBorder="1" applyAlignment="1" applyProtection="1">
      <alignment horizontal="center" vertical="center"/>
    </xf>
    <xf numFmtId="0" fontId="37" fillId="0" borderId="20" xfId="0" applyFont="1" applyFill="1" applyBorder="1" applyAlignment="1" applyProtection="1">
      <alignment horizontal="center" vertical="center"/>
    </xf>
    <xf numFmtId="0" fontId="27" fillId="0" borderId="1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37" fillId="0" borderId="0" xfId="0" applyFont="1" applyFill="1" applyAlignment="1" applyProtection="1">
      <alignment vertical="center" wrapText="1"/>
    </xf>
    <xf numFmtId="0" fontId="37" fillId="0" borderId="24" xfId="0" applyFont="1" applyFill="1" applyBorder="1" applyAlignment="1" applyProtection="1">
      <alignment vertical="center" wrapText="1"/>
    </xf>
    <xf numFmtId="0" fontId="37" fillId="0" borderId="10" xfId="0" applyFont="1" applyFill="1" applyBorder="1" applyAlignment="1" applyProtection="1">
      <alignment vertical="center" wrapText="1"/>
    </xf>
    <xf numFmtId="0" fontId="37" fillId="0" borderId="0" xfId="0" applyFont="1" applyFill="1" applyBorder="1" applyAlignment="1" applyProtection="1">
      <alignment vertical="center" wrapText="1"/>
    </xf>
    <xf numFmtId="0" fontId="37" fillId="0" borderId="22" xfId="0" applyFont="1" applyFill="1" applyBorder="1" applyAlignment="1" applyProtection="1">
      <alignment vertical="center" wrapText="1"/>
    </xf>
    <xf numFmtId="0" fontId="37" fillId="0" borderId="8" xfId="0" applyFont="1" applyFill="1" applyBorder="1" applyAlignment="1" applyProtection="1">
      <alignment vertical="center" wrapText="1"/>
    </xf>
    <xf numFmtId="0" fontId="37" fillId="0" borderId="21" xfId="0" applyFont="1" applyFill="1" applyBorder="1" applyAlignment="1" applyProtection="1">
      <alignment vertical="center" wrapText="1"/>
    </xf>
    <xf numFmtId="0" fontId="43" fillId="0" borderId="49" xfId="0" applyFont="1" applyFill="1" applyBorder="1" applyAlignment="1" applyProtection="1">
      <alignment horizontal="left" vertical="center" wrapText="1"/>
    </xf>
    <xf numFmtId="38" fontId="43" fillId="3" borderId="19" xfId="1" applyNumberFormat="1" applyFont="1" applyFill="1" applyBorder="1" applyAlignment="1" applyProtection="1">
      <alignment horizontal="right" vertical="center"/>
      <protection locked="0"/>
    </xf>
    <xf numFmtId="38" fontId="43" fillId="3" borderId="18" xfId="1" applyNumberFormat="1" applyFont="1" applyFill="1" applyBorder="1" applyAlignment="1" applyProtection="1">
      <alignment horizontal="right" vertical="center"/>
      <protection locked="0"/>
    </xf>
    <xf numFmtId="0" fontId="43" fillId="0" borderId="39" xfId="0" applyFont="1" applyFill="1" applyBorder="1" applyAlignment="1" applyProtection="1">
      <alignment horizontal="left" vertical="center" wrapText="1"/>
    </xf>
    <xf numFmtId="0" fontId="43" fillId="0" borderId="45" xfId="0" applyFont="1" applyFill="1" applyBorder="1" applyAlignment="1" applyProtection="1">
      <alignment horizontal="left" vertical="center" wrapText="1"/>
    </xf>
    <xf numFmtId="0" fontId="43" fillId="0" borderId="44" xfId="0" applyFont="1" applyFill="1" applyBorder="1" applyAlignment="1" applyProtection="1">
      <alignment horizontal="left" vertical="center" wrapText="1"/>
    </xf>
    <xf numFmtId="0" fontId="43" fillId="0" borderId="52" xfId="0" applyFont="1" applyFill="1" applyBorder="1" applyAlignment="1" applyProtection="1">
      <alignment horizontal="left" vertical="center" wrapText="1"/>
    </xf>
    <xf numFmtId="0" fontId="43" fillId="4" borderId="29" xfId="0" applyFont="1" applyFill="1" applyBorder="1" applyAlignment="1" applyProtection="1">
      <alignment horizontal="center" vertical="center"/>
    </xf>
    <xf numFmtId="0" fontId="43" fillId="4" borderId="28" xfId="0" applyFont="1" applyFill="1" applyBorder="1" applyAlignment="1" applyProtection="1">
      <alignment horizontal="center" vertical="center"/>
    </xf>
    <xf numFmtId="0" fontId="43" fillId="4" borderId="34" xfId="0" applyFont="1" applyFill="1" applyBorder="1" applyAlignment="1" applyProtection="1">
      <alignment horizontal="center" vertical="center"/>
    </xf>
    <xf numFmtId="0" fontId="43" fillId="4" borderId="2" xfId="0" applyFont="1" applyFill="1" applyBorder="1" applyAlignment="1" applyProtection="1">
      <alignment horizontal="center" vertical="center"/>
    </xf>
    <xf numFmtId="0" fontId="43" fillId="0" borderId="4" xfId="0" applyFont="1" applyFill="1" applyBorder="1" applyProtection="1">
      <alignment vertical="center"/>
    </xf>
    <xf numFmtId="0" fontId="43" fillId="0" borderId="35" xfId="0" applyFont="1" applyFill="1" applyBorder="1" applyProtection="1">
      <alignment vertical="center"/>
    </xf>
    <xf numFmtId="0" fontId="27" fillId="0" borderId="25" xfId="0" applyFont="1" applyFill="1" applyBorder="1" applyAlignment="1" applyProtection="1">
      <alignment vertical="center" wrapText="1"/>
    </xf>
    <xf numFmtId="0" fontId="27" fillId="0" borderId="18" xfId="0" applyFont="1" applyFill="1" applyBorder="1" applyAlignment="1" applyProtection="1">
      <alignment vertical="center" wrapText="1"/>
    </xf>
    <xf numFmtId="0" fontId="37" fillId="0" borderId="18" xfId="0" applyFont="1" applyFill="1" applyBorder="1" applyAlignment="1" applyProtection="1">
      <alignment vertical="center" wrapText="1"/>
    </xf>
    <xf numFmtId="0" fontId="37" fillId="0" borderId="20" xfId="0" applyFont="1" applyFill="1" applyBorder="1" applyAlignment="1" applyProtection="1">
      <alignment vertical="center" wrapText="1"/>
    </xf>
    <xf numFmtId="3" fontId="43" fillId="6" borderId="19" xfId="0" applyNumberFormat="1" applyFont="1" applyFill="1" applyBorder="1" applyAlignment="1" applyProtection="1">
      <alignment horizontal="right" vertical="center"/>
      <protection locked="0"/>
    </xf>
    <xf numFmtId="3" fontId="43" fillId="6" borderId="18" xfId="0" applyNumberFormat="1" applyFont="1" applyFill="1" applyBorder="1" applyAlignment="1" applyProtection="1">
      <alignment horizontal="right" vertical="center"/>
      <protection locked="0"/>
    </xf>
    <xf numFmtId="3" fontId="27" fillId="0" borderId="26" xfId="0" applyNumberFormat="1" applyFont="1" applyFill="1" applyBorder="1" applyAlignment="1" applyProtection="1">
      <alignment horizontal="center" vertical="center"/>
    </xf>
    <xf numFmtId="0" fontId="46" fillId="0" borderId="8" xfId="0" applyFont="1" applyFill="1" applyBorder="1" applyAlignment="1" applyProtection="1">
      <alignment horizontal="center" vertical="center"/>
    </xf>
    <xf numFmtId="0" fontId="46" fillId="0" borderId="17" xfId="0" applyFont="1" applyFill="1" applyBorder="1" applyAlignment="1" applyProtection="1">
      <alignment horizontal="center" vertical="center"/>
    </xf>
    <xf numFmtId="0" fontId="37" fillId="6" borderId="18" xfId="0" applyFont="1" applyFill="1" applyBorder="1" applyAlignment="1" applyProtection="1">
      <alignment vertical="center"/>
      <protection locked="0"/>
    </xf>
    <xf numFmtId="0" fontId="37" fillId="6" borderId="17" xfId="0" applyFont="1" applyFill="1" applyBorder="1" applyAlignment="1" applyProtection="1">
      <alignment vertical="center"/>
      <protection locked="0"/>
    </xf>
    <xf numFmtId="0" fontId="43" fillId="0" borderId="5" xfId="0" applyFont="1" applyFill="1" applyBorder="1" applyAlignment="1" applyProtection="1">
      <alignment vertical="center" wrapText="1"/>
    </xf>
    <xf numFmtId="0" fontId="43" fillId="0" borderId="2" xfId="0" applyFont="1" applyFill="1" applyBorder="1" applyAlignment="1" applyProtection="1">
      <alignment vertical="center" wrapText="1"/>
    </xf>
    <xf numFmtId="0" fontId="37" fillId="0" borderId="2" xfId="0" applyFont="1" applyFill="1" applyBorder="1" applyAlignment="1" applyProtection="1">
      <alignment vertical="center" wrapText="1"/>
    </xf>
    <xf numFmtId="0" fontId="37" fillId="0" borderId="4" xfId="0" applyFont="1" applyFill="1" applyBorder="1" applyAlignment="1" applyProtection="1">
      <alignment vertical="center" wrapText="1"/>
    </xf>
    <xf numFmtId="0" fontId="27" fillId="6" borderId="3" xfId="0" applyFont="1" applyFill="1" applyBorder="1" applyAlignment="1" applyProtection="1">
      <alignment horizontal="left" vertical="center" wrapText="1" shrinkToFit="1"/>
      <protection locked="0"/>
    </xf>
    <xf numFmtId="0" fontId="27" fillId="6" borderId="2" xfId="0" applyFont="1" applyFill="1" applyBorder="1" applyAlignment="1" applyProtection="1">
      <alignment horizontal="left" vertical="center" wrapText="1" shrinkToFit="1"/>
      <protection locked="0"/>
    </xf>
    <xf numFmtId="0" fontId="27" fillId="6" borderId="1" xfId="0" applyFont="1" applyFill="1" applyBorder="1" applyAlignment="1" applyProtection="1">
      <alignment horizontal="left" vertical="center" wrapText="1" shrinkToFit="1"/>
      <protection locked="0"/>
    </xf>
    <xf numFmtId="0" fontId="47" fillId="4" borderId="0" xfId="0" applyFont="1" applyFill="1" applyAlignment="1" applyProtection="1">
      <alignment horizontal="center" vertical="center"/>
    </xf>
    <xf numFmtId="0" fontId="47" fillId="4" borderId="0" xfId="0" applyFont="1" applyFill="1" applyAlignment="1" applyProtection="1">
      <alignment vertical="center"/>
    </xf>
    <xf numFmtId="58" fontId="27" fillId="4" borderId="37" xfId="0" applyNumberFormat="1" applyFont="1" applyFill="1" applyBorder="1" applyAlignment="1" applyProtection="1">
      <alignment horizontal="right" vertical="center"/>
    </xf>
    <xf numFmtId="0" fontId="43" fillId="4" borderId="58" xfId="0" applyFont="1" applyFill="1" applyBorder="1" applyAlignment="1" applyProtection="1">
      <alignment horizontal="distributed" vertical="center"/>
    </xf>
    <xf numFmtId="0" fontId="43" fillId="4" borderId="57" xfId="0" applyFont="1" applyFill="1" applyBorder="1" applyAlignment="1" applyProtection="1">
      <alignment horizontal="distributed" vertical="center"/>
    </xf>
    <xf numFmtId="0" fontId="27" fillId="4" borderId="29" xfId="0" applyFont="1" applyFill="1" applyBorder="1" applyAlignment="1" applyProtection="1">
      <alignment horizontal="center" vertical="center" shrinkToFit="1"/>
    </xf>
    <xf numFmtId="0" fontId="27" fillId="4" borderId="28" xfId="0" applyFont="1" applyFill="1" applyBorder="1" applyAlignment="1" applyProtection="1">
      <alignment horizontal="center" vertical="center" shrinkToFit="1"/>
    </xf>
    <xf numFmtId="0" fontId="43" fillId="4" borderId="36" xfId="0" applyFont="1" applyFill="1" applyBorder="1" applyAlignment="1" applyProtection="1">
      <alignment horizontal="distributed" vertical="center"/>
    </xf>
    <xf numFmtId="0" fontId="43" fillId="4" borderId="35" xfId="0" applyFont="1" applyFill="1" applyBorder="1" applyAlignment="1" applyProtection="1">
      <alignment horizontal="distributed" vertical="center"/>
    </xf>
    <xf numFmtId="3" fontId="43" fillId="3" borderId="43" xfId="0" applyNumberFormat="1" applyFont="1" applyFill="1" applyBorder="1" applyAlignment="1" applyProtection="1">
      <alignment horizontal="right" vertical="center"/>
      <protection locked="0"/>
    </xf>
    <xf numFmtId="3" fontId="43" fillId="3" borderId="44" xfId="0" applyNumberFormat="1" applyFont="1" applyFill="1" applyBorder="1" applyAlignment="1" applyProtection="1">
      <alignment horizontal="right" vertical="center"/>
      <protection locked="0"/>
    </xf>
    <xf numFmtId="0" fontId="27" fillId="0" borderId="10" xfId="0" applyFont="1" applyFill="1" applyBorder="1" applyAlignment="1" applyProtection="1">
      <alignment vertical="center"/>
    </xf>
    <xf numFmtId="0" fontId="37" fillId="0" borderId="10" xfId="0" applyFont="1" applyFill="1" applyBorder="1" applyAlignment="1" applyProtection="1">
      <alignment vertical="center"/>
    </xf>
    <xf numFmtId="0" fontId="43" fillId="4" borderId="56" xfId="0" applyFont="1" applyFill="1" applyBorder="1" applyAlignment="1" applyProtection="1">
      <alignment horizontal="distributed" vertical="center"/>
    </xf>
    <xf numFmtId="0" fontId="43" fillId="4" borderId="9" xfId="0" applyFont="1" applyFill="1" applyBorder="1" applyAlignment="1" applyProtection="1">
      <alignment horizontal="distributed" vertical="center"/>
    </xf>
    <xf numFmtId="0" fontId="27" fillId="4" borderId="17" xfId="0" applyFont="1" applyFill="1" applyBorder="1" applyAlignment="1" applyProtection="1">
      <alignment horizontal="center" vertical="center" shrinkToFit="1"/>
    </xf>
    <xf numFmtId="180" fontId="27" fillId="4" borderId="19" xfId="0" applyNumberFormat="1" applyFont="1" applyFill="1" applyBorder="1" applyAlignment="1" applyProtection="1">
      <alignment horizontal="center" vertical="center" shrinkToFit="1"/>
    </xf>
    <xf numFmtId="180" fontId="27" fillId="4" borderId="18" xfId="0" applyNumberFormat="1" applyFont="1" applyFill="1" applyBorder="1" applyAlignment="1" applyProtection="1">
      <alignment horizontal="center" vertical="center" shrinkToFit="1"/>
    </xf>
    <xf numFmtId="180" fontId="27" fillId="4" borderId="17" xfId="0" applyNumberFormat="1" applyFont="1" applyFill="1" applyBorder="1" applyAlignment="1" applyProtection="1">
      <alignment horizontal="center" vertical="center" shrinkToFit="1"/>
    </xf>
    <xf numFmtId="0" fontId="43" fillId="4" borderId="25" xfId="0" applyFont="1" applyFill="1" applyBorder="1" applyAlignment="1" applyProtection="1">
      <alignment horizontal="distributed" vertical="center"/>
    </xf>
    <xf numFmtId="0" fontId="43" fillId="4" borderId="18" xfId="0" applyFont="1" applyFill="1" applyBorder="1" applyAlignment="1" applyProtection="1">
      <alignment horizontal="distributed" vertical="center"/>
    </xf>
    <xf numFmtId="0" fontId="43" fillId="4" borderId="20" xfId="0" applyFont="1" applyFill="1" applyBorder="1" applyAlignment="1" applyProtection="1">
      <alignment horizontal="distributed" vertical="center"/>
    </xf>
    <xf numFmtId="0" fontId="27" fillId="4" borderId="34" xfId="0" applyFont="1" applyFill="1" applyBorder="1" applyAlignment="1" applyProtection="1">
      <alignment horizontal="center" vertical="center" shrinkToFit="1"/>
    </xf>
    <xf numFmtId="0" fontId="27" fillId="4" borderId="2" xfId="0" applyFont="1" applyFill="1" applyBorder="1" applyAlignment="1" applyProtection="1">
      <alignment horizontal="center" vertical="center" shrinkToFit="1"/>
    </xf>
    <xf numFmtId="0" fontId="27" fillId="4" borderId="1" xfId="0" applyFont="1" applyFill="1" applyBorder="1" applyAlignment="1" applyProtection="1">
      <alignment horizontal="center" vertical="center" shrinkToFit="1"/>
    </xf>
    <xf numFmtId="38" fontId="43" fillId="4" borderId="26" xfId="0" applyNumberFormat="1" applyFont="1" applyFill="1" applyBorder="1" applyAlignment="1" applyProtection="1">
      <alignment horizontal="right" vertical="center"/>
    </xf>
    <xf numFmtId="0" fontId="43" fillId="4" borderId="8" xfId="0" applyFont="1" applyFill="1" applyBorder="1" applyAlignment="1" applyProtection="1">
      <alignment horizontal="right" vertical="center"/>
    </xf>
    <xf numFmtId="0" fontId="27" fillId="6" borderId="3" xfId="0" applyFont="1" applyFill="1" applyBorder="1" applyAlignment="1" applyProtection="1">
      <alignment horizontal="left" vertical="center" wrapText="1"/>
      <protection locked="0"/>
    </xf>
    <xf numFmtId="0" fontId="27" fillId="6" borderId="2"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43" fillId="4" borderId="1" xfId="0" applyFont="1" applyFill="1" applyBorder="1" applyAlignment="1" applyProtection="1">
      <alignment horizontal="center" vertical="center"/>
    </xf>
    <xf numFmtId="0" fontId="43" fillId="0" borderId="59" xfId="0" applyFont="1" applyFill="1" applyBorder="1" applyAlignment="1" applyProtection="1">
      <alignment horizontal="left" vertical="center" wrapText="1"/>
    </xf>
    <xf numFmtId="0" fontId="43" fillId="0" borderId="107" xfId="0" applyFont="1" applyFill="1" applyBorder="1" applyAlignment="1" applyProtection="1">
      <alignment horizontal="left" vertical="center" wrapText="1"/>
    </xf>
    <xf numFmtId="0" fontId="43" fillId="0" borderId="56" xfId="0" applyFont="1" applyFill="1" applyBorder="1" applyAlignment="1" applyProtection="1">
      <alignment horizontal="left" vertical="center" wrapText="1"/>
    </xf>
    <xf numFmtId="0" fontId="43" fillId="0" borderId="59" xfId="0" applyFont="1" applyFill="1" applyBorder="1" applyAlignment="1" applyProtection="1">
      <alignment horizontal="right" vertical="center" wrapText="1"/>
    </xf>
    <xf numFmtId="0" fontId="43" fillId="0" borderId="107" xfId="0" applyFont="1" applyFill="1" applyBorder="1" applyAlignment="1" applyProtection="1">
      <alignment horizontal="right" vertical="center" wrapText="1"/>
    </xf>
    <xf numFmtId="0" fontId="43" fillId="0" borderId="56" xfId="0" applyFont="1" applyFill="1" applyBorder="1" applyAlignment="1" applyProtection="1">
      <alignment horizontal="right" vertical="center" wrapText="1"/>
    </xf>
    <xf numFmtId="38" fontId="43" fillId="4" borderId="18" xfId="1" applyNumberFormat="1" applyFont="1" applyFill="1" applyBorder="1" applyAlignment="1" applyProtection="1">
      <alignment horizontal="right" vertical="center"/>
    </xf>
    <xf numFmtId="0" fontId="45" fillId="4" borderId="44" xfId="0" applyFont="1" applyFill="1" applyBorder="1" applyAlignment="1" applyProtection="1">
      <alignment vertical="top" wrapText="1"/>
    </xf>
    <xf numFmtId="38" fontId="43" fillId="4" borderId="32" xfId="0" applyNumberFormat="1" applyFont="1" applyFill="1" applyBorder="1" applyAlignment="1" applyProtection="1">
      <alignment horizontal="right" vertical="center"/>
    </xf>
    <xf numFmtId="38" fontId="43" fillId="4" borderId="31" xfId="0" applyNumberFormat="1" applyFont="1" applyFill="1" applyBorder="1" applyAlignment="1" applyProtection="1">
      <alignment horizontal="right" vertical="center"/>
    </xf>
    <xf numFmtId="38" fontId="43" fillId="4" borderId="43" xfId="0" applyNumberFormat="1" applyFont="1" applyFill="1" applyBorder="1" applyAlignment="1" applyProtection="1">
      <alignment horizontal="right" vertical="center"/>
    </xf>
    <xf numFmtId="0" fontId="43" fillId="4" borderId="19" xfId="0" applyFont="1" applyFill="1" applyBorder="1" applyAlignment="1" applyProtection="1">
      <alignment vertical="center"/>
    </xf>
    <xf numFmtId="0" fontId="43" fillId="4" borderId="18" xfId="0" applyFont="1" applyFill="1" applyBorder="1" applyAlignment="1" applyProtection="1">
      <alignment vertical="center"/>
    </xf>
    <xf numFmtId="0" fontId="43" fillId="4" borderId="17" xfId="0" applyFont="1" applyFill="1" applyBorder="1" applyAlignment="1" applyProtection="1">
      <alignment vertical="center"/>
    </xf>
    <xf numFmtId="38" fontId="43" fillId="4" borderId="41" xfId="0" applyNumberFormat="1" applyFont="1" applyFill="1" applyBorder="1" applyAlignment="1" applyProtection="1">
      <alignment horizontal="right" vertical="center"/>
    </xf>
    <xf numFmtId="38" fontId="43" fillId="4" borderId="40" xfId="0" applyNumberFormat="1" applyFont="1" applyFill="1" applyBorder="1" applyAlignment="1" applyProtection="1">
      <alignment horizontal="right" vertical="center"/>
    </xf>
    <xf numFmtId="38" fontId="43" fillId="4" borderId="39" xfId="0" applyNumberFormat="1" applyFont="1" applyFill="1" applyBorder="1" applyAlignment="1" applyProtection="1">
      <alignment horizontal="right" vertical="center"/>
    </xf>
    <xf numFmtId="0" fontId="43" fillId="4" borderId="15" xfId="0" applyFont="1" applyFill="1" applyBorder="1" applyAlignment="1" applyProtection="1">
      <alignment horizontal="left" vertical="center" wrapText="1"/>
    </xf>
    <xf numFmtId="0" fontId="37" fillId="4" borderId="14" xfId="0" applyFont="1" applyFill="1" applyBorder="1" applyAlignment="1" applyProtection="1">
      <alignment horizontal="left" vertical="center"/>
    </xf>
    <xf numFmtId="0" fontId="27" fillId="4" borderId="43" xfId="0" applyFont="1" applyFill="1" applyBorder="1" applyAlignment="1" applyProtection="1">
      <alignment horizontal="center" vertical="center" wrapText="1"/>
    </xf>
    <xf numFmtId="0" fontId="27" fillId="4" borderId="42" xfId="0" applyFont="1" applyFill="1" applyBorder="1" applyAlignment="1" applyProtection="1">
      <alignment horizontal="center" vertical="center" wrapText="1"/>
    </xf>
    <xf numFmtId="0" fontId="27" fillId="4" borderId="44" xfId="0" applyFont="1" applyFill="1" applyBorder="1" applyAlignment="1" applyProtection="1">
      <alignment vertical="top" wrapText="1"/>
    </xf>
    <xf numFmtId="0" fontId="27" fillId="4" borderId="0" xfId="0" applyFont="1" applyFill="1" applyBorder="1" applyAlignment="1" applyProtection="1">
      <alignment vertical="top" wrapText="1"/>
    </xf>
    <xf numFmtId="0" fontId="27" fillId="4" borderId="32" xfId="0" applyFont="1" applyFill="1" applyBorder="1" applyAlignment="1" applyProtection="1">
      <alignment horizontal="center" vertical="center"/>
    </xf>
    <xf numFmtId="0" fontId="27" fillId="4" borderId="63" xfId="0" applyFont="1" applyFill="1" applyBorder="1" applyAlignment="1" applyProtection="1">
      <alignment horizontal="center" vertical="center"/>
    </xf>
    <xf numFmtId="0" fontId="27" fillId="4" borderId="31" xfId="0" applyFont="1" applyFill="1" applyBorder="1" applyAlignment="1" applyProtection="1">
      <alignment horizontal="center" vertical="center"/>
    </xf>
    <xf numFmtId="0" fontId="27" fillId="4" borderId="54" xfId="0" applyFont="1" applyFill="1" applyBorder="1" applyAlignment="1" applyProtection="1">
      <alignment horizontal="center" vertical="center"/>
    </xf>
    <xf numFmtId="0" fontId="27" fillId="4" borderId="52" xfId="0" applyFont="1" applyFill="1" applyBorder="1" applyAlignment="1" applyProtection="1">
      <alignment horizontal="center" vertical="center" wrapText="1"/>
    </xf>
    <xf numFmtId="0" fontId="43" fillId="4" borderId="5" xfId="0" applyFont="1" applyFill="1" applyBorder="1" applyAlignment="1" applyProtection="1">
      <alignment horizontal="left" vertical="top" wrapText="1"/>
    </xf>
    <xf numFmtId="0" fontId="43" fillId="4" borderId="2" xfId="0" applyFont="1" applyFill="1" applyBorder="1" applyAlignment="1" applyProtection="1">
      <alignment horizontal="left" vertical="top" wrapText="1"/>
    </xf>
    <xf numFmtId="0" fontId="43" fillId="4" borderId="4" xfId="0" applyFont="1" applyFill="1" applyBorder="1" applyAlignment="1" applyProtection="1">
      <alignment horizontal="left" vertical="top" wrapText="1"/>
    </xf>
    <xf numFmtId="38" fontId="43" fillId="4" borderId="26" xfId="1" applyNumberFormat="1" applyFont="1" applyFill="1" applyBorder="1" applyAlignment="1" applyProtection="1">
      <alignment vertical="center"/>
    </xf>
    <xf numFmtId="38" fontId="43" fillId="4" borderId="8" xfId="1" applyNumberFormat="1" applyFont="1" applyFill="1" applyBorder="1" applyAlignment="1" applyProtection="1">
      <alignment vertical="center"/>
    </xf>
    <xf numFmtId="0" fontId="45" fillId="4" borderId="22" xfId="0" applyFont="1" applyFill="1" applyBorder="1" applyAlignment="1" applyProtection="1">
      <alignment vertical="top" wrapText="1"/>
    </xf>
    <xf numFmtId="0" fontId="27" fillId="4" borderId="8" xfId="0" applyFont="1" applyFill="1" applyBorder="1" applyAlignment="1" applyProtection="1">
      <alignment vertical="top" wrapText="1"/>
    </xf>
    <xf numFmtId="0" fontId="27" fillId="4" borderId="21" xfId="0" applyFont="1" applyFill="1" applyBorder="1" applyAlignment="1" applyProtection="1">
      <alignment vertical="top" wrapText="1"/>
    </xf>
    <xf numFmtId="0" fontId="37" fillId="4" borderId="13" xfId="0" applyFont="1" applyFill="1" applyBorder="1" applyAlignment="1" applyProtection="1">
      <alignment horizontal="left" vertical="center"/>
    </xf>
    <xf numFmtId="38" fontId="43" fillId="4" borderId="25" xfId="0" applyNumberFormat="1" applyFont="1" applyFill="1" applyBorder="1" applyAlignment="1" applyProtection="1">
      <alignment horizontal="right" vertical="center"/>
    </xf>
    <xf numFmtId="0" fontId="27" fillId="4" borderId="10" xfId="0" applyFont="1" applyFill="1" applyBorder="1" applyAlignment="1" applyProtection="1">
      <alignment vertical="center" wrapText="1"/>
    </xf>
    <xf numFmtId="0" fontId="37" fillId="4" borderId="0" xfId="0" applyFont="1" applyFill="1" applyBorder="1" applyAlignment="1" applyProtection="1">
      <alignment vertical="center" wrapText="1"/>
    </xf>
    <xf numFmtId="0" fontId="37" fillId="4" borderId="24" xfId="0" applyFont="1" applyFill="1" applyBorder="1" applyAlignment="1" applyProtection="1">
      <alignment vertical="center" wrapText="1"/>
    </xf>
    <xf numFmtId="0" fontId="37" fillId="4" borderId="22" xfId="0" applyFont="1" applyFill="1" applyBorder="1" applyAlignment="1" applyProtection="1">
      <alignment vertical="center" wrapText="1"/>
    </xf>
    <xf numFmtId="0" fontId="37" fillId="4" borderId="8" xfId="0" applyFont="1" applyFill="1" applyBorder="1" applyAlignment="1" applyProtection="1">
      <alignment vertical="center" wrapText="1"/>
    </xf>
    <xf numFmtId="0" fontId="37" fillId="4" borderId="21" xfId="0" applyFont="1" applyFill="1" applyBorder="1" applyAlignment="1" applyProtection="1">
      <alignment vertical="center" wrapText="1"/>
    </xf>
    <xf numFmtId="0" fontId="46" fillId="0" borderId="18" xfId="0" applyFont="1" applyFill="1" applyBorder="1" applyAlignment="1" applyProtection="1">
      <alignment horizontal="center" vertical="center"/>
    </xf>
    <xf numFmtId="0" fontId="43" fillId="4" borderId="39" xfId="0" applyFont="1" applyFill="1" applyBorder="1" applyAlignment="1" applyProtection="1">
      <alignment vertical="center"/>
    </xf>
    <xf numFmtId="0" fontId="43" fillId="4" borderId="14" xfId="0" applyFont="1" applyFill="1" applyBorder="1" applyAlignment="1" applyProtection="1">
      <alignment vertical="center"/>
    </xf>
    <xf numFmtId="0" fontId="43" fillId="4" borderId="47" xfId="0" applyFont="1" applyFill="1" applyBorder="1" applyAlignment="1" applyProtection="1">
      <alignment vertical="center"/>
    </xf>
    <xf numFmtId="0" fontId="37" fillId="4" borderId="42" xfId="0" applyFont="1" applyFill="1" applyBorder="1" applyAlignment="1" applyProtection="1">
      <alignment horizontal="left" vertical="center"/>
    </xf>
    <xf numFmtId="0" fontId="43" fillId="4" borderId="16" xfId="0" applyFont="1" applyFill="1" applyBorder="1" applyAlignment="1" applyProtection="1">
      <alignment horizontal="center" vertical="center"/>
    </xf>
    <xf numFmtId="0" fontId="37" fillId="4" borderId="11" xfId="0" applyFont="1" applyFill="1" applyBorder="1" applyAlignment="1" applyProtection="1">
      <alignment horizontal="center" vertical="center"/>
    </xf>
    <xf numFmtId="0" fontId="43" fillId="4" borderId="16" xfId="0" applyFont="1" applyFill="1" applyBorder="1" applyAlignment="1" applyProtection="1">
      <alignment horizontal="center" vertical="center" wrapText="1"/>
    </xf>
    <xf numFmtId="0" fontId="37" fillId="4" borderId="23" xfId="0" applyFont="1" applyFill="1" applyBorder="1" applyAlignment="1" applyProtection="1">
      <alignment horizontal="center" vertical="center"/>
    </xf>
    <xf numFmtId="38" fontId="43" fillId="6" borderId="19" xfId="1" applyNumberFormat="1" applyFont="1" applyFill="1" applyBorder="1" applyAlignment="1" applyProtection="1">
      <alignment horizontal="right" vertical="center"/>
      <protection locked="0"/>
    </xf>
    <xf numFmtId="38" fontId="43" fillId="6" borderId="18" xfId="1" applyNumberFormat="1" applyFont="1" applyFill="1" applyBorder="1" applyAlignment="1" applyProtection="1">
      <alignment horizontal="right" vertical="center"/>
      <protection locked="0"/>
    </xf>
    <xf numFmtId="0" fontId="43" fillId="4" borderId="19" xfId="0" applyFont="1" applyFill="1" applyBorder="1" applyAlignment="1" applyProtection="1">
      <alignment horizontal="right" vertical="center" wrapText="1"/>
    </xf>
    <xf numFmtId="0" fontId="43" fillId="4" borderId="18" xfId="0" applyFont="1" applyFill="1" applyBorder="1" applyAlignment="1" applyProtection="1">
      <alignment horizontal="right" vertical="center" wrapText="1"/>
    </xf>
    <xf numFmtId="0" fontId="43" fillId="4" borderId="20" xfId="0" applyFont="1" applyFill="1" applyBorder="1" applyAlignment="1" applyProtection="1">
      <alignment horizontal="right" vertical="center" wrapText="1"/>
    </xf>
    <xf numFmtId="0" fontId="37" fillId="4" borderId="0" xfId="0" applyFont="1" applyFill="1" applyBorder="1" applyAlignment="1" applyProtection="1">
      <alignment horizontal="left" vertical="top" wrapText="1"/>
    </xf>
    <xf numFmtId="0" fontId="27" fillId="4" borderId="32" xfId="0" applyFont="1" applyFill="1" applyBorder="1" applyAlignment="1" applyProtection="1">
      <alignment vertical="top" wrapText="1"/>
    </xf>
    <xf numFmtId="0" fontId="27" fillId="4" borderId="31" xfId="0" applyFont="1" applyFill="1" applyBorder="1" applyAlignment="1" applyProtection="1">
      <alignment vertical="top" wrapText="1"/>
    </xf>
    <xf numFmtId="0" fontId="27" fillId="4" borderId="15" xfId="0" applyFont="1" applyFill="1" applyBorder="1" applyAlignment="1" applyProtection="1">
      <alignment horizontal="left" vertical="center"/>
    </xf>
    <xf numFmtId="0" fontId="27" fillId="4" borderId="14" xfId="0" applyFont="1" applyFill="1" applyBorder="1" applyAlignment="1" applyProtection="1">
      <alignment horizontal="left" vertical="center"/>
    </xf>
    <xf numFmtId="0" fontId="27" fillId="4" borderId="10" xfId="0" applyFont="1" applyFill="1" applyBorder="1" applyAlignment="1" applyProtection="1">
      <alignment horizontal="left" vertical="center"/>
    </xf>
    <xf numFmtId="0" fontId="27" fillId="4" borderId="0" xfId="0" applyFont="1" applyFill="1" applyBorder="1" applyAlignment="1" applyProtection="1">
      <alignment horizontal="left" vertical="center"/>
    </xf>
    <xf numFmtId="0" fontId="43" fillId="4" borderId="44" xfId="0" applyFont="1" applyFill="1" applyBorder="1" applyAlignment="1" applyProtection="1">
      <alignment horizontal="left" vertical="center" wrapText="1"/>
    </xf>
    <xf numFmtId="0" fontId="43" fillId="4" borderId="52" xfId="0" applyFont="1" applyFill="1" applyBorder="1" applyAlignment="1" applyProtection="1">
      <alignment horizontal="left" vertical="center" wrapText="1"/>
    </xf>
    <xf numFmtId="0" fontId="45" fillId="4" borderId="44" xfId="0" applyFont="1" applyFill="1" applyBorder="1" applyAlignment="1" applyProtection="1">
      <alignment horizontal="left" vertical="top" wrapText="1"/>
    </xf>
    <xf numFmtId="0" fontId="37" fillId="4" borderId="14" xfId="0" applyFont="1" applyFill="1" applyBorder="1" applyAlignment="1" applyProtection="1">
      <alignment vertical="center"/>
    </xf>
    <xf numFmtId="0" fontId="37" fillId="4" borderId="47" xfId="0" applyFont="1" applyFill="1" applyBorder="1" applyAlignment="1" applyProtection="1">
      <alignment vertical="center"/>
    </xf>
    <xf numFmtId="0" fontId="43" fillId="4" borderId="39" xfId="0" applyFont="1" applyFill="1" applyBorder="1" applyAlignment="1" applyProtection="1">
      <alignment horizontal="left" vertical="center" wrapText="1"/>
    </xf>
    <xf numFmtId="0" fontId="43" fillId="4" borderId="14" xfId="0" applyFont="1" applyFill="1" applyBorder="1" applyAlignment="1" applyProtection="1">
      <alignment horizontal="left" vertical="center" wrapText="1"/>
    </xf>
    <xf numFmtId="0" fontId="43" fillId="4" borderId="47" xfId="0" applyFont="1" applyFill="1" applyBorder="1" applyAlignment="1" applyProtection="1">
      <alignment horizontal="left" vertical="center" wrapText="1"/>
    </xf>
    <xf numFmtId="38" fontId="43" fillId="4" borderId="19" xfId="1" applyNumberFormat="1" applyFont="1" applyFill="1" applyBorder="1" applyAlignment="1" applyProtection="1">
      <alignment vertical="center"/>
    </xf>
    <xf numFmtId="38" fontId="43" fillId="4" borderId="18" xfId="1" applyNumberFormat="1" applyFont="1" applyFill="1" applyBorder="1" applyAlignment="1" applyProtection="1">
      <alignment vertical="center"/>
    </xf>
    <xf numFmtId="0" fontId="43" fillId="4" borderId="19" xfId="0" applyFont="1" applyFill="1" applyBorder="1" applyAlignment="1" applyProtection="1">
      <alignment horizontal="center" vertical="center" wrapText="1"/>
    </xf>
    <xf numFmtId="0" fontId="43" fillId="4" borderId="18" xfId="0" applyFont="1" applyFill="1" applyBorder="1" applyAlignment="1" applyProtection="1">
      <alignment horizontal="center" vertical="center" wrapText="1"/>
    </xf>
    <xf numFmtId="0" fontId="43" fillId="4" borderId="20" xfId="0" applyFont="1" applyFill="1" applyBorder="1" applyAlignment="1" applyProtection="1">
      <alignment horizontal="center" vertical="center" wrapText="1"/>
    </xf>
    <xf numFmtId="38" fontId="43" fillId="4" borderId="29" xfId="1" applyNumberFormat="1" applyFont="1" applyFill="1" applyBorder="1" applyAlignment="1" applyProtection="1">
      <alignment horizontal="right" vertical="center"/>
    </xf>
    <xf numFmtId="38" fontId="37" fillId="4" borderId="28" xfId="1" applyNumberFormat="1" applyFont="1" applyFill="1" applyBorder="1" applyAlignment="1" applyProtection="1">
      <alignment horizontal="right" vertical="center"/>
    </xf>
    <xf numFmtId="0" fontId="43" fillId="4" borderId="40" xfId="0" applyFont="1" applyFill="1" applyBorder="1" applyAlignment="1" applyProtection="1">
      <alignment horizontal="center" vertical="center" wrapText="1"/>
    </xf>
    <xf numFmtId="0" fontId="43" fillId="4" borderId="49" xfId="0" applyFont="1" applyFill="1" applyBorder="1" applyAlignment="1" applyProtection="1">
      <alignment horizontal="center" vertical="center" wrapText="1"/>
    </xf>
    <xf numFmtId="38" fontId="43" fillId="4" borderId="19" xfId="1" applyNumberFormat="1" applyFont="1" applyFill="1" applyBorder="1" applyAlignment="1" applyProtection="1">
      <alignment horizontal="right" vertical="center"/>
    </xf>
    <xf numFmtId="0" fontId="43" fillId="4" borderId="26" xfId="0" applyFont="1" applyFill="1" applyBorder="1" applyAlignment="1" applyProtection="1">
      <alignment horizontal="right" vertical="center" wrapText="1"/>
    </xf>
    <xf numFmtId="0" fontId="43" fillId="4" borderId="8" xfId="0" applyFont="1" applyFill="1" applyBorder="1" applyAlignment="1" applyProtection="1">
      <alignment horizontal="right" vertical="center" wrapText="1"/>
    </xf>
    <xf numFmtId="0" fontId="43" fillId="4" borderId="21" xfId="0" applyFont="1" applyFill="1" applyBorder="1" applyAlignment="1" applyProtection="1">
      <alignment horizontal="right" vertical="center" wrapText="1"/>
    </xf>
    <xf numFmtId="0" fontId="43" fillId="4" borderId="40" xfId="0" applyFont="1" applyFill="1" applyBorder="1" applyAlignment="1" applyProtection="1">
      <alignment horizontal="right" vertical="center" wrapText="1"/>
    </xf>
    <xf numFmtId="0" fontId="43" fillId="4" borderId="20" xfId="0" applyFont="1" applyFill="1" applyBorder="1" applyAlignment="1" applyProtection="1">
      <alignment vertical="center"/>
    </xf>
    <xf numFmtId="0" fontId="27" fillId="4" borderId="0" xfId="0" applyFont="1" applyFill="1" applyAlignment="1" applyProtection="1">
      <alignment horizontal="left" vertical="center"/>
    </xf>
    <xf numFmtId="0" fontId="43" fillId="4" borderId="4" xfId="0" applyFont="1" applyFill="1" applyBorder="1" applyProtection="1">
      <alignment vertical="center"/>
    </xf>
    <xf numFmtId="0" fontId="43" fillId="4" borderId="35" xfId="0" applyFont="1" applyFill="1" applyBorder="1" applyProtection="1">
      <alignment vertical="center"/>
    </xf>
    <xf numFmtId="0" fontId="43" fillId="4" borderId="54" xfId="0" applyFont="1" applyFill="1" applyBorder="1" applyProtection="1">
      <alignment vertical="center"/>
    </xf>
    <xf numFmtId="0" fontId="27" fillId="4" borderId="25" xfId="0" applyFont="1" applyFill="1" applyBorder="1" applyAlignment="1" applyProtection="1">
      <alignment horizontal="center" vertical="center"/>
    </xf>
    <xf numFmtId="0" fontId="37" fillId="4" borderId="18" xfId="0" applyFont="1" applyFill="1" applyBorder="1" applyAlignment="1" applyProtection="1">
      <alignment horizontal="center" vertical="center"/>
    </xf>
    <xf numFmtId="0" fontId="37" fillId="4" borderId="20" xfId="0" applyFont="1" applyFill="1" applyBorder="1" applyAlignment="1" applyProtection="1">
      <alignment horizontal="center" vertical="center"/>
    </xf>
    <xf numFmtId="38" fontId="43" fillId="3" borderId="29" xfId="0" applyNumberFormat="1" applyFont="1" applyFill="1" applyBorder="1" applyAlignment="1" applyProtection="1">
      <alignment horizontal="right" vertical="center"/>
      <protection locked="0"/>
    </xf>
    <xf numFmtId="38" fontId="43" fillId="3" borderId="28" xfId="0" applyNumberFormat="1" applyFont="1" applyFill="1" applyBorder="1" applyAlignment="1" applyProtection="1">
      <alignment horizontal="right" vertical="center"/>
      <protection locked="0"/>
    </xf>
    <xf numFmtId="0" fontId="27" fillId="4" borderId="10" xfId="0" applyFont="1" applyFill="1" applyBorder="1" applyAlignment="1" applyProtection="1">
      <alignment horizontal="left" vertical="center" wrapText="1"/>
    </xf>
    <xf numFmtId="0" fontId="37" fillId="4" borderId="0" xfId="0" applyFont="1" applyFill="1" applyBorder="1" applyAlignment="1" applyProtection="1">
      <alignment horizontal="left" vertical="center" wrapText="1"/>
    </xf>
    <xf numFmtId="0" fontId="37" fillId="4" borderId="24" xfId="0" applyFont="1" applyFill="1" applyBorder="1" applyAlignment="1" applyProtection="1">
      <alignment horizontal="left" vertical="center" wrapText="1"/>
    </xf>
    <xf numFmtId="0" fontId="37" fillId="4" borderId="10" xfId="0" applyFont="1" applyFill="1" applyBorder="1" applyAlignment="1" applyProtection="1">
      <alignment horizontal="left" vertical="center" wrapText="1"/>
    </xf>
    <xf numFmtId="0" fontId="37" fillId="4" borderId="22" xfId="0" applyFont="1" applyFill="1" applyBorder="1" applyAlignment="1" applyProtection="1">
      <alignment horizontal="left" vertical="center" wrapText="1"/>
    </xf>
    <xf numFmtId="0" fontId="37" fillId="4" borderId="8" xfId="0" applyFont="1" applyFill="1" applyBorder="1" applyAlignment="1" applyProtection="1">
      <alignment horizontal="left" vertical="center" wrapText="1"/>
    </xf>
    <xf numFmtId="0" fontId="37" fillId="4" borderId="21" xfId="0" applyFont="1" applyFill="1" applyBorder="1" applyAlignment="1" applyProtection="1">
      <alignment horizontal="left" vertical="center" wrapText="1"/>
    </xf>
    <xf numFmtId="0" fontId="43" fillId="4" borderId="9" xfId="0" applyFont="1" applyFill="1" applyBorder="1" applyAlignment="1" applyProtection="1">
      <alignment horizontal="right" vertical="center" wrapText="1"/>
    </xf>
  </cellXfs>
  <cellStyles count="30">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桁区切り 7" xfId="29"/>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 9" xfId="28"/>
    <cellStyle name="標準_賃金改善内訳表" xfId="3"/>
  </cellStyles>
  <dxfs count="255">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00"/>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314325</xdr:colOff>
      <xdr:row>1</xdr:row>
      <xdr:rowOff>66675</xdr:rowOff>
    </xdr:from>
    <xdr:to>
      <xdr:col>2</xdr:col>
      <xdr:colOff>381000</xdr:colOff>
      <xdr:row>3</xdr:row>
      <xdr:rowOff>57150</xdr:rowOff>
    </xdr:to>
    <xdr:sp macro="" textlink="">
      <xdr:nvSpPr>
        <xdr:cNvPr id="5" name="テキスト ボックス 4"/>
        <xdr:cNvSpPr txBox="1"/>
      </xdr:nvSpPr>
      <xdr:spPr>
        <a:xfrm>
          <a:off x="314325" y="238125"/>
          <a:ext cx="1438275" cy="3333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単価更新済み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133350</xdr:colOff>
      <xdr:row>0</xdr:row>
      <xdr:rowOff>142875</xdr:rowOff>
    </xdr:from>
    <xdr:to>
      <xdr:col>2</xdr:col>
      <xdr:colOff>200025</xdr:colOff>
      <xdr:row>3</xdr:row>
      <xdr:rowOff>152400</xdr:rowOff>
    </xdr:to>
    <xdr:sp macro="" textlink="">
      <xdr:nvSpPr>
        <xdr:cNvPr id="5" name="テキスト ボックス 4"/>
        <xdr:cNvSpPr txBox="1"/>
      </xdr:nvSpPr>
      <xdr:spPr>
        <a:xfrm>
          <a:off x="133350" y="142875"/>
          <a:ext cx="1438275" cy="5238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a:t>
          </a:r>
          <a:r>
            <a:rPr kumimoji="1" lang="en-US" altLang="ja-JP" sz="1100">
              <a:solidFill>
                <a:schemeClr val="bg1"/>
              </a:solidFill>
            </a:rPr>
            <a:t>2</a:t>
          </a:r>
          <a:r>
            <a:rPr kumimoji="1" lang="ja-JP" altLang="en-US" sz="1100">
              <a:solidFill>
                <a:schemeClr val="bg1"/>
              </a:solidFill>
            </a:rPr>
            <a:t>，</a:t>
          </a:r>
          <a:r>
            <a:rPr kumimoji="1" lang="en-US" altLang="ja-JP" sz="1100">
              <a:solidFill>
                <a:schemeClr val="bg1"/>
              </a:solidFill>
            </a:rPr>
            <a:t>3</a:t>
          </a:r>
          <a:r>
            <a:rPr kumimoji="1" lang="ja-JP" altLang="en-US" sz="1100">
              <a:solidFill>
                <a:schemeClr val="bg1"/>
              </a:solidFill>
            </a:rPr>
            <a:t>月）更新済み</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1590675</xdr:colOff>
      <xdr:row>0</xdr:row>
      <xdr:rowOff>95250</xdr:rowOff>
    </xdr:from>
    <xdr:to>
      <xdr:col>6</xdr:col>
      <xdr:colOff>28575</xdr:colOff>
      <xdr:row>1</xdr:row>
      <xdr:rowOff>104775</xdr:rowOff>
    </xdr:to>
    <xdr:sp macro="" textlink="">
      <xdr:nvSpPr>
        <xdr:cNvPr id="2" name="テキスト ボックス 1"/>
        <xdr:cNvSpPr txBox="1"/>
      </xdr:nvSpPr>
      <xdr:spPr>
        <a:xfrm>
          <a:off x="190500" y="95250"/>
          <a:ext cx="981075" cy="1809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単価更新済み</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1590675</xdr:colOff>
      <xdr:row>0</xdr:row>
      <xdr:rowOff>95250</xdr:rowOff>
    </xdr:from>
    <xdr:to>
      <xdr:col>6</xdr:col>
      <xdr:colOff>28575</xdr:colOff>
      <xdr:row>1</xdr:row>
      <xdr:rowOff>104775</xdr:rowOff>
    </xdr:to>
    <xdr:sp macro="" textlink="">
      <xdr:nvSpPr>
        <xdr:cNvPr id="2" name="テキスト ボックス 1"/>
        <xdr:cNvSpPr txBox="1"/>
      </xdr:nvSpPr>
      <xdr:spPr>
        <a:xfrm>
          <a:off x="190500" y="95250"/>
          <a:ext cx="981075" cy="18097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R2</a:t>
          </a:r>
          <a:r>
            <a:rPr kumimoji="1" lang="ja-JP" altLang="en-US" sz="1100">
              <a:solidFill>
                <a:schemeClr val="bg1"/>
              </a:solidFill>
            </a:rPr>
            <a:t>単価更新済み</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20&#20966;&#36935;&#25913;&#21892;/R3/140_&#20107;&#21209;&#25913;&#21892;&#12395;&#21521;&#12369;&#12383;&#21462;&#32068;/030_&#65330;&#65298;&#20966;&#36935;&#22577;&#21578;&#27096;&#24335;&#26908;&#35342;/010_&#32113;&#21512;&#21069;/010_&#20154;&#21223;&#20998;&#31309;&#31639;&#34920;/030_&#21336;&#20385;&#26356;&#26032;&#28168;&#12415;&#65288;&#12480;&#12502;&#12523;&#12481;&#12455;&#12483;&#12463;&#28168;&#12415;&#65289;/&#12304;&#20462;&#27491;&#28168;&#12305;&#12304;0202&#12305;2020hoikusho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
      <sheetName val="保育単価表②"/>
      <sheetName val="保育単価表 2"/>
      <sheetName val="保育単価表②2"/>
      <sheetName val="市独自助成"/>
    </sheetNames>
    <sheetDataSet>
      <sheetData sheetId="0">
        <row r="2">
          <cell r="AR2">
            <v>1</v>
          </cell>
          <cell r="AS2">
            <v>20</v>
          </cell>
          <cell r="AX2">
            <v>1</v>
          </cell>
          <cell r="AY2">
            <v>210</v>
          </cell>
        </row>
        <row r="3">
          <cell r="AR3">
            <v>21</v>
          </cell>
          <cell r="AS3">
            <v>30</v>
          </cell>
          <cell r="AX3">
            <v>211</v>
          </cell>
          <cell r="AY3">
            <v>279</v>
          </cell>
        </row>
        <row r="4">
          <cell r="AR4">
            <v>31</v>
          </cell>
          <cell r="AS4">
            <v>40</v>
          </cell>
          <cell r="AX4">
            <v>280</v>
          </cell>
          <cell r="AY4">
            <v>349</v>
          </cell>
        </row>
        <row r="5">
          <cell r="AR5">
            <v>41</v>
          </cell>
          <cell r="AS5">
            <v>50</v>
          </cell>
          <cell r="AX5">
            <v>350</v>
          </cell>
          <cell r="AY5">
            <v>419</v>
          </cell>
        </row>
        <row r="6">
          <cell r="AR6">
            <v>51</v>
          </cell>
          <cell r="AS6">
            <v>60</v>
          </cell>
          <cell r="AX6">
            <v>420</v>
          </cell>
          <cell r="AY6">
            <v>489</v>
          </cell>
        </row>
        <row r="7">
          <cell r="AR7">
            <v>61</v>
          </cell>
          <cell r="AS7">
            <v>70</v>
          </cell>
          <cell r="AX7">
            <v>490</v>
          </cell>
          <cell r="AY7">
            <v>559</v>
          </cell>
        </row>
        <row r="8">
          <cell r="AR8">
            <v>71</v>
          </cell>
          <cell r="AS8">
            <v>80</v>
          </cell>
          <cell r="AX8">
            <v>560</v>
          </cell>
          <cell r="AY8">
            <v>629</v>
          </cell>
        </row>
        <row r="9">
          <cell r="AR9">
            <v>81</v>
          </cell>
          <cell r="AS9">
            <v>90</v>
          </cell>
          <cell r="AX9">
            <v>630</v>
          </cell>
          <cell r="AY9">
            <v>699</v>
          </cell>
        </row>
        <row r="10">
          <cell r="AR10">
            <v>91</v>
          </cell>
          <cell r="AS10">
            <v>100</v>
          </cell>
          <cell r="AX10">
            <v>700</v>
          </cell>
          <cell r="AY10">
            <v>769</v>
          </cell>
        </row>
        <row r="11">
          <cell r="AR11">
            <v>101</v>
          </cell>
          <cell r="AS11">
            <v>110</v>
          </cell>
          <cell r="AX11">
            <v>770</v>
          </cell>
          <cell r="AY11">
            <v>839</v>
          </cell>
        </row>
        <row r="12">
          <cell r="AR12">
            <v>111</v>
          </cell>
          <cell r="AS12">
            <v>120</v>
          </cell>
          <cell r="AX12">
            <v>840</v>
          </cell>
          <cell r="AY12">
            <v>909</v>
          </cell>
        </row>
        <row r="13">
          <cell r="AR13">
            <v>121</v>
          </cell>
          <cell r="AS13">
            <v>130</v>
          </cell>
          <cell r="AX13">
            <v>910</v>
          </cell>
          <cell r="AY13">
            <v>979</v>
          </cell>
        </row>
        <row r="14">
          <cell r="AR14">
            <v>131</v>
          </cell>
          <cell r="AS14">
            <v>140</v>
          </cell>
          <cell r="AX14">
            <v>980</v>
          </cell>
          <cell r="AY14">
            <v>1049</v>
          </cell>
        </row>
        <row r="15">
          <cell r="AR15">
            <v>141</v>
          </cell>
          <cell r="AS15">
            <v>150</v>
          </cell>
          <cell r="AX15">
            <v>1050</v>
          </cell>
          <cell r="AY15">
            <v>1050</v>
          </cell>
        </row>
        <row r="16">
          <cell r="AR16">
            <v>151</v>
          </cell>
          <cell r="AS16">
            <v>160</v>
          </cell>
        </row>
        <row r="17">
          <cell r="AR17">
            <v>161</v>
          </cell>
          <cell r="AS17">
            <v>170</v>
          </cell>
        </row>
        <row r="18">
          <cell r="AR18">
            <v>171</v>
          </cell>
          <cell r="AS18">
            <v>180</v>
          </cell>
        </row>
      </sheetData>
      <sheetData sheetId="1"/>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row>
        <row r="7">
          <cell r="A7" t="str">
            <v>20４歳以上児</v>
          </cell>
          <cell r="B7" t="str">
            <v>16/100
地域</v>
          </cell>
          <cell r="C7" t="str">
            <v>　20人</v>
          </cell>
          <cell r="D7" t="str">
            <v>2号</v>
          </cell>
          <cell r="E7" t="str">
            <v>４歳以上児</v>
          </cell>
          <cell r="G7">
            <v>121910</v>
          </cell>
          <cell r="H7">
            <v>129480</v>
          </cell>
          <cell r="I7">
            <v>96400</v>
          </cell>
          <cell r="J7">
            <v>103970</v>
          </cell>
          <cell r="K7" t="str">
            <v>＋</v>
          </cell>
          <cell r="L7">
            <v>1200</v>
          </cell>
          <cell r="M7">
            <v>1270</v>
          </cell>
          <cell r="N7" t="str">
            <v>×加算率</v>
          </cell>
          <cell r="O7">
            <v>940</v>
          </cell>
          <cell r="P7">
            <v>1010</v>
          </cell>
          <cell r="Q7" t="str">
            <v>×加算率</v>
          </cell>
          <cell r="R7" t="str">
            <v>＋</v>
          </cell>
          <cell r="S7">
            <v>26120</v>
          </cell>
          <cell r="T7" t="str">
            <v>＋</v>
          </cell>
          <cell r="U7">
            <v>260</v>
          </cell>
          <cell r="V7" t="str">
            <v>＋</v>
          </cell>
          <cell r="W7">
            <v>7570</v>
          </cell>
          <cell r="X7">
            <v>70</v>
          </cell>
          <cell r="Y7" t="str">
            <v>＋</v>
          </cell>
          <cell r="AB7" t="str">
            <v>＋</v>
          </cell>
          <cell r="AE7" t="str">
            <v>÷</v>
          </cell>
          <cell r="AG7" t="str">
            <v>＋</v>
          </cell>
          <cell r="AH7">
            <v>30520</v>
          </cell>
          <cell r="AJ7" t="str">
            <v>＋</v>
          </cell>
          <cell r="AK7">
            <v>230</v>
          </cell>
          <cell r="AL7" t="str">
            <v>＋</v>
          </cell>
          <cell r="AM7" t="str">
            <v>Ａ地域</v>
          </cell>
          <cell r="AN7">
            <v>7100</v>
          </cell>
          <cell r="AO7">
            <v>7800</v>
          </cell>
          <cell r="AP7" t="str">
            <v>＋</v>
          </cell>
          <cell r="AQ7" t="str">
            <v>ａ地域</v>
          </cell>
          <cell r="AR7">
            <v>15800</v>
          </cell>
          <cell r="AS7">
            <v>17600</v>
          </cell>
          <cell r="AT7" t="str">
            <v>＋</v>
          </cell>
          <cell r="AU7">
            <v>22730</v>
          </cell>
          <cell r="AV7" t="str">
            <v>＋</v>
          </cell>
          <cell r="AW7">
            <v>220</v>
          </cell>
          <cell r="AX7" t="str">
            <v>－</v>
          </cell>
          <cell r="AZ7" t="str">
            <v>－</v>
          </cell>
          <cell r="BA7" t="str">
            <v>(⑥＋⑦＋⑧＋⑩)</v>
          </cell>
          <cell r="BB7" t="str">
            <v>(⑥＋⑦＋⑧＋⑩)</v>
          </cell>
          <cell r="BC7" t="str">
            <v>(⑥＋⑦＋⑧＋⑩)</v>
          </cell>
          <cell r="BD7" t="str">
            <v>(⑥＋⑦＋⑧＋⑩)</v>
          </cell>
          <cell r="BF7" t="str">
            <v>(⑥～⑰（⑭を除く。)）</v>
          </cell>
          <cell r="BH7">
            <v>26360</v>
          </cell>
          <cell r="BI7" t="str">
            <v>＋</v>
          </cell>
          <cell r="BJ7">
            <v>260</v>
          </cell>
        </row>
        <row r="8">
          <cell r="A8" t="str">
            <v>20３歳児</v>
          </cell>
          <cell r="E8" t="str">
            <v>３歳児</v>
          </cell>
          <cell r="G8">
            <v>129480</v>
          </cell>
          <cell r="H8">
            <v>190530</v>
          </cell>
          <cell r="I8">
            <v>103970</v>
          </cell>
          <cell r="J8">
            <v>165020</v>
          </cell>
          <cell r="K8" t="str">
            <v>＋</v>
          </cell>
          <cell r="L8">
            <v>1270</v>
          </cell>
          <cell r="M8">
            <v>1790</v>
          </cell>
          <cell r="N8" t="str">
            <v>×加算率</v>
          </cell>
          <cell r="O8">
            <v>1010</v>
          </cell>
          <cell r="P8">
            <v>1530</v>
          </cell>
          <cell r="Q8" t="str">
            <v>×加算率</v>
          </cell>
          <cell r="V8" t="str">
            <v>＋</v>
          </cell>
          <cell r="W8">
            <v>7570</v>
          </cell>
          <cell r="X8">
            <v>70</v>
          </cell>
          <cell r="AI8">
            <v>28810</v>
          </cell>
          <cell r="AM8" t="str">
            <v>Ｂ地域</v>
          </cell>
          <cell r="AN8" t="e">
            <v>#REF!</v>
          </cell>
          <cell r="AO8" t="e">
            <v>#REF!</v>
          </cell>
          <cell r="AQ8" t="str">
            <v>ｂ地域</v>
          </cell>
          <cell r="AR8">
            <v>8700</v>
          </cell>
          <cell r="AS8">
            <v>9700</v>
          </cell>
        </row>
        <row r="9">
          <cell r="A9" t="str">
            <v>20１，２歳児</v>
          </cell>
          <cell r="D9" t="str">
            <v>3号</v>
          </cell>
          <cell r="E9" t="str">
            <v>１、２歳児</v>
          </cell>
          <cell r="G9">
            <v>190530</v>
          </cell>
          <cell r="H9">
            <v>266320</v>
          </cell>
          <cell r="I9">
            <v>165020</v>
          </cell>
          <cell r="J9">
            <v>240810</v>
          </cell>
          <cell r="K9" t="str">
            <v>＋</v>
          </cell>
          <cell r="L9">
            <v>1790</v>
          </cell>
          <cell r="M9">
            <v>2550</v>
          </cell>
          <cell r="N9" t="str">
            <v>×加算率</v>
          </cell>
          <cell r="O9">
            <v>1530</v>
          </cell>
          <cell r="P9">
            <v>2290</v>
          </cell>
          <cell r="Q9" t="str">
            <v>×加算率</v>
          </cell>
          <cell r="AG9" t="str">
            <v>＋</v>
          </cell>
          <cell r="AH9">
            <v>28810</v>
          </cell>
          <cell r="AM9" t="str">
            <v>Ｃ地域</v>
          </cell>
          <cell r="AN9" t="e">
            <v>#REF!</v>
          </cell>
          <cell r="AO9" t="e">
            <v>#REF!</v>
          </cell>
          <cell r="AQ9" t="str">
            <v>ｃ地域</v>
          </cell>
          <cell r="AR9">
            <v>7600</v>
          </cell>
          <cell r="AS9">
            <v>8400</v>
          </cell>
          <cell r="BA9">
            <v>0.01</v>
          </cell>
          <cell r="BB9">
            <v>0.03</v>
          </cell>
          <cell r="BC9">
            <v>0.04</v>
          </cell>
          <cell r="BD9">
            <v>0.05</v>
          </cell>
          <cell r="BF9">
            <v>0.79</v>
          </cell>
        </row>
        <row r="10">
          <cell r="A10" t="str">
            <v>20乳児</v>
          </cell>
          <cell r="E10" t="str">
            <v>乳児</v>
          </cell>
          <cell r="G10">
            <v>266320</v>
          </cell>
          <cell r="I10">
            <v>240810</v>
          </cell>
          <cell r="K10" t="str">
            <v>＋</v>
          </cell>
          <cell r="L10">
            <v>2550</v>
          </cell>
          <cell r="N10" t="str">
            <v>×加算率</v>
          </cell>
          <cell r="O10">
            <v>2290</v>
          </cell>
          <cell r="Q10" t="str">
            <v>×加算率</v>
          </cell>
          <cell r="AM10" t="str">
            <v>Ｄ地域</v>
          </cell>
          <cell r="AN10" t="e">
            <v>#REF!</v>
          </cell>
          <cell r="AO10" t="e">
            <v>#REF!</v>
          </cell>
          <cell r="AQ10" t="str">
            <v>ｄ地域</v>
          </cell>
          <cell r="AR10">
            <v>6800</v>
          </cell>
          <cell r="AS10">
            <v>7500</v>
          </cell>
        </row>
        <row r="11">
          <cell r="A11" t="str">
            <v>30４歳以上児</v>
          </cell>
          <cell r="C11" t="str">
            <v>　21人
　　から
　30人
　　まで</v>
          </cell>
          <cell r="D11" t="str">
            <v>2号</v>
          </cell>
          <cell r="E11" t="str">
            <v>４歳以上児</v>
          </cell>
          <cell r="G11">
            <v>87910</v>
          </cell>
          <cell r="H11">
            <v>95480</v>
          </cell>
          <cell r="I11">
            <v>70900</v>
          </cell>
          <cell r="J11">
            <v>78470</v>
          </cell>
          <cell r="K11" t="str">
            <v>＋</v>
          </cell>
          <cell r="L11">
            <v>860</v>
          </cell>
          <cell r="M11">
            <v>930</v>
          </cell>
          <cell r="N11" t="str">
            <v>×加算率</v>
          </cell>
          <cell r="O11">
            <v>690</v>
          </cell>
          <cell r="P11">
            <v>760</v>
          </cell>
          <cell r="Q11" t="str">
            <v>×加算率</v>
          </cell>
          <cell r="R11" t="str">
            <v>＋</v>
          </cell>
          <cell r="S11">
            <v>17410</v>
          </cell>
          <cell r="T11" t="str">
            <v>＋</v>
          </cell>
          <cell r="U11">
            <v>170</v>
          </cell>
          <cell r="V11" t="str">
            <v>＋</v>
          </cell>
          <cell r="W11">
            <v>7570</v>
          </cell>
          <cell r="X11">
            <v>70</v>
          </cell>
          <cell r="AG11" t="str">
            <v>＋</v>
          </cell>
          <cell r="AH11">
            <v>22630</v>
          </cell>
          <cell r="AJ11" t="str">
            <v>＋</v>
          </cell>
          <cell r="AK11">
            <v>150</v>
          </cell>
          <cell r="AL11" t="str">
            <v>＋</v>
          </cell>
          <cell r="AM11" t="str">
            <v>Ａ地域</v>
          </cell>
          <cell r="AN11">
            <v>4900</v>
          </cell>
          <cell r="AO11">
            <v>5400</v>
          </cell>
          <cell r="AP11" t="str">
            <v>＋</v>
          </cell>
          <cell r="AQ11" t="str">
            <v>ａ地域</v>
          </cell>
          <cell r="AR11">
            <v>10900</v>
          </cell>
          <cell r="AS11">
            <v>12200</v>
          </cell>
          <cell r="AT11" t="str">
            <v>＋</v>
          </cell>
          <cell r="AU11">
            <v>15150</v>
          </cell>
          <cell r="AV11" t="str">
            <v>＋</v>
          </cell>
          <cell r="AW11">
            <v>150</v>
          </cell>
          <cell r="AZ11" t="str">
            <v>－</v>
          </cell>
          <cell r="BA11" t="str">
            <v>(⑥＋⑦＋⑧＋⑩)</v>
          </cell>
          <cell r="BB11" t="str">
            <v>(⑥＋⑦＋⑧＋⑩)</v>
          </cell>
          <cell r="BC11" t="str">
            <v>(⑥＋⑦＋⑧＋⑩)</v>
          </cell>
          <cell r="BD11" t="str">
            <v>(⑥＋⑦＋⑧＋⑩)</v>
          </cell>
          <cell r="BF11" t="str">
            <v>(⑥～⑰（⑭を除く。)）</v>
          </cell>
          <cell r="BH11">
            <v>17570</v>
          </cell>
          <cell r="BI11" t="str">
            <v>＋</v>
          </cell>
          <cell r="BJ11">
            <v>170</v>
          </cell>
        </row>
        <row r="12">
          <cell r="A12" t="str">
            <v>30３歳児</v>
          </cell>
          <cell r="E12" t="str">
            <v>３歳児</v>
          </cell>
          <cell r="G12">
            <v>95480</v>
          </cell>
          <cell r="H12">
            <v>156530</v>
          </cell>
          <cell r="I12">
            <v>78470</v>
          </cell>
          <cell r="J12">
            <v>139520</v>
          </cell>
          <cell r="K12" t="str">
            <v>＋</v>
          </cell>
          <cell r="L12">
            <v>930</v>
          </cell>
          <cell r="M12">
            <v>1450</v>
          </cell>
          <cell r="N12" t="str">
            <v>×加算率</v>
          </cell>
          <cell r="O12">
            <v>760</v>
          </cell>
          <cell r="P12">
            <v>1280</v>
          </cell>
          <cell r="Q12" t="str">
            <v>×加算率</v>
          </cell>
          <cell r="V12" t="str">
            <v>＋</v>
          </cell>
          <cell r="W12">
            <v>7570</v>
          </cell>
          <cell r="X12">
            <v>70</v>
          </cell>
          <cell r="AI12">
            <v>20920</v>
          </cell>
          <cell r="AM12" t="str">
            <v>Ｂ地域</v>
          </cell>
          <cell r="AN12" t="e">
            <v>#REF!</v>
          </cell>
          <cell r="AO12" t="e">
            <v>#REF!</v>
          </cell>
          <cell r="AQ12" t="str">
            <v>ｂ地域</v>
          </cell>
          <cell r="AR12">
            <v>6000</v>
          </cell>
          <cell r="AS12">
            <v>6700</v>
          </cell>
        </row>
        <row r="13">
          <cell r="A13" t="str">
            <v>30１，２歳児</v>
          </cell>
          <cell r="D13" t="str">
            <v>3号</v>
          </cell>
          <cell r="E13" t="str">
            <v>１、２歳児</v>
          </cell>
          <cell r="G13">
            <v>156530</v>
          </cell>
          <cell r="H13">
            <v>232320</v>
          </cell>
          <cell r="I13">
            <v>139520</v>
          </cell>
          <cell r="J13">
            <v>215310</v>
          </cell>
          <cell r="K13" t="str">
            <v>＋</v>
          </cell>
          <cell r="L13">
            <v>1450</v>
          </cell>
          <cell r="M13">
            <v>2210</v>
          </cell>
          <cell r="N13" t="str">
            <v>×加算率</v>
          </cell>
          <cell r="O13">
            <v>1280</v>
          </cell>
          <cell r="P13">
            <v>2040</v>
          </cell>
          <cell r="Q13" t="str">
            <v>×加算率</v>
          </cell>
          <cell r="AG13" t="str">
            <v>＋</v>
          </cell>
          <cell r="AH13">
            <v>20920</v>
          </cell>
          <cell r="AK13">
            <v>0</v>
          </cell>
          <cell r="AM13" t="str">
            <v>Ｃ地域</v>
          </cell>
          <cell r="AN13" t="e">
            <v>#REF!</v>
          </cell>
          <cell r="AO13" t="e">
            <v>#REF!</v>
          </cell>
          <cell r="AQ13" t="str">
            <v>ｃ地域</v>
          </cell>
          <cell r="AR13">
            <v>5200</v>
          </cell>
          <cell r="AS13">
            <v>5800</v>
          </cell>
          <cell r="BA13">
            <v>0.01</v>
          </cell>
          <cell r="BB13">
            <v>0.03</v>
          </cell>
          <cell r="BC13">
            <v>0.04</v>
          </cell>
          <cell r="BD13">
            <v>0.05</v>
          </cell>
          <cell r="BF13">
            <v>0.87</v>
          </cell>
        </row>
        <row r="14">
          <cell r="A14" t="str">
            <v>30乳児</v>
          </cell>
          <cell r="E14" t="str">
            <v>乳児</v>
          </cell>
          <cell r="G14">
            <v>232320</v>
          </cell>
          <cell r="I14">
            <v>215310</v>
          </cell>
          <cell r="K14" t="str">
            <v>＋</v>
          </cell>
          <cell r="L14">
            <v>2210</v>
          </cell>
          <cell r="N14" t="str">
            <v>×加算率</v>
          </cell>
          <cell r="O14">
            <v>2040</v>
          </cell>
          <cell r="Q14" t="str">
            <v>×加算率</v>
          </cell>
          <cell r="AM14" t="str">
            <v>Ｄ地域</v>
          </cell>
          <cell r="AN14" t="e">
            <v>#REF!</v>
          </cell>
          <cell r="AO14" t="e">
            <v>#REF!</v>
          </cell>
          <cell r="AQ14" t="str">
            <v>ｄ地域</v>
          </cell>
          <cell r="AR14">
            <v>4700</v>
          </cell>
          <cell r="AS14">
            <v>5200</v>
          </cell>
        </row>
        <row r="15">
          <cell r="A15" t="str">
            <v>40４歳以上児</v>
          </cell>
          <cell r="C15" t="str">
            <v>　31人
　　から
　40人
　　まで</v>
          </cell>
          <cell r="D15" t="str">
            <v>2号</v>
          </cell>
          <cell r="E15" t="str">
            <v>４歳以上児</v>
          </cell>
          <cell r="G15">
            <v>71170</v>
          </cell>
          <cell r="H15">
            <v>78740</v>
          </cell>
          <cell r="I15">
            <v>58410</v>
          </cell>
          <cell r="J15">
            <v>65980</v>
          </cell>
          <cell r="K15" t="str">
            <v>＋</v>
          </cell>
          <cell r="L15">
            <v>690</v>
          </cell>
          <cell r="M15">
            <v>760</v>
          </cell>
          <cell r="N15" t="str">
            <v>×加算率</v>
          </cell>
          <cell r="O15">
            <v>560</v>
          </cell>
          <cell r="P15">
            <v>630</v>
          </cell>
          <cell r="Q15" t="str">
            <v>×加算率</v>
          </cell>
          <cell r="R15" t="str">
            <v>＋</v>
          </cell>
          <cell r="S15">
            <v>13060</v>
          </cell>
          <cell r="T15" t="str">
            <v>＋</v>
          </cell>
          <cell r="U15">
            <v>130</v>
          </cell>
          <cell r="V15" t="str">
            <v>＋</v>
          </cell>
          <cell r="W15">
            <v>7570</v>
          </cell>
          <cell r="X15">
            <v>70</v>
          </cell>
          <cell r="AG15" t="str">
            <v>＋</v>
          </cell>
          <cell r="AH15">
            <v>18680</v>
          </cell>
          <cell r="AJ15" t="str">
            <v>＋</v>
          </cell>
          <cell r="AK15">
            <v>110</v>
          </cell>
          <cell r="AL15" t="str">
            <v>＋</v>
          </cell>
          <cell r="AM15" t="str">
            <v>Ａ地域</v>
          </cell>
          <cell r="AN15">
            <v>4300</v>
          </cell>
          <cell r="AO15">
            <v>4700</v>
          </cell>
          <cell r="AP15" t="str">
            <v>＋</v>
          </cell>
          <cell r="AQ15" t="str">
            <v>ａ地域</v>
          </cell>
          <cell r="AR15">
            <v>9800</v>
          </cell>
          <cell r="AS15">
            <v>10900</v>
          </cell>
          <cell r="AT15" t="str">
            <v>＋</v>
          </cell>
          <cell r="AU15">
            <v>11360</v>
          </cell>
          <cell r="AV15" t="str">
            <v>＋</v>
          </cell>
          <cell r="AW15">
            <v>110</v>
          </cell>
          <cell r="AZ15" t="str">
            <v>－</v>
          </cell>
          <cell r="BA15" t="str">
            <v>(⑥＋⑦＋⑧＋⑩)</v>
          </cell>
          <cell r="BB15" t="str">
            <v>(⑥＋⑦＋⑧＋⑩)</v>
          </cell>
          <cell r="BC15" t="str">
            <v>(⑥＋⑦＋⑧＋⑩)</v>
          </cell>
          <cell r="BD15" t="str">
            <v>(⑥＋⑦＋⑧＋⑩)</v>
          </cell>
          <cell r="BF15" t="str">
            <v>(⑥～⑰（⑭を除く。)）</v>
          </cell>
          <cell r="BH15">
            <v>13180</v>
          </cell>
          <cell r="BI15" t="str">
            <v>＋</v>
          </cell>
          <cell r="BJ15">
            <v>130</v>
          </cell>
        </row>
        <row r="16">
          <cell r="A16" t="str">
            <v>40３歳児</v>
          </cell>
          <cell r="E16" t="str">
            <v>３歳児</v>
          </cell>
          <cell r="G16">
            <v>78740</v>
          </cell>
          <cell r="H16">
            <v>139790</v>
          </cell>
          <cell r="I16">
            <v>65980</v>
          </cell>
          <cell r="J16">
            <v>127030</v>
          </cell>
          <cell r="K16" t="str">
            <v>＋</v>
          </cell>
          <cell r="L16">
            <v>760</v>
          </cell>
          <cell r="M16">
            <v>1280</v>
          </cell>
          <cell r="N16" t="str">
            <v>×加算率</v>
          </cell>
          <cell r="O16">
            <v>630</v>
          </cell>
          <cell r="P16">
            <v>1150</v>
          </cell>
          <cell r="Q16" t="str">
            <v>×加算率</v>
          </cell>
          <cell r="V16" t="str">
            <v>＋</v>
          </cell>
          <cell r="W16">
            <v>7570</v>
          </cell>
          <cell r="X16">
            <v>70</v>
          </cell>
          <cell r="AI16">
            <v>16970</v>
          </cell>
          <cell r="AM16" t="str">
            <v>Ｂ地域</v>
          </cell>
          <cell r="AN16" t="e">
            <v>#REF!</v>
          </cell>
          <cell r="AO16" t="e">
            <v>#REF!</v>
          </cell>
          <cell r="AQ16" t="str">
            <v>ｂ地域</v>
          </cell>
          <cell r="AR16">
            <v>5400</v>
          </cell>
          <cell r="AS16">
            <v>6000</v>
          </cell>
        </row>
        <row r="17">
          <cell r="A17" t="str">
            <v>40１，２歳児</v>
          </cell>
          <cell r="D17" t="str">
            <v>3号</v>
          </cell>
          <cell r="E17" t="str">
            <v>１、２歳児</v>
          </cell>
          <cell r="G17">
            <v>139790</v>
          </cell>
          <cell r="H17">
            <v>215580</v>
          </cell>
          <cell r="I17">
            <v>127030</v>
          </cell>
          <cell r="J17">
            <v>202820</v>
          </cell>
          <cell r="K17" t="str">
            <v>＋</v>
          </cell>
          <cell r="L17">
            <v>1280</v>
          </cell>
          <cell r="M17">
            <v>2040</v>
          </cell>
          <cell r="N17" t="str">
            <v>×加算率</v>
          </cell>
          <cell r="O17">
            <v>1150</v>
          </cell>
          <cell r="P17">
            <v>1910</v>
          </cell>
          <cell r="Q17" t="str">
            <v>×加算率</v>
          </cell>
          <cell r="AG17" t="str">
            <v>＋</v>
          </cell>
          <cell r="AH17">
            <v>16970</v>
          </cell>
          <cell r="AK17">
            <v>0</v>
          </cell>
          <cell r="AM17" t="str">
            <v>Ｃ地域</v>
          </cell>
          <cell r="AN17" t="e">
            <v>#REF!</v>
          </cell>
          <cell r="AO17" t="e">
            <v>#REF!</v>
          </cell>
          <cell r="AQ17" t="str">
            <v>ｃ地域</v>
          </cell>
          <cell r="AR17">
            <v>4700</v>
          </cell>
          <cell r="AS17">
            <v>5200</v>
          </cell>
          <cell r="BA17">
            <v>0.01</v>
          </cell>
          <cell r="BB17">
            <v>0.03</v>
          </cell>
          <cell r="BC17">
            <v>0.04</v>
          </cell>
          <cell r="BD17">
            <v>0.05</v>
          </cell>
          <cell r="BF17">
            <v>0.96</v>
          </cell>
        </row>
        <row r="18">
          <cell r="A18" t="str">
            <v>40乳児</v>
          </cell>
          <cell r="E18" t="str">
            <v>乳児</v>
          </cell>
          <cell r="G18">
            <v>215580</v>
          </cell>
          <cell r="I18">
            <v>202820</v>
          </cell>
          <cell r="K18" t="str">
            <v>＋</v>
          </cell>
          <cell r="L18">
            <v>2040</v>
          </cell>
          <cell r="N18" t="str">
            <v>×加算率</v>
          </cell>
          <cell r="O18">
            <v>1910</v>
          </cell>
          <cell r="Q18" t="str">
            <v>×加算率</v>
          </cell>
          <cell r="AM18" t="str">
            <v>Ｄ地域</v>
          </cell>
          <cell r="AN18" t="e">
            <v>#REF!</v>
          </cell>
          <cell r="AO18" t="e">
            <v>#REF!</v>
          </cell>
          <cell r="AQ18" t="str">
            <v>ｄ地域</v>
          </cell>
          <cell r="AR18">
            <v>4200</v>
          </cell>
          <cell r="AS18">
            <v>4600</v>
          </cell>
        </row>
        <row r="19">
          <cell r="A19" t="str">
            <v>50４歳以上児</v>
          </cell>
          <cell r="C19" t="str">
            <v>　41人
　　から
　50人
　　まで</v>
          </cell>
          <cell r="D19" t="str">
            <v>2号</v>
          </cell>
          <cell r="E19" t="str">
            <v>４歳以上児</v>
          </cell>
          <cell r="G19">
            <v>66590</v>
          </cell>
          <cell r="H19">
            <v>74160</v>
          </cell>
          <cell r="I19">
            <v>56380</v>
          </cell>
          <cell r="J19">
            <v>63950</v>
          </cell>
          <cell r="K19" t="str">
            <v>＋</v>
          </cell>
          <cell r="L19">
            <v>640</v>
          </cell>
          <cell r="M19">
            <v>710</v>
          </cell>
          <cell r="N19" t="str">
            <v>×加算率</v>
          </cell>
          <cell r="O19">
            <v>540</v>
          </cell>
          <cell r="P19">
            <v>610</v>
          </cell>
          <cell r="Q19" t="str">
            <v>×加算率</v>
          </cell>
          <cell r="R19" t="str">
            <v>＋</v>
          </cell>
          <cell r="S19">
            <v>10450</v>
          </cell>
          <cell r="T19" t="str">
            <v>＋</v>
          </cell>
          <cell r="U19">
            <v>100</v>
          </cell>
          <cell r="V19" t="str">
            <v>＋</v>
          </cell>
          <cell r="W19">
            <v>7570</v>
          </cell>
          <cell r="X19">
            <v>70</v>
          </cell>
          <cell r="AA19" t="str">
            <v>休日保育の年間延べ利用子ども数</v>
          </cell>
          <cell r="AC19" t="str">
            <v>休日保育の年間延べ利用子ども数</v>
          </cell>
          <cell r="AG19" t="str">
            <v>＋</v>
          </cell>
          <cell r="AH19">
            <v>16320</v>
          </cell>
          <cell r="AJ19" t="str">
            <v>＋</v>
          </cell>
          <cell r="AK19">
            <v>90</v>
          </cell>
          <cell r="AL19" t="str">
            <v>＋</v>
          </cell>
          <cell r="AM19" t="str">
            <v>Ａ地域</v>
          </cell>
          <cell r="AN19">
            <v>3900</v>
          </cell>
          <cell r="AO19">
            <v>4300</v>
          </cell>
          <cell r="AP19" t="str">
            <v>＋</v>
          </cell>
          <cell r="AQ19" t="str">
            <v>ａ地域</v>
          </cell>
          <cell r="AR19">
            <v>8800</v>
          </cell>
          <cell r="AS19">
            <v>9800</v>
          </cell>
          <cell r="AT19" t="str">
            <v>＋</v>
          </cell>
          <cell r="AU19">
            <v>9090</v>
          </cell>
          <cell r="AV19" t="str">
            <v>＋</v>
          </cell>
          <cell r="AW19">
            <v>90</v>
          </cell>
          <cell r="AZ19" t="str">
            <v>－</v>
          </cell>
          <cell r="BA19" t="str">
            <v>(⑥＋⑦＋⑧＋⑩)</v>
          </cell>
          <cell r="BB19" t="str">
            <v>(⑥＋⑦＋⑧＋⑩)</v>
          </cell>
          <cell r="BC19" t="str">
            <v>(⑥＋⑦＋⑧＋⑩)</v>
          </cell>
          <cell r="BD19" t="str">
            <v>(⑥＋⑦＋⑧＋⑩)</v>
          </cell>
          <cell r="BF19" t="str">
            <v>(⑥～⑰（⑭を除く。)）</v>
          </cell>
          <cell r="BH19">
            <v>10540</v>
          </cell>
          <cell r="BI19" t="str">
            <v>＋</v>
          </cell>
          <cell r="BJ19">
            <v>100</v>
          </cell>
        </row>
        <row r="20">
          <cell r="A20" t="str">
            <v>50３歳児</v>
          </cell>
          <cell r="E20" t="str">
            <v>３歳児</v>
          </cell>
          <cell r="G20">
            <v>74160</v>
          </cell>
          <cell r="H20">
            <v>135210</v>
          </cell>
          <cell r="I20">
            <v>63950</v>
          </cell>
          <cell r="J20">
            <v>125000</v>
          </cell>
          <cell r="K20" t="str">
            <v>＋</v>
          </cell>
          <cell r="L20">
            <v>710</v>
          </cell>
          <cell r="M20">
            <v>1240</v>
          </cell>
          <cell r="N20" t="str">
            <v>×加算率</v>
          </cell>
          <cell r="O20">
            <v>610</v>
          </cell>
          <cell r="P20">
            <v>1130</v>
          </cell>
          <cell r="Q20" t="str">
            <v>×加算率</v>
          </cell>
          <cell r="V20" t="str">
            <v>＋</v>
          </cell>
          <cell r="W20">
            <v>7570</v>
          </cell>
          <cell r="X20">
            <v>70</v>
          </cell>
          <cell r="AI20">
            <v>14600</v>
          </cell>
          <cell r="AM20" t="str">
            <v>Ｂ地域</v>
          </cell>
          <cell r="AN20" t="e">
            <v>#REF!</v>
          </cell>
          <cell r="AO20" t="e">
            <v>#REF!</v>
          </cell>
          <cell r="AQ20" t="str">
            <v>ｂ地域</v>
          </cell>
          <cell r="AR20">
            <v>4800</v>
          </cell>
          <cell r="AS20">
            <v>5400</v>
          </cell>
        </row>
        <row r="21">
          <cell r="A21" t="str">
            <v>50１，２歳児</v>
          </cell>
          <cell r="D21" t="str">
            <v>3号</v>
          </cell>
          <cell r="E21" t="str">
            <v>１、２歳児</v>
          </cell>
          <cell r="G21">
            <v>135210</v>
          </cell>
          <cell r="H21">
            <v>211000</v>
          </cell>
          <cell r="I21">
            <v>125000</v>
          </cell>
          <cell r="J21">
            <v>200790</v>
          </cell>
          <cell r="K21" t="str">
            <v>＋</v>
          </cell>
          <cell r="L21">
            <v>1240</v>
          </cell>
          <cell r="M21">
            <v>2000</v>
          </cell>
          <cell r="N21" t="str">
            <v>×加算率</v>
          </cell>
          <cell r="O21">
            <v>1130</v>
          </cell>
          <cell r="P21">
            <v>1890</v>
          </cell>
          <cell r="Q21" t="str">
            <v>×加算率</v>
          </cell>
          <cell r="AG21" t="str">
            <v>＋</v>
          </cell>
          <cell r="AH21">
            <v>14600</v>
          </cell>
          <cell r="AK21">
            <v>0</v>
          </cell>
          <cell r="AM21" t="str">
            <v>Ｃ地域</v>
          </cell>
          <cell r="AN21" t="e">
            <v>#REF!</v>
          </cell>
          <cell r="AO21" t="e">
            <v>#REF!</v>
          </cell>
          <cell r="AQ21" t="str">
            <v>ｃ地域</v>
          </cell>
          <cell r="AR21">
            <v>4200</v>
          </cell>
          <cell r="AS21">
            <v>4700</v>
          </cell>
          <cell r="BA21">
            <v>0.01</v>
          </cell>
          <cell r="BB21">
            <v>0.03</v>
          </cell>
          <cell r="BC21">
            <v>0.04</v>
          </cell>
          <cell r="BD21">
            <v>0.06</v>
          </cell>
          <cell r="BF21">
            <v>0.92</v>
          </cell>
        </row>
        <row r="22">
          <cell r="A22" t="str">
            <v>50乳児</v>
          </cell>
          <cell r="E22" t="str">
            <v>乳児</v>
          </cell>
          <cell r="G22">
            <v>211000</v>
          </cell>
          <cell r="I22">
            <v>200790</v>
          </cell>
          <cell r="K22" t="str">
            <v>＋</v>
          </cell>
          <cell r="L22">
            <v>2000</v>
          </cell>
          <cell r="N22" t="str">
            <v>×加算率</v>
          </cell>
          <cell r="O22">
            <v>1890</v>
          </cell>
          <cell r="Q22" t="str">
            <v>×加算率</v>
          </cell>
          <cell r="AA22" t="str">
            <v>　 　　 ～　210人</v>
          </cell>
          <cell r="AC22" t="str">
            <v>　 　　 ～　210人</v>
          </cell>
          <cell r="AM22" t="str">
            <v>Ｄ地域</v>
          </cell>
          <cell r="AN22" t="e">
            <v>#REF!</v>
          </cell>
          <cell r="AO22" t="e">
            <v>#REF!</v>
          </cell>
          <cell r="AQ22" t="str">
            <v>ｄ地域</v>
          </cell>
          <cell r="AR22">
            <v>3800</v>
          </cell>
          <cell r="AS22">
            <v>4200</v>
          </cell>
        </row>
        <row r="23">
          <cell r="A23" t="str">
            <v>60４歳以上児</v>
          </cell>
          <cell r="C23" t="str">
            <v>　51人
　　から
　60人
　　まで</v>
          </cell>
          <cell r="D23" t="str">
            <v>2号</v>
          </cell>
          <cell r="E23" t="str">
            <v>４歳以上児</v>
          </cell>
          <cell r="G23">
            <v>58340</v>
          </cell>
          <cell r="H23">
            <v>65910</v>
          </cell>
          <cell r="I23">
            <v>49840</v>
          </cell>
          <cell r="J23">
            <v>57410</v>
          </cell>
          <cell r="K23" t="str">
            <v>＋</v>
          </cell>
          <cell r="L23">
            <v>560</v>
          </cell>
          <cell r="M23">
            <v>630</v>
          </cell>
          <cell r="N23" t="str">
            <v>×加算率</v>
          </cell>
          <cell r="O23">
            <v>480</v>
          </cell>
          <cell r="P23">
            <v>550</v>
          </cell>
          <cell r="Q23" t="str">
            <v>×加算率</v>
          </cell>
          <cell r="R23" t="str">
            <v>＋</v>
          </cell>
          <cell r="S23">
            <v>8700</v>
          </cell>
          <cell r="T23" t="str">
            <v>＋</v>
          </cell>
          <cell r="U23">
            <v>80</v>
          </cell>
          <cell r="V23" t="str">
            <v>＋</v>
          </cell>
          <cell r="W23">
            <v>7570</v>
          </cell>
          <cell r="X23">
            <v>70</v>
          </cell>
          <cell r="Z23">
            <v>210</v>
          </cell>
          <cell r="AA23">
            <v>260700</v>
          </cell>
          <cell r="AC23">
            <v>2600</v>
          </cell>
          <cell r="AG23" t="str">
            <v>＋</v>
          </cell>
          <cell r="AH23">
            <v>14740</v>
          </cell>
          <cell r="AJ23" t="str">
            <v>＋</v>
          </cell>
          <cell r="AK23">
            <v>70</v>
          </cell>
          <cell r="AL23" t="str">
            <v>＋</v>
          </cell>
          <cell r="AM23" t="str">
            <v>Ａ地域</v>
          </cell>
          <cell r="AN23">
            <v>3200</v>
          </cell>
          <cell r="AO23">
            <v>3600</v>
          </cell>
          <cell r="AP23" t="str">
            <v>＋</v>
          </cell>
          <cell r="AQ23" t="str">
            <v>ａ地域</v>
          </cell>
          <cell r="AR23">
            <v>7200</v>
          </cell>
          <cell r="AS23">
            <v>8100</v>
          </cell>
          <cell r="AT23" t="str">
            <v>＋</v>
          </cell>
          <cell r="AU23">
            <v>7570</v>
          </cell>
          <cell r="AV23" t="str">
            <v>＋</v>
          </cell>
          <cell r="AW23">
            <v>70</v>
          </cell>
          <cell r="AZ23" t="str">
            <v>－</v>
          </cell>
          <cell r="BA23" t="str">
            <v>(⑥＋⑦＋⑧＋⑩)</v>
          </cell>
          <cell r="BB23" t="str">
            <v>(⑥＋⑦＋⑧＋⑩)</v>
          </cell>
          <cell r="BC23" t="str">
            <v>(⑥＋⑦＋⑧＋⑩)</v>
          </cell>
          <cell r="BD23" t="str">
            <v>(⑥＋⑦＋⑧＋⑩)</v>
          </cell>
          <cell r="BF23" t="str">
            <v>(⑥～⑰（⑭を除く。)）</v>
          </cell>
          <cell r="BH23">
            <v>8780</v>
          </cell>
          <cell r="BI23" t="str">
            <v>＋</v>
          </cell>
          <cell r="BJ23">
            <v>80</v>
          </cell>
        </row>
        <row r="24">
          <cell r="A24" t="str">
            <v>60３歳児</v>
          </cell>
          <cell r="E24" t="str">
            <v>３歳児</v>
          </cell>
          <cell r="G24">
            <v>65910</v>
          </cell>
          <cell r="H24">
            <v>126960</v>
          </cell>
          <cell r="I24">
            <v>57410</v>
          </cell>
          <cell r="J24">
            <v>118460</v>
          </cell>
          <cell r="K24" t="str">
            <v>＋</v>
          </cell>
          <cell r="L24">
            <v>630</v>
          </cell>
          <cell r="M24">
            <v>1150</v>
          </cell>
          <cell r="N24" t="str">
            <v>×加算率</v>
          </cell>
          <cell r="O24">
            <v>550</v>
          </cell>
          <cell r="P24">
            <v>1070</v>
          </cell>
          <cell r="Q24" t="str">
            <v>×加算率</v>
          </cell>
          <cell r="V24" t="str">
            <v>＋</v>
          </cell>
          <cell r="W24">
            <v>7570</v>
          </cell>
          <cell r="X24">
            <v>70</v>
          </cell>
          <cell r="AI24">
            <v>13020</v>
          </cell>
          <cell r="AM24" t="str">
            <v>Ｂ地域</v>
          </cell>
          <cell r="AN24" t="e">
            <v>#REF!</v>
          </cell>
          <cell r="AO24" t="e">
            <v>#REF!</v>
          </cell>
          <cell r="AQ24" t="str">
            <v>ｂ地域</v>
          </cell>
          <cell r="AR24">
            <v>4000</v>
          </cell>
          <cell r="AS24">
            <v>4400</v>
          </cell>
        </row>
        <row r="25">
          <cell r="A25" t="str">
            <v>60１，２歳児</v>
          </cell>
          <cell r="D25" t="str">
            <v>3号</v>
          </cell>
          <cell r="E25" t="str">
            <v>１、２歳児</v>
          </cell>
          <cell r="G25">
            <v>126960</v>
          </cell>
          <cell r="H25">
            <v>202750</v>
          </cell>
          <cell r="I25">
            <v>118460</v>
          </cell>
          <cell r="J25">
            <v>194250</v>
          </cell>
          <cell r="K25" t="str">
            <v>＋</v>
          </cell>
          <cell r="L25">
            <v>1150</v>
          </cell>
          <cell r="M25">
            <v>1910</v>
          </cell>
          <cell r="N25" t="str">
            <v>×加算率</v>
          </cell>
          <cell r="O25">
            <v>1070</v>
          </cell>
          <cell r="P25">
            <v>1830</v>
          </cell>
          <cell r="Q25" t="str">
            <v>×加算率</v>
          </cell>
          <cell r="AA25" t="str">
            <v>　 211人～　279人</v>
          </cell>
          <cell r="AC25" t="str">
            <v>　 211人～　279人</v>
          </cell>
          <cell r="AG25" t="str">
            <v>＋</v>
          </cell>
          <cell r="AH25">
            <v>13020</v>
          </cell>
          <cell r="AK25">
            <v>0</v>
          </cell>
          <cell r="AM25" t="str">
            <v>Ｃ地域</v>
          </cell>
          <cell r="AN25" t="e">
            <v>#REF!</v>
          </cell>
          <cell r="AO25" t="e">
            <v>#REF!</v>
          </cell>
          <cell r="AQ25" t="str">
            <v>ｃ地域</v>
          </cell>
          <cell r="AR25">
            <v>3500</v>
          </cell>
          <cell r="AS25">
            <v>3800</v>
          </cell>
          <cell r="BA25">
            <v>0.01</v>
          </cell>
          <cell r="BB25">
            <v>0.03</v>
          </cell>
          <cell r="BC25">
            <v>0.04</v>
          </cell>
          <cell r="BD25">
            <v>0.06</v>
          </cell>
          <cell r="BF25">
            <v>0.9</v>
          </cell>
        </row>
        <row r="26">
          <cell r="A26" t="str">
            <v>60乳児</v>
          </cell>
          <cell r="E26" t="str">
            <v>乳児</v>
          </cell>
          <cell r="G26">
            <v>202750</v>
          </cell>
          <cell r="I26">
            <v>194250</v>
          </cell>
          <cell r="K26" t="str">
            <v>＋</v>
          </cell>
          <cell r="L26">
            <v>1910</v>
          </cell>
          <cell r="N26" t="str">
            <v>×加算率</v>
          </cell>
          <cell r="O26">
            <v>1830</v>
          </cell>
          <cell r="Q26" t="str">
            <v>×加算率</v>
          </cell>
          <cell r="Z26">
            <v>279</v>
          </cell>
          <cell r="AA26">
            <v>279300</v>
          </cell>
          <cell r="AC26">
            <v>2790</v>
          </cell>
          <cell r="AM26" t="str">
            <v>Ｄ地域</v>
          </cell>
          <cell r="AN26" t="e">
            <v>#REF!</v>
          </cell>
          <cell r="AO26" t="e">
            <v>#REF!</v>
          </cell>
          <cell r="AQ26" t="str">
            <v>ｄ地域</v>
          </cell>
          <cell r="AR26">
            <v>3100</v>
          </cell>
          <cell r="AS26">
            <v>3400</v>
          </cell>
        </row>
        <row r="27">
          <cell r="A27" t="str">
            <v>70４歳以上児</v>
          </cell>
          <cell r="C27" t="str">
            <v>　61人
　　から
　70人
　　まで</v>
          </cell>
          <cell r="D27" t="str">
            <v>2号</v>
          </cell>
          <cell r="E27" t="str">
            <v>４歳以上児</v>
          </cell>
          <cell r="G27">
            <v>52530</v>
          </cell>
          <cell r="H27">
            <v>60100</v>
          </cell>
          <cell r="I27">
            <v>45240</v>
          </cell>
          <cell r="J27">
            <v>52810</v>
          </cell>
          <cell r="K27" t="str">
            <v>＋</v>
          </cell>
          <cell r="L27">
            <v>500</v>
          </cell>
          <cell r="M27">
            <v>570</v>
          </cell>
          <cell r="N27" t="str">
            <v>×加算率</v>
          </cell>
          <cell r="O27">
            <v>430</v>
          </cell>
          <cell r="P27">
            <v>500</v>
          </cell>
          <cell r="Q27" t="str">
            <v>×加算率</v>
          </cell>
          <cell r="R27" t="str">
            <v>＋</v>
          </cell>
          <cell r="S27">
            <v>7460</v>
          </cell>
          <cell r="T27" t="str">
            <v>＋</v>
          </cell>
          <cell r="U27">
            <v>70</v>
          </cell>
          <cell r="V27" t="str">
            <v>＋</v>
          </cell>
          <cell r="W27">
            <v>7570</v>
          </cell>
          <cell r="X27">
            <v>70</v>
          </cell>
          <cell r="AG27" t="str">
            <v>＋</v>
          </cell>
          <cell r="AH27">
            <v>13610</v>
          </cell>
          <cell r="AJ27" t="str">
            <v>＋</v>
          </cell>
          <cell r="AK27">
            <v>60</v>
          </cell>
          <cell r="AL27" t="str">
            <v>＋</v>
          </cell>
          <cell r="AM27" t="str">
            <v>Ａ地域</v>
          </cell>
          <cell r="AN27">
            <v>2800</v>
          </cell>
          <cell r="AO27">
            <v>3100</v>
          </cell>
          <cell r="AP27" t="str">
            <v>＋</v>
          </cell>
          <cell r="AQ27" t="str">
            <v>ａ地域</v>
          </cell>
          <cell r="AR27">
            <v>6300</v>
          </cell>
          <cell r="AS27">
            <v>7100</v>
          </cell>
          <cell r="AT27" t="str">
            <v>＋</v>
          </cell>
          <cell r="AU27">
            <v>6490</v>
          </cell>
          <cell r="AV27" t="str">
            <v>＋</v>
          </cell>
          <cell r="AW27">
            <v>60</v>
          </cell>
          <cell r="AZ27" t="str">
            <v>－</v>
          </cell>
          <cell r="BA27" t="str">
            <v>(⑥＋⑦＋⑧＋⑩)</v>
          </cell>
          <cell r="BB27" t="str">
            <v>(⑥＋⑦＋⑧＋⑩)</v>
          </cell>
          <cell r="BC27" t="str">
            <v>(⑥＋⑦＋⑧＋⑩)</v>
          </cell>
          <cell r="BD27" t="str">
            <v>(⑥＋⑦＋⑧＋⑩)</v>
          </cell>
          <cell r="BF27" t="str">
            <v>(⑥～⑰（⑭を除く。)）</v>
          </cell>
          <cell r="BH27">
            <v>7530</v>
          </cell>
          <cell r="BI27" t="str">
            <v>＋</v>
          </cell>
          <cell r="BJ27">
            <v>70</v>
          </cell>
        </row>
        <row r="28">
          <cell r="A28" t="str">
            <v>70３歳児</v>
          </cell>
          <cell r="E28" t="str">
            <v>３歳児</v>
          </cell>
          <cell r="G28">
            <v>60100</v>
          </cell>
          <cell r="H28">
            <v>121150</v>
          </cell>
          <cell r="I28">
            <v>52810</v>
          </cell>
          <cell r="J28">
            <v>113860</v>
          </cell>
          <cell r="K28" t="str">
            <v>＋</v>
          </cell>
          <cell r="L28">
            <v>570</v>
          </cell>
          <cell r="M28">
            <v>1100</v>
          </cell>
          <cell r="N28" t="str">
            <v>×加算率</v>
          </cell>
          <cell r="O28">
            <v>500</v>
          </cell>
          <cell r="P28">
            <v>1020</v>
          </cell>
          <cell r="Q28" t="str">
            <v>×加算率</v>
          </cell>
          <cell r="V28" t="str">
            <v>＋</v>
          </cell>
          <cell r="W28">
            <v>7570</v>
          </cell>
          <cell r="X28">
            <v>70</v>
          </cell>
          <cell r="AA28" t="str">
            <v>　 280人～　349人</v>
          </cell>
          <cell r="AC28" t="str">
            <v>　 280人～　349人</v>
          </cell>
          <cell r="AI28">
            <v>11900</v>
          </cell>
          <cell r="AM28" t="str">
            <v>Ｂ地域</v>
          </cell>
          <cell r="AN28" t="e">
            <v>#REF!</v>
          </cell>
          <cell r="AO28" t="e">
            <v>#REF!</v>
          </cell>
          <cell r="AQ28" t="str">
            <v>ｂ地域</v>
          </cell>
          <cell r="AR28">
            <v>3500</v>
          </cell>
          <cell r="AS28">
            <v>3900</v>
          </cell>
        </row>
        <row r="29">
          <cell r="A29" t="str">
            <v>70１，２歳児</v>
          </cell>
          <cell r="D29" t="str">
            <v>3号</v>
          </cell>
          <cell r="E29" t="str">
            <v>１、２歳児</v>
          </cell>
          <cell r="G29">
            <v>121150</v>
          </cell>
          <cell r="H29">
            <v>196940</v>
          </cell>
          <cell r="I29">
            <v>113860</v>
          </cell>
          <cell r="J29">
            <v>189650</v>
          </cell>
          <cell r="K29" t="str">
            <v>＋</v>
          </cell>
          <cell r="L29">
            <v>1100</v>
          </cell>
          <cell r="M29">
            <v>1860</v>
          </cell>
          <cell r="N29" t="str">
            <v>×加算率</v>
          </cell>
          <cell r="O29">
            <v>1020</v>
          </cell>
          <cell r="P29">
            <v>1780</v>
          </cell>
          <cell r="Q29" t="str">
            <v>×加算率</v>
          </cell>
          <cell r="Z29">
            <v>349</v>
          </cell>
          <cell r="AA29">
            <v>316700</v>
          </cell>
          <cell r="AC29">
            <v>3160</v>
          </cell>
          <cell r="AG29" t="str">
            <v>＋</v>
          </cell>
          <cell r="AH29">
            <v>11900</v>
          </cell>
          <cell r="AK29">
            <v>0</v>
          </cell>
          <cell r="AM29" t="str">
            <v>Ｃ地域</v>
          </cell>
          <cell r="AN29" t="e">
            <v>#REF!</v>
          </cell>
          <cell r="AO29" t="e">
            <v>#REF!</v>
          </cell>
          <cell r="AQ29" t="str">
            <v>ｃ地域</v>
          </cell>
          <cell r="AR29">
            <v>3000</v>
          </cell>
          <cell r="AS29">
            <v>3400</v>
          </cell>
          <cell r="BA29">
            <v>0.01</v>
          </cell>
          <cell r="BB29">
            <v>0.03</v>
          </cell>
          <cell r="BC29">
            <v>0.04</v>
          </cell>
          <cell r="BD29">
            <v>0.06</v>
          </cell>
          <cell r="BF29">
            <v>0.92</v>
          </cell>
        </row>
        <row r="30">
          <cell r="A30" t="str">
            <v>70乳児</v>
          </cell>
          <cell r="E30" t="str">
            <v>乳児</v>
          </cell>
          <cell r="G30">
            <v>196940</v>
          </cell>
          <cell r="I30">
            <v>189650</v>
          </cell>
          <cell r="K30" t="str">
            <v>＋</v>
          </cell>
          <cell r="L30">
            <v>1860</v>
          </cell>
          <cell r="N30" t="str">
            <v>×加算率</v>
          </cell>
          <cell r="O30">
            <v>1780</v>
          </cell>
          <cell r="Q30" t="str">
            <v>×加算率</v>
          </cell>
          <cell r="AM30" t="str">
            <v>Ｄ地域</v>
          </cell>
          <cell r="AN30" t="e">
            <v>#REF!</v>
          </cell>
          <cell r="AO30" t="e">
            <v>#REF!</v>
          </cell>
          <cell r="AQ30" t="str">
            <v>ｄ地域</v>
          </cell>
          <cell r="AR30">
            <v>2700</v>
          </cell>
          <cell r="AS30">
            <v>3000</v>
          </cell>
        </row>
        <row r="31">
          <cell r="A31" t="str">
            <v>80４歳以上児</v>
          </cell>
          <cell r="C31" t="str">
            <v>　71人
　　から
　80人
　　まで</v>
          </cell>
          <cell r="D31" t="str">
            <v>2号</v>
          </cell>
          <cell r="E31" t="str">
            <v>４歳以上児</v>
          </cell>
          <cell r="G31">
            <v>48230</v>
          </cell>
          <cell r="H31">
            <v>55800</v>
          </cell>
          <cell r="I31">
            <v>41850</v>
          </cell>
          <cell r="J31">
            <v>49420</v>
          </cell>
          <cell r="K31" t="str">
            <v>＋</v>
          </cell>
          <cell r="L31">
            <v>460</v>
          </cell>
          <cell r="M31">
            <v>530</v>
          </cell>
          <cell r="N31" t="str">
            <v>×加算率</v>
          </cell>
          <cell r="O31">
            <v>400</v>
          </cell>
          <cell r="P31">
            <v>470</v>
          </cell>
          <cell r="Q31" t="str">
            <v>×加算率</v>
          </cell>
          <cell r="R31" t="str">
            <v>＋</v>
          </cell>
          <cell r="S31">
            <v>6530</v>
          </cell>
          <cell r="T31" t="str">
            <v>＋</v>
          </cell>
          <cell r="U31">
            <v>60</v>
          </cell>
          <cell r="V31" t="str">
            <v>＋</v>
          </cell>
          <cell r="W31">
            <v>7570</v>
          </cell>
          <cell r="X31">
            <v>70</v>
          </cell>
          <cell r="AA31" t="str">
            <v xml:space="preserve"> 　350人～　419人</v>
          </cell>
          <cell r="AC31" t="str">
            <v xml:space="preserve"> 　350人～　419人</v>
          </cell>
          <cell r="AG31" t="str">
            <v>＋</v>
          </cell>
          <cell r="AH31">
            <v>12760</v>
          </cell>
          <cell r="AJ31" t="str">
            <v>＋</v>
          </cell>
          <cell r="AK31">
            <v>50</v>
          </cell>
          <cell r="AL31" t="str">
            <v>＋</v>
          </cell>
          <cell r="AM31" t="str">
            <v>Ａ地域</v>
          </cell>
          <cell r="AN31">
            <v>3200</v>
          </cell>
          <cell r="AO31">
            <v>3500</v>
          </cell>
          <cell r="AP31" t="str">
            <v>＋</v>
          </cell>
          <cell r="AQ31" t="str">
            <v>ａ地域</v>
          </cell>
          <cell r="AR31">
            <v>7100</v>
          </cell>
          <cell r="AS31">
            <v>7900</v>
          </cell>
          <cell r="AT31" t="str">
            <v>＋</v>
          </cell>
          <cell r="AU31">
            <v>5680</v>
          </cell>
          <cell r="AV31" t="str">
            <v>＋</v>
          </cell>
          <cell r="AW31">
            <v>50</v>
          </cell>
          <cell r="AZ31" t="str">
            <v>－</v>
          </cell>
          <cell r="BA31" t="str">
            <v>(⑥＋⑦＋⑧＋⑩)</v>
          </cell>
          <cell r="BB31" t="str">
            <v>(⑥＋⑦＋⑧＋⑩)</v>
          </cell>
          <cell r="BC31" t="str">
            <v>(⑥＋⑦＋⑧＋⑩)</v>
          </cell>
          <cell r="BD31" t="str">
            <v>(⑥＋⑦＋⑧＋⑩)</v>
          </cell>
          <cell r="BF31" t="str">
            <v>(⑥～⑰（⑭を除く。)）</v>
          </cell>
          <cell r="BH31">
            <v>6590</v>
          </cell>
          <cell r="BI31" t="str">
            <v>＋</v>
          </cell>
          <cell r="BJ31">
            <v>60</v>
          </cell>
        </row>
        <row r="32">
          <cell r="A32" t="str">
            <v>80３歳児</v>
          </cell>
          <cell r="E32" t="str">
            <v>３歳児</v>
          </cell>
          <cell r="G32">
            <v>55800</v>
          </cell>
          <cell r="H32">
            <v>116850</v>
          </cell>
          <cell r="I32">
            <v>49420</v>
          </cell>
          <cell r="J32">
            <v>110470</v>
          </cell>
          <cell r="K32" t="str">
            <v>＋</v>
          </cell>
          <cell r="L32">
            <v>530</v>
          </cell>
          <cell r="M32">
            <v>1050</v>
          </cell>
          <cell r="N32" t="str">
            <v>×加算率</v>
          </cell>
          <cell r="O32">
            <v>470</v>
          </cell>
          <cell r="P32">
            <v>990</v>
          </cell>
          <cell r="Q32" t="str">
            <v>×加算率</v>
          </cell>
          <cell r="V32" t="str">
            <v>＋</v>
          </cell>
          <cell r="W32">
            <v>7570</v>
          </cell>
          <cell r="X32">
            <v>70</v>
          </cell>
          <cell r="Z32">
            <v>419</v>
          </cell>
          <cell r="AA32">
            <v>354000</v>
          </cell>
          <cell r="AC32">
            <v>3540</v>
          </cell>
          <cell r="AI32">
            <v>11050</v>
          </cell>
          <cell r="AM32" t="str">
            <v>Ｂ地域</v>
          </cell>
          <cell r="AN32" t="e">
            <v>#REF!</v>
          </cell>
          <cell r="AO32" t="e">
            <v>#REF!</v>
          </cell>
          <cell r="AQ32" t="str">
            <v>ｂ地域</v>
          </cell>
          <cell r="AR32">
            <v>3900</v>
          </cell>
          <cell r="AS32">
            <v>4300</v>
          </cell>
        </row>
        <row r="33">
          <cell r="A33" t="str">
            <v>80１，２歳児</v>
          </cell>
          <cell r="D33" t="str">
            <v>3号</v>
          </cell>
          <cell r="E33" t="str">
            <v>１、２歳児</v>
          </cell>
          <cell r="G33">
            <v>116850</v>
          </cell>
          <cell r="H33">
            <v>192640</v>
          </cell>
          <cell r="I33">
            <v>110470</v>
          </cell>
          <cell r="J33">
            <v>186260</v>
          </cell>
          <cell r="K33" t="str">
            <v>＋</v>
          </cell>
          <cell r="L33">
            <v>1050</v>
          </cell>
          <cell r="M33">
            <v>1810</v>
          </cell>
          <cell r="N33" t="str">
            <v>×加算率</v>
          </cell>
          <cell r="O33">
            <v>990</v>
          </cell>
          <cell r="P33">
            <v>1750</v>
          </cell>
          <cell r="Q33" t="str">
            <v>×加算率</v>
          </cell>
          <cell r="AG33" t="str">
            <v>＋</v>
          </cell>
          <cell r="AH33">
            <v>11050</v>
          </cell>
          <cell r="AK33">
            <v>0</v>
          </cell>
          <cell r="AM33" t="str">
            <v>Ｃ地域</v>
          </cell>
          <cell r="AN33" t="e">
            <v>#REF!</v>
          </cell>
          <cell r="AO33" t="e">
            <v>#REF!</v>
          </cell>
          <cell r="AQ33" t="str">
            <v>ｃ地域</v>
          </cell>
          <cell r="AR33">
            <v>3400</v>
          </cell>
          <cell r="AS33">
            <v>3800</v>
          </cell>
          <cell r="BA33">
            <v>0.01</v>
          </cell>
          <cell r="BB33">
            <v>0.03</v>
          </cell>
          <cell r="BC33">
            <v>0.04</v>
          </cell>
          <cell r="BD33">
            <v>0.06</v>
          </cell>
          <cell r="BF33">
            <v>0.89</v>
          </cell>
        </row>
        <row r="34">
          <cell r="A34" t="str">
            <v>80乳児</v>
          </cell>
          <cell r="E34" t="str">
            <v>乳児</v>
          </cell>
          <cell r="G34">
            <v>192640</v>
          </cell>
          <cell r="I34">
            <v>186260</v>
          </cell>
          <cell r="K34" t="str">
            <v>＋</v>
          </cell>
          <cell r="L34">
            <v>1810</v>
          </cell>
          <cell r="N34" t="str">
            <v>×加算率</v>
          </cell>
          <cell r="O34">
            <v>1750</v>
          </cell>
          <cell r="Q34" t="str">
            <v>×加算率</v>
          </cell>
          <cell r="AA34" t="str">
            <v>　 420人～　489人</v>
          </cell>
          <cell r="AC34" t="str">
            <v>　 420人～　489人</v>
          </cell>
          <cell r="AM34" t="str">
            <v>Ｄ地域</v>
          </cell>
          <cell r="AN34" t="e">
            <v>#REF!</v>
          </cell>
          <cell r="AO34" t="e">
            <v>#REF!</v>
          </cell>
          <cell r="AQ34" t="str">
            <v>ｄ地域</v>
          </cell>
          <cell r="AR34">
            <v>3000</v>
          </cell>
          <cell r="AS34">
            <v>3400</v>
          </cell>
        </row>
        <row r="35">
          <cell r="A35" t="str">
            <v>90４歳以上児</v>
          </cell>
          <cell r="C35" t="str">
            <v>　81人
　　から
　90人
　　まで</v>
          </cell>
          <cell r="D35" t="str">
            <v>2号</v>
          </cell>
          <cell r="E35" t="str">
            <v>４歳以上児</v>
          </cell>
          <cell r="G35">
            <v>44830</v>
          </cell>
          <cell r="H35">
            <v>52400</v>
          </cell>
          <cell r="I35">
            <v>39160</v>
          </cell>
          <cell r="J35">
            <v>46730</v>
          </cell>
          <cell r="K35" t="str">
            <v>＋</v>
          </cell>
          <cell r="L35">
            <v>430</v>
          </cell>
          <cell r="M35">
            <v>500</v>
          </cell>
          <cell r="N35" t="str">
            <v>×加算率</v>
          </cell>
          <cell r="O35">
            <v>370</v>
          </cell>
          <cell r="P35">
            <v>440</v>
          </cell>
          <cell r="Q35" t="str">
            <v>×加算率</v>
          </cell>
          <cell r="R35" t="str">
            <v>＋</v>
          </cell>
          <cell r="S35">
            <v>5800</v>
          </cell>
          <cell r="T35" t="str">
            <v>＋</v>
          </cell>
          <cell r="U35">
            <v>50</v>
          </cell>
          <cell r="V35" t="str">
            <v>＋</v>
          </cell>
          <cell r="W35">
            <v>7570</v>
          </cell>
          <cell r="X35">
            <v>70</v>
          </cell>
          <cell r="Z35">
            <v>489</v>
          </cell>
          <cell r="AA35">
            <v>391300</v>
          </cell>
          <cell r="AC35">
            <v>3910</v>
          </cell>
          <cell r="AG35" t="str">
            <v>＋</v>
          </cell>
          <cell r="AH35">
            <v>12110</v>
          </cell>
          <cell r="AJ35" t="str">
            <v>＋</v>
          </cell>
          <cell r="AK35">
            <v>50</v>
          </cell>
          <cell r="AL35" t="str">
            <v>＋</v>
          </cell>
          <cell r="AM35" t="str">
            <v>Ａ地域</v>
          </cell>
          <cell r="AN35">
            <v>2800</v>
          </cell>
          <cell r="AO35">
            <v>3100</v>
          </cell>
          <cell r="AP35" t="str">
            <v>＋</v>
          </cell>
          <cell r="AQ35" t="str">
            <v>ａ地域</v>
          </cell>
          <cell r="AR35">
            <v>6300</v>
          </cell>
          <cell r="AS35">
            <v>7100</v>
          </cell>
          <cell r="AT35" t="str">
            <v>＋</v>
          </cell>
          <cell r="AU35">
            <v>5050</v>
          </cell>
          <cell r="AV35" t="str">
            <v>＋</v>
          </cell>
          <cell r="AW35">
            <v>50</v>
          </cell>
          <cell r="AZ35" t="str">
            <v>－</v>
          </cell>
          <cell r="BA35" t="str">
            <v>(⑥＋⑦＋⑧＋⑩)</v>
          </cell>
          <cell r="BB35" t="str">
            <v>(⑥＋⑦＋⑧＋⑩)</v>
          </cell>
          <cell r="BC35" t="str">
            <v>(⑥＋⑦＋⑧＋⑩)</v>
          </cell>
          <cell r="BD35" t="str">
            <v>(⑥＋⑦＋⑧＋⑩)</v>
          </cell>
          <cell r="BF35" t="str">
            <v>(⑥～⑰（⑭を除く。)）</v>
          </cell>
          <cell r="BH35">
            <v>5850</v>
          </cell>
          <cell r="BI35" t="str">
            <v>＋</v>
          </cell>
          <cell r="BJ35">
            <v>50</v>
          </cell>
        </row>
        <row r="36">
          <cell r="A36" t="str">
            <v>90３歳児</v>
          </cell>
          <cell r="E36" t="str">
            <v>３歳児</v>
          </cell>
          <cell r="G36">
            <v>52400</v>
          </cell>
          <cell r="H36">
            <v>113450</v>
          </cell>
          <cell r="I36">
            <v>46730</v>
          </cell>
          <cell r="J36">
            <v>107780</v>
          </cell>
          <cell r="K36" t="str">
            <v>＋</v>
          </cell>
          <cell r="L36">
            <v>500</v>
          </cell>
          <cell r="M36">
            <v>1020</v>
          </cell>
          <cell r="N36" t="str">
            <v>×加算率</v>
          </cell>
          <cell r="O36">
            <v>440</v>
          </cell>
          <cell r="P36">
            <v>960</v>
          </cell>
          <cell r="Q36" t="str">
            <v>×加算率</v>
          </cell>
          <cell r="V36" t="str">
            <v>＋</v>
          </cell>
          <cell r="W36">
            <v>7570</v>
          </cell>
          <cell r="X36">
            <v>70</v>
          </cell>
          <cell r="AI36">
            <v>10390</v>
          </cell>
          <cell r="AM36" t="str">
            <v>Ｂ地域</v>
          </cell>
          <cell r="AN36" t="e">
            <v>#REF!</v>
          </cell>
          <cell r="AO36" t="e">
            <v>#REF!</v>
          </cell>
          <cell r="AQ36" t="str">
            <v>ｂ地域</v>
          </cell>
          <cell r="AR36">
            <v>3500</v>
          </cell>
          <cell r="AS36">
            <v>3900</v>
          </cell>
        </row>
        <row r="37">
          <cell r="A37" t="str">
            <v>90１，２歳児</v>
          </cell>
          <cell r="D37" t="str">
            <v>3号</v>
          </cell>
          <cell r="E37" t="str">
            <v>１、２歳児</v>
          </cell>
          <cell r="G37">
            <v>113450</v>
          </cell>
          <cell r="H37">
            <v>189240</v>
          </cell>
          <cell r="I37">
            <v>107780</v>
          </cell>
          <cell r="J37">
            <v>183570</v>
          </cell>
          <cell r="K37" t="str">
            <v>＋</v>
          </cell>
          <cell r="L37">
            <v>1020</v>
          </cell>
          <cell r="M37">
            <v>1780</v>
          </cell>
          <cell r="N37" t="str">
            <v>×加算率</v>
          </cell>
          <cell r="O37">
            <v>960</v>
          </cell>
          <cell r="P37">
            <v>1720</v>
          </cell>
          <cell r="Q37" t="str">
            <v>×加算率</v>
          </cell>
          <cell r="AA37" t="str">
            <v xml:space="preserve"> 　490人～　559人</v>
          </cell>
          <cell r="AC37" t="str">
            <v xml:space="preserve"> 　490人～　559人</v>
          </cell>
          <cell r="AG37" t="str">
            <v>＋</v>
          </cell>
          <cell r="AH37">
            <v>10390</v>
          </cell>
          <cell r="AK37">
            <v>0</v>
          </cell>
          <cell r="AM37" t="str">
            <v>Ｃ地域</v>
          </cell>
          <cell r="AN37" t="e">
            <v>#REF!</v>
          </cell>
          <cell r="AO37" t="e">
            <v>#REF!</v>
          </cell>
          <cell r="AQ37" t="str">
            <v>ｃ地域</v>
          </cell>
          <cell r="AR37">
            <v>3000</v>
          </cell>
          <cell r="AS37">
            <v>3400</v>
          </cell>
          <cell r="BA37">
            <v>0.01</v>
          </cell>
          <cell r="BB37">
            <v>0.03</v>
          </cell>
          <cell r="BC37">
            <v>0.04</v>
          </cell>
          <cell r="BD37">
            <v>0.06</v>
          </cell>
          <cell r="BF37">
            <v>0.9</v>
          </cell>
        </row>
        <row r="38">
          <cell r="A38" t="str">
            <v>90乳児</v>
          </cell>
          <cell r="E38" t="str">
            <v>乳児</v>
          </cell>
          <cell r="G38">
            <v>189240</v>
          </cell>
          <cell r="I38">
            <v>183570</v>
          </cell>
          <cell r="K38" t="str">
            <v>＋</v>
          </cell>
          <cell r="L38">
            <v>1780</v>
          </cell>
          <cell r="N38" t="str">
            <v>×加算率</v>
          </cell>
          <cell r="O38">
            <v>1720</v>
          </cell>
          <cell r="Q38" t="str">
            <v>×加算率</v>
          </cell>
          <cell r="Z38">
            <v>559</v>
          </cell>
          <cell r="AA38">
            <v>428700</v>
          </cell>
          <cell r="AC38">
            <v>4280</v>
          </cell>
          <cell r="AM38" t="str">
            <v>Ｄ地域</v>
          </cell>
          <cell r="AN38" t="e">
            <v>#REF!</v>
          </cell>
          <cell r="AO38" t="e">
            <v>#REF!</v>
          </cell>
          <cell r="AQ38" t="str">
            <v>ｄ地域</v>
          </cell>
          <cell r="AR38">
            <v>2700</v>
          </cell>
          <cell r="AS38">
            <v>3000</v>
          </cell>
        </row>
        <row r="39">
          <cell r="A39" t="str">
            <v>100４歳以上児</v>
          </cell>
          <cell r="C39" t="str">
            <v>　91人
　　から
　100人
　　まで</v>
          </cell>
          <cell r="D39" t="str">
            <v>2号</v>
          </cell>
          <cell r="E39" t="str">
            <v>４歳以上児</v>
          </cell>
          <cell r="G39">
            <v>38750</v>
          </cell>
          <cell r="H39">
            <v>46320</v>
          </cell>
          <cell r="I39">
            <v>33650</v>
          </cell>
          <cell r="J39">
            <v>41220</v>
          </cell>
          <cell r="K39" t="str">
            <v>＋</v>
          </cell>
          <cell r="L39">
            <v>360</v>
          </cell>
          <cell r="M39">
            <v>430</v>
          </cell>
          <cell r="N39" t="str">
            <v>×加算率</v>
          </cell>
          <cell r="O39">
            <v>310</v>
          </cell>
          <cell r="P39">
            <v>380</v>
          </cell>
          <cell r="Q39" t="str">
            <v>×加算率</v>
          </cell>
          <cell r="R39" t="str">
            <v>＋</v>
          </cell>
          <cell r="S39">
            <v>5220</v>
          </cell>
          <cell r="T39" t="str">
            <v>＋</v>
          </cell>
          <cell r="U39">
            <v>50</v>
          </cell>
          <cell r="V39" t="str">
            <v>＋</v>
          </cell>
          <cell r="W39">
            <v>7570</v>
          </cell>
          <cell r="X39">
            <v>70</v>
          </cell>
          <cell r="AL39" t="str">
            <v>＋</v>
          </cell>
          <cell r="AM39" t="str">
            <v>Ａ地域</v>
          </cell>
          <cell r="AN39">
            <v>2500</v>
          </cell>
          <cell r="AO39">
            <v>2800</v>
          </cell>
          <cell r="AP39" t="str">
            <v>＋</v>
          </cell>
          <cell r="AQ39" t="str">
            <v>ａ地域</v>
          </cell>
          <cell r="AR39">
            <v>5500</v>
          </cell>
          <cell r="AS39">
            <v>6200</v>
          </cell>
          <cell r="AT39" t="str">
            <v>＋</v>
          </cell>
          <cell r="AU39">
            <v>4540</v>
          </cell>
          <cell r="AV39" t="str">
            <v>＋</v>
          </cell>
          <cell r="AW39">
            <v>40</v>
          </cell>
          <cell r="AY39" t="str">
            <v>(⑥＋⑦)</v>
          </cell>
          <cell r="AZ39" t="str">
            <v>－</v>
          </cell>
          <cell r="BA39" t="str">
            <v>(⑥＋⑦＋⑧＋⑩)</v>
          </cell>
          <cell r="BB39" t="str">
            <v>(⑥＋⑦＋⑧＋⑩)</v>
          </cell>
          <cell r="BC39" t="str">
            <v>(⑥＋⑦＋⑧＋⑩)</v>
          </cell>
          <cell r="BD39" t="str">
            <v>(⑥＋⑦＋⑧＋⑩)</v>
          </cell>
          <cell r="BF39" t="str">
            <v>(⑥～⑰（⑭を除く。)）</v>
          </cell>
          <cell r="BH39">
            <v>5270</v>
          </cell>
          <cell r="BI39" t="str">
            <v>＋</v>
          </cell>
          <cell r="BJ39">
            <v>50</v>
          </cell>
        </row>
        <row r="40">
          <cell r="A40" t="str">
            <v>100３歳児</v>
          </cell>
          <cell r="E40" t="str">
            <v>３歳児</v>
          </cell>
          <cell r="G40">
            <v>46320</v>
          </cell>
          <cell r="H40">
            <v>107370</v>
          </cell>
          <cell r="I40">
            <v>41220</v>
          </cell>
          <cell r="J40">
            <v>102270</v>
          </cell>
          <cell r="K40" t="str">
            <v>＋</v>
          </cell>
          <cell r="L40">
            <v>430</v>
          </cell>
          <cell r="M40">
            <v>960</v>
          </cell>
          <cell r="N40" t="str">
            <v>×加算率</v>
          </cell>
          <cell r="O40">
            <v>380</v>
          </cell>
          <cell r="P40">
            <v>910</v>
          </cell>
          <cell r="Q40" t="str">
            <v>×加算率</v>
          </cell>
          <cell r="V40" t="str">
            <v>＋</v>
          </cell>
          <cell r="W40">
            <v>7570</v>
          </cell>
          <cell r="X40">
            <v>70</v>
          </cell>
          <cell r="AA40" t="str">
            <v>　 560人～　629人</v>
          </cell>
          <cell r="AC40" t="str">
            <v>　 560人～　629人</v>
          </cell>
          <cell r="AF40" t="str">
            <v>各月初日の</v>
          </cell>
          <cell r="AM40" t="str">
            <v>Ｂ地域</v>
          </cell>
          <cell r="AN40" t="e">
            <v>#REF!</v>
          </cell>
          <cell r="AO40" t="e">
            <v>#REF!</v>
          </cell>
          <cell r="AQ40" t="str">
            <v>ｂ地域</v>
          </cell>
          <cell r="AR40">
            <v>3000</v>
          </cell>
          <cell r="AS40">
            <v>3400</v>
          </cell>
        </row>
        <row r="41">
          <cell r="A41" t="str">
            <v>100１，２歳児</v>
          </cell>
          <cell r="D41" t="str">
            <v>3号</v>
          </cell>
          <cell r="E41" t="str">
            <v>１、２歳児</v>
          </cell>
          <cell r="G41">
            <v>107370</v>
          </cell>
          <cell r="H41">
            <v>183160</v>
          </cell>
          <cell r="I41">
            <v>102270</v>
          </cell>
          <cell r="J41">
            <v>178060</v>
          </cell>
          <cell r="K41" t="str">
            <v>＋</v>
          </cell>
          <cell r="L41">
            <v>960</v>
          </cell>
          <cell r="M41">
            <v>1720</v>
          </cell>
          <cell r="N41" t="str">
            <v>×加算率</v>
          </cell>
          <cell r="O41">
            <v>910</v>
          </cell>
          <cell r="P41">
            <v>1670</v>
          </cell>
          <cell r="Q41" t="str">
            <v>×加算率</v>
          </cell>
          <cell r="Z41">
            <v>629</v>
          </cell>
          <cell r="AA41">
            <v>466000</v>
          </cell>
          <cell r="AC41">
            <v>4660</v>
          </cell>
          <cell r="AF41" t="str">
            <v>利用子ども数</v>
          </cell>
          <cell r="AM41" t="str">
            <v>Ｃ地域</v>
          </cell>
          <cell r="AN41" t="e">
            <v>#REF!</v>
          </cell>
          <cell r="AO41" t="e">
            <v>#REF!</v>
          </cell>
          <cell r="AQ41" t="str">
            <v>ｃ地域</v>
          </cell>
          <cell r="AR41">
            <v>2600</v>
          </cell>
          <cell r="AS41">
            <v>2900</v>
          </cell>
          <cell r="AY41">
            <v>0.1</v>
          </cell>
          <cell r="BA41">
            <v>0.02</v>
          </cell>
          <cell r="BB41">
            <v>0.03</v>
          </cell>
          <cell r="BC41">
            <v>0.05</v>
          </cell>
          <cell r="BD41">
            <v>0.06</v>
          </cell>
          <cell r="BF41">
            <v>0.96</v>
          </cell>
        </row>
        <row r="42">
          <cell r="A42" t="str">
            <v>100乳児</v>
          </cell>
          <cell r="E42" t="str">
            <v>乳児</v>
          </cell>
          <cell r="G42">
            <v>183160</v>
          </cell>
          <cell r="I42">
            <v>178060</v>
          </cell>
          <cell r="K42" t="str">
            <v>＋</v>
          </cell>
          <cell r="L42">
            <v>1720</v>
          </cell>
          <cell r="N42" t="str">
            <v>×加算率</v>
          </cell>
          <cell r="O42">
            <v>1670</v>
          </cell>
          <cell r="Q42" t="str">
            <v>×加算率</v>
          </cell>
          <cell r="AM42" t="str">
            <v>Ｄ地域</v>
          </cell>
          <cell r="AN42" t="e">
            <v>#REF!</v>
          </cell>
          <cell r="AO42" t="e">
            <v>#REF!</v>
          </cell>
          <cell r="AQ42" t="str">
            <v>ｄ地域</v>
          </cell>
          <cell r="AR42">
            <v>2400</v>
          </cell>
          <cell r="AS42">
            <v>2600</v>
          </cell>
        </row>
        <row r="43">
          <cell r="A43" t="str">
            <v>110４歳以上児</v>
          </cell>
          <cell r="C43" t="str">
            <v>　101人
　　から
　110人
　　まで</v>
          </cell>
          <cell r="D43" t="str">
            <v>2号</v>
          </cell>
          <cell r="E43" t="str">
            <v>４歳以上児</v>
          </cell>
          <cell r="G43">
            <v>36870</v>
          </cell>
          <cell r="H43">
            <v>44440</v>
          </cell>
          <cell r="I43">
            <v>32230</v>
          </cell>
          <cell r="J43">
            <v>39800</v>
          </cell>
          <cell r="K43" t="str">
            <v>＋</v>
          </cell>
          <cell r="L43">
            <v>350</v>
          </cell>
          <cell r="M43">
            <v>420</v>
          </cell>
          <cell r="N43" t="str">
            <v>×加算率</v>
          </cell>
          <cell r="O43">
            <v>300</v>
          </cell>
          <cell r="P43">
            <v>370</v>
          </cell>
          <cell r="Q43" t="str">
            <v>×加算率</v>
          </cell>
          <cell r="R43" t="str">
            <v>＋</v>
          </cell>
          <cell r="S43">
            <v>4750</v>
          </cell>
          <cell r="T43" t="str">
            <v>＋</v>
          </cell>
          <cell r="U43">
            <v>40</v>
          </cell>
          <cell r="V43" t="str">
            <v>＋</v>
          </cell>
          <cell r="W43">
            <v>7570</v>
          </cell>
          <cell r="X43">
            <v>70</v>
          </cell>
          <cell r="AA43" t="str">
            <v>　 630人～　699人</v>
          </cell>
          <cell r="AC43" t="str">
            <v>　 630人～　699人</v>
          </cell>
          <cell r="AL43" t="str">
            <v>＋</v>
          </cell>
          <cell r="AM43" t="str">
            <v>Ａ地域</v>
          </cell>
          <cell r="AN43">
            <v>2800</v>
          </cell>
          <cell r="AO43">
            <v>3000</v>
          </cell>
          <cell r="AP43" t="str">
            <v>＋</v>
          </cell>
          <cell r="AQ43" t="str">
            <v>ａ地域</v>
          </cell>
          <cell r="AR43">
            <v>6100</v>
          </cell>
          <cell r="AS43">
            <v>6800</v>
          </cell>
          <cell r="AT43" t="str">
            <v>＋</v>
          </cell>
          <cell r="AU43">
            <v>4130</v>
          </cell>
          <cell r="AV43" t="str">
            <v>＋</v>
          </cell>
          <cell r="AW43">
            <v>40</v>
          </cell>
          <cell r="AZ43" t="str">
            <v>－</v>
          </cell>
          <cell r="BA43" t="str">
            <v>(⑥＋⑦＋⑧＋⑩)</v>
          </cell>
          <cell r="BB43" t="str">
            <v>(⑥＋⑦＋⑧＋⑩)</v>
          </cell>
          <cell r="BC43" t="str">
            <v>(⑥＋⑦＋⑧＋⑩)</v>
          </cell>
          <cell r="BD43" t="str">
            <v>(⑥＋⑦＋⑧＋⑩)</v>
          </cell>
          <cell r="BF43" t="str">
            <v>(⑥～⑰（⑭を除く。)）</v>
          </cell>
          <cell r="BH43">
            <v>4790</v>
          </cell>
          <cell r="BI43" t="str">
            <v>＋</v>
          </cell>
          <cell r="BJ43">
            <v>40</v>
          </cell>
        </row>
        <row r="44">
          <cell r="A44" t="str">
            <v>110３歳児</v>
          </cell>
          <cell r="E44" t="str">
            <v>３歳児</v>
          </cell>
          <cell r="G44">
            <v>44440</v>
          </cell>
          <cell r="H44">
            <v>105490</v>
          </cell>
          <cell r="I44">
            <v>39800</v>
          </cell>
          <cell r="J44">
            <v>100850</v>
          </cell>
          <cell r="K44" t="str">
            <v>＋</v>
          </cell>
          <cell r="L44">
            <v>420</v>
          </cell>
          <cell r="M44">
            <v>940</v>
          </cell>
          <cell r="N44" t="str">
            <v>×加算率</v>
          </cell>
          <cell r="O44">
            <v>370</v>
          </cell>
          <cell r="P44">
            <v>890</v>
          </cell>
          <cell r="Q44" t="str">
            <v>×加算率</v>
          </cell>
          <cell r="V44" t="str">
            <v>＋</v>
          </cell>
          <cell r="W44">
            <v>7570</v>
          </cell>
          <cell r="X44">
            <v>70</v>
          </cell>
          <cell r="Z44">
            <v>699</v>
          </cell>
          <cell r="AA44">
            <v>503300</v>
          </cell>
          <cell r="AC44">
            <v>5030</v>
          </cell>
          <cell r="AM44" t="str">
            <v>Ｂ地域</v>
          </cell>
          <cell r="AN44" t="e">
            <v>#REF!</v>
          </cell>
          <cell r="AO44" t="e">
            <v>#REF!</v>
          </cell>
          <cell r="AQ44" t="str">
            <v>ｂ地域</v>
          </cell>
          <cell r="AR44">
            <v>3300</v>
          </cell>
          <cell r="AS44">
            <v>3700</v>
          </cell>
        </row>
        <row r="45">
          <cell r="A45" t="str">
            <v>110１，２歳児</v>
          </cell>
          <cell r="D45" t="str">
            <v>3号</v>
          </cell>
          <cell r="E45" t="str">
            <v>１、２歳児</v>
          </cell>
          <cell r="G45">
            <v>105490</v>
          </cell>
          <cell r="H45">
            <v>181280</v>
          </cell>
          <cell r="I45">
            <v>100850</v>
          </cell>
          <cell r="J45">
            <v>176640</v>
          </cell>
          <cell r="K45" t="str">
            <v>＋</v>
          </cell>
          <cell r="L45">
            <v>940</v>
          </cell>
          <cell r="M45">
            <v>1700</v>
          </cell>
          <cell r="N45" t="str">
            <v>×加算率</v>
          </cell>
          <cell r="O45">
            <v>890</v>
          </cell>
          <cell r="P45">
            <v>1650</v>
          </cell>
          <cell r="Q45" t="str">
            <v>×加算率</v>
          </cell>
          <cell r="AM45" t="str">
            <v>Ｃ地域</v>
          </cell>
          <cell r="AN45" t="e">
            <v>#REF!</v>
          </cell>
          <cell r="AO45" t="e">
            <v>#REF!</v>
          </cell>
          <cell r="AQ45" t="str">
            <v>ｃ地域</v>
          </cell>
          <cell r="AR45">
            <v>2900</v>
          </cell>
          <cell r="AS45">
            <v>3200</v>
          </cell>
          <cell r="BA45">
            <v>0.02</v>
          </cell>
          <cell r="BB45">
            <v>0.03</v>
          </cell>
          <cell r="BC45">
            <v>0.05</v>
          </cell>
          <cell r="BD45">
            <v>0.06</v>
          </cell>
          <cell r="BF45">
            <v>0.95</v>
          </cell>
        </row>
        <row r="46">
          <cell r="A46" t="str">
            <v>110乳児</v>
          </cell>
          <cell r="E46" t="str">
            <v>乳児</v>
          </cell>
          <cell r="G46">
            <v>181280</v>
          </cell>
          <cell r="I46">
            <v>176640</v>
          </cell>
          <cell r="K46" t="str">
            <v>＋</v>
          </cell>
          <cell r="L46">
            <v>1700</v>
          </cell>
          <cell r="N46" t="str">
            <v>×加算率</v>
          </cell>
          <cell r="O46">
            <v>1650</v>
          </cell>
          <cell r="Q46" t="str">
            <v>×加算率</v>
          </cell>
          <cell r="AA46" t="str">
            <v xml:space="preserve"> 　700人～　769人</v>
          </cell>
          <cell r="AC46" t="str">
            <v xml:space="preserve"> 　700人～　769人</v>
          </cell>
          <cell r="AM46" t="str">
            <v>Ｄ地域</v>
          </cell>
          <cell r="AN46" t="e">
            <v>#REF!</v>
          </cell>
          <cell r="AO46" t="e">
            <v>#REF!</v>
          </cell>
          <cell r="AQ46" t="str">
            <v>ｄ地域</v>
          </cell>
          <cell r="AR46">
            <v>2600</v>
          </cell>
          <cell r="AS46">
            <v>2900</v>
          </cell>
        </row>
        <row r="47">
          <cell r="A47" t="str">
            <v>120４歳以上児</v>
          </cell>
          <cell r="C47" t="str">
            <v>　111人
　　から
　120人
　　まで</v>
          </cell>
          <cell r="D47" t="str">
            <v>2号</v>
          </cell>
          <cell r="E47" t="str">
            <v>４歳以上児</v>
          </cell>
          <cell r="G47">
            <v>35270</v>
          </cell>
          <cell r="H47">
            <v>42840</v>
          </cell>
          <cell r="I47">
            <v>31020</v>
          </cell>
          <cell r="J47">
            <v>38590</v>
          </cell>
          <cell r="K47" t="str">
            <v>＋</v>
          </cell>
          <cell r="L47">
            <v>330</v>
          </cell>
          <cell r="M47">
            <v>400</v>
          </cell>
          <cell r="N47" t="str">
            <v>×加算率</v>
          </cell>
          <cell r="O47">
            <v>290</v>
          </cell>
          <cell r="P47">
            <v>360</v>
          </cell>
          <cell r="Q47" t="str">
            <v>×加算率</v>
          </cell>
          <cell r="R47" t="str">
            <v>＋</v>
          </cell>
          <cell r="S47">
            <v>4350</v>
          </cell>
          <cell r="T47" t="str">
            <v>＋</v>
          </cell>
          <cell r="U47">
            <v>40</v>
          </cell>
          <cell r="V47" t="str">
            <v>＋</v>
          </cell>
          <cell r="W47">
            <v>7570</v>
          </cell>
          <cell r="X47">
            <v>70</v>
          </cell>
          <cell r="Z47">
            <v>769</v>
          </cell>
          <cell r="AA47">
            <v>540700</v>
          </cell>
          <cell r="AC47">
            <v>5400</v>
          </cell>
          <cell r="AL47" t="str">
            <v>＋</v>
          </cell>
          <cell r="AM47" t="str">
            <v>Ａ地域</v>
          </cell>
          <cell r="AN47">
            <v>2500</v>
          </cell>
          <cell r="AO47">
            <v>2800</v>
          </cell>
          <cell r="AP47" t="str">
            <v>＋</v>
          </cell>
          <cell r="AQ47" t="str">
            <v>ａ地域</v>
          </cell>
          <cell r="AR47">
            <v>5500</v>
          </cell>
          <cell r="AS47">
            <v>6200</v>
          </cell>
          <cell r="AT47" t="str">
            <v>＋</v>
          </cell>
          <cell r="AU47">
            <v>3780</v>
          </cell>
          <cell r="AV47" t="str">
            <v>＋</v>
          </cell>
          <cell r="AW47">
            <v>30</v>
          </cell>
          <cell r="AZ47" t="str">
            <v>－</v>
          </cell>
          <cell r="BA47" t="str">
            <v>(⑥＋⑦＋⑧＋⑩)</v>
          </cell>
          <cell r="BB47" t="str">
            <v>(⑥＋⑦＋⑧＋⑩)</v>
          </cell>
          <cell r="BC47" t="str">
            <v>(⑥＋⑦＋⑧＋⑩)</v>
          </cell>
          <cell r="BD47" t="str">
            <v>(⑥＋⑦＋⑧＋⑩)</v>
          </cell>
          <cell r="BF47" t="str">
            <v>(⑥～⑰（⑭を除く。)）</v>
          </cell>
          <cell r="BH47">
            <v>4390</v>
          </cell>
          <cell r="BI47" t="str">
            <v>＋</v>
          </cell>
          <cell r="BJ47">
            <v>40</v>
          </cell>
        </row>
        <row r="48">
          <cell r="A48" t="str">
            <v>120３歳児</v>
          </cell>
          <cell r="E48" t="str">
            <v>３歳児</v>
          </cell>
          <cell r="G48">
            <v>42840</v>
          </cell>
          <cell r="H48">
            <v>103890</v>
          </cell>
          <cell r="I48">
            <v>38590</v>
          </cell>
          <cell r="J48">
            <v>99640</v>
          </cell>
          <cell r="K48" t="str">
            <v>＋</v>
          </cell>
          <cell r="L48">
            <v>400</v>
          </cell>
          <cell r="M48">
            <v>920</v>
          </cell>
          <cell r="N48" t="str">
            <v>×加算率</v>
          </cell>
          <cell r="O48">
            <v>360</v>
          </cell>
          <cell r="P48">
            <v>880</v>
          </cell>
          <cell r="Q48" t="str">
            <v>×加算率</v>
          </cell>
          <cell r="V48" t="str">
            <v>＋</v>
          </cell>
          <cell r="W48">
            <v>7570</v>
          </cell>
          <cell r="X48">
            <v>70</v>
          </cell>
          <cell r="AM48" t="str">
            <v>Ｂ地域</v>
          </cell>
          <cell r="AN48" t="e">
            <v>#REF!</v>
          </cell>
          <cell r="AO48" t="e">
            <v>#REF!</v>
          </cell>
          <cell r="AQ48" t="str">
            <v>ｂ地域</v>
          </cell>
          <cell r="AR48">
            <v>3000</v>
          </cell>
          <cell r="AS48">
            <v>3400</v>
          </cell>
        </row>
        <row r="49">
          <cell r="A49" t="str">
            <v>120１，２歳児</v>
          </cell>
          <cell r="D49" t="str">
            <v>3号</v>
          </cell>
          <cell r="E49" t="str">
            <v>１、２歳児</v>
          </cell>
          <cell r="G49">
            <v>103890</v>
          </cell>
          <cell r="H49">
            <v>179680</v>
          </cell>
          <cell r="I49">
            <v>99640</v>
          </cell>
          <cell r="J49">
            <v>175430</v>
          </cell>
          <cell r="K49" t="str">
            <v>＋</v>
          </cell>
          <cell r="L49">
            <v>920</v>
          </cell>
          <cell r="M49">
            <v>1680</v>
          </cell>
          <cell r="N49" t="str">
            <v>×加算率</v>
          </cell>
          <cell r="O49">
            <v>880</v>
          </cell>
          <cell r="P49">
            <v>1640</v>
          </cell>
          <cell r="Q49" t="str">
            <v>×加算率</v>
          </cell>
          <cell r="AA49" t="str">
            <v xml:space="preserve"> 　770人～　839人</v>
          </cell>
          <cell r="AC49" t="str">
            <v xml:space="preserve"> 　770人～　839人</v>
          </cell>
          <cell r="AM49" t="str">
            <v>Ｃ地域</v>
          </cell>
          <cell r="AN49" t="e">
            <v>#REF!</v>
          </cell>
          <cell r="AO49" t="e">
            <v>#REF!</v>
          </cell>
          <cell r="AQ49" t="str">
            <v>ｃ地域</v>
          </cell>
          <cell r="AR49">
            <v>2600</v>
          </cell>
          <cell r="AS49">
            <v>2900</v>
          </cell>
          <cell r="BA49">
            <v>0.02</v>
          </cell>
          <cell r="BB49">
            <v>0.03</v>
          </cell>
          <cell r="BC49">
            <v>0.05</v>
          </cell>
          <cell r="BD49">
            <v>0.06</v>
          </cell>
          <cell r="BF49">
            <v>0.95</v>
          </cell>
        </row>
        <row r="50">
          <cell r="A50" t="str">
            <v>120乳児</v>
          </cell>
          <cell r="E50" t="str">
            <v>乳児</v>
          </cell>
          <cell r="G50">
            <v>179680</v>
          </cell>
          <cell r="I50">
            <v>175430</v>
          </cell>
          <cell r="K50" t="str">
            <v>＋</v>
          </cell>
          <cell r="L50">
            <v>1680</v>
          </cell>
          <cell r="N50" t="str">
            <v>×加算率</v>
          </cell>
          <cell r="O50">
            <v>1640</v>
          </cell>
          <cell r="Q50" t="str">
            <v>×加算率</v>
          </cell>
          <cell r="Z50">
            <v>839</v>
          </cell>
          <cell r="AA50">
            <v>578000</v>
          </cell>
          <cell r="AC50">
            <v>5780</v>
          </cell>
          <cell r="AM50" t="str">
            <v>Ｄ地域</v>
          </cell>
          <cell r="AN50" t="e">
            <v>#REF!</v>
          </cell>
          <cell r="AO50" t="e">
            <v>#REF!</v>
          </cell>
          <cell r="AQ50" t="str">
            <v>ｄ地域</v>
          </cell>
          <cell r="AR50">
            <v>2400</v>
          </cell>
          <cell r="AS50">
            <v>2600</v>
          </cell>
        </row>
        <row r="51">
          <cell r="A51" t="str">
            <v>130４歳以上児</v>
          </cell>
          <cell r="C51" t="str">
            <v>　121人
　　から
　130人
　　まで</v>
          </cell>
          <cell r="D51" t="str">
            <v>2号</v>
          </cell>
          <cell r="E51" t="str">
            <v>４歳以上児</v>
          </cell>
          <cell r="G51">
            <v>33920</v>
          </cell>
          <cell r="H51">
            <v>41490</v>
          </cell>
          <cell r="I51">
            <v>29990</v>
          </cell>
          <cell r="J51">
            <v>37560</v>
          </cell>
          <cell r="K51" t="str">
            <v>＋</v>
          </cell>
          <cell r="L51">
            <v>320</v>
          </cell>
          <cell r="M51">
            <v>390</v>
          </cell>
          <cell r="N51" t="str">
            <v>×加算率</v>
          </cell>
          <cell r="O51">
            <v>280</v>
          </cell>
          <cell r="P51">
            <v>350</v>
          </cell>
          <cell r="Q51" t="str">
            <v>×加算率</v>
          </cell>
          <cell r="R51" t="str">
            <v>＋</v>
          </cell>
          <cell r="S51">
            <v>4010</v>
          </cell>
          <cell r="T51" t="str">
            <v>＋</v>
          </cell>
          <cell r="U51">
            <v>40</v>
          </cell>
          <cell r="V51" t="str">
            <v>＋</v>
          </cell>
          <cell r="W51">
            <v>7570</v>
          </cell>
          <cell r="X51">
            <v>70</v>
          </cell>
          <cell r="AL51" t="str">
            <v>＋</v>
          </cell>
          <cell r="AM51" t="str">
            <v>Ａ地域</v>
          </cell>
          <cell r="AN51">
            <v>2300</v>
          </cell>
          <cell r="AO51">
            <v>2600</v>
          </cell>
          <cell r="AP51" t="str">
            <v>＋</v>
          </cell>
          <cell r="AQ51" t="str">
            <v>ａ地域</v>
          </cell>
          <cell r="AR51">
            <v>5100</v>
          </cell>
          <cell r="AS51">
            <v>5700</v>
          </cell>
          <cell r="AT51" t="str">
            <v>＋</v>
          </cell>
          <cell r="AU51">
            <v>3490</v>
          </cell>
          <cell r="AV51" t="str">
            <v>＋</v>
          </cell>
          <cell r="AW51">
            <v>30</v>
          </cell>
          <cell r="AZ51" t="str">
            <v>－</v>
          </cell>
          <cell r="BA51" t="str">
            <v>(⑥＋⑦＋⑧＋⑩)</v>
          </cell>
          <cell r="BB51" t="str">
            <v>(⑥＋⑦＋⑧＋⑩)</v>
          </cell>
          <cell r="BC51" t="str">
            <v>(⑥＋⑦＋⑧＋⑩)</v>
          </cell>
          <cell r="BD51" t="str">
            <v>(⑥＋⑦＋⑧＋⑩)</v>
          </cell>
          <cell r="BF51" t="str">
            <v>(⑥～⑰（⑭を除く。)）</v>
          </cell>
          <cell r="BH51">
            <v>4050</v>
          </cell>
          <cell r="BI51" t="str">
            <v>＋</v>
          </cell>
          <cell r="BJ51">
            <v>40</v>
          </cell>
        </row>
        <row r="52">
          <cell r="A52" t="str">
            <v>130３歳児</v>
          </cell>
          <cell r="E52" t="str">
            <v>３歳児</v>
          </cell>
          <cell r="G52">
            <v>41490</v>
          </cell>
          <cell r="H52">
            <v>102540</v>
          </cell>
          <cell r="I52">
            <v>37560</v>
          </cell>
          <cell r="J52">
            <v>98610</v>
          </cell>
          <cell r="K52" t="str">
            <v>＋</v>
          </cell>
          <cell r="L52">
            <v>390</v>
          </cell>
          <cell r="M52">
            <v>910</v>
          </cell>
          <cell r="N52" t="str">
            <v>×加算率</v>
          </cell>
          <cell r="O52">
            <v>350</v>
          </cell>
          <cell r="P52">
            <v>870</v>
          </cell>
          <cell r="Q52" t="str">
            <v>×加算率</v>
          </cell>
          <cell r="V52" t="str">
            <v>＋</v>
          </cell>
          <cell r="W52">
            <v>7570</v>
          </cell>
          <cell r="X52">
            <v>70</v>
          </cell>
          <cell r="AA52" t="str">
            <v>　 840人～　909人</v>
          </cell>
          <cell r="AC52" t="str">
            <v>　 840人～　909人</v>
          </cell>
          <cell r="AM52" t="str">
            <v>Ｂ地域</v>
          </cell>
          <cell r="AN52" t="e">
            <v>#REF!</v>
          </cell>
          <cell r="AO52" t="e">
            <v>#REF!</v>
          </cell>
          <cell r="AQ52" t="str">
            <v>ｂ地域</v>
          </cell>
          <cell r="AR52">
            <v>2800</v>
          </cell>
          <cell r="AS52">
            <v>3100</v>
          </cell>
        </row>
        <row r="53">
          <cell r="A53" t="str">
            <v>130１，２歳児</v>
          </cell>
          <cell r="D53" t="str">
            <v>3号</v>
          </cell>
          <cell r="E53" t="str">
            <v>１、２歳児</v>
          </cell>
          <cell r="G53">
            <v>102540</v>
          </cell>
          <cell r="H53">
            <v>178330</v>
          </cell>
          <cell r="I53">
            <v>98610</v>
          </cell>
          <cell r="J53">
            <v>174400</v>
          </cell>
          <cell r="K53" t="str">
            <v>＋</v>
          </cell>
          <cell r="L53">
            <v>910</v>
          </cell>
          <cell r="M53">
            <v>1670</v>
          </cell>
          <cell r="N53" t="str">
            <v>×加算率</v>
          </cell>
          <cell r="O53">
            <v>870</v>
          </cell>
          <cell r="P53">
            <v>1630</v>
          </cell>
          <cell r="Q53" t="str">
            <v>×加算率</v>
          </cell>
          <cell r="Z53">
            <v>909</v>
          </cell>
          <cell r="AA53">
            <v>615300</v>
          </cell>
          <cell r="AC53">
            <v>6150</v>
          </cell>
          <cell r="AM53" t="str">
            <v>Ｃ地域</v>
          </cell>
          <cell r="AN53" t="e">
            <v>#REF!</v>
          </cell>
          <cell r="AO53" t="e">
            <v>#REF!</v>
          </cell>
          <cell r="AQ53" t="str">
            <v>ｃ地域</v>
          </cell>
          <cell r="AR53">
            <v>2400</v>
          </cell>
          <cell r="AS53">
            <v>2700</v>
          </cell>
          <cell r="BA53">
            <v>0.02</v>
          </cell>
          <cell r="BB53">
            <v>0.03</v>
          </cell>
          <cell r="BC53">
            <v>0.05</v>
          </cell>
          <cell r="BD53">
            <v>0.06</v>
          </cell>
          <cell r="BF53">
            <v>0.97</v>
          </cell>
        </row>
        <row r="54">
          <cell r="A54" t="str">
            <v>130乳児</v>
          </cell>
          <cell r="E54" t="str">
            <v>乳児</v>
          </cell>
          <cell r="G54">
            <v>178330</v>
          </cell>
          <cell r="I54">
            <v>174400</v>
          </cell>
          <cell r="K54" t="str">
            <v>＋</v>
          </cell>
          <cell r="L54">
            <v>1670</v>
          </cell>
          <cell r="N54" t="str">
            <v>×加算率</v>
          </cell>
          <cell r="O54">
            <v>1630</v>
          </cell>
          <cell r="Q54" t="str">
            <v>×加算率</v>
          </cell>
          <cell r="AM54" t="str">
            <v>Ｄ地域</v>
          </cell>
          <cell r="AN54" t="e">
            <v>#REF!</v>
          </cell>
          <cell r="AO54" t="e">
            <v>#REF!</v>
          </cell>
          <cell r="AQ54" t="str">
            <v>ｄ地域</v>
          </cell>
          <cell r="AR54">
            <v>2200</v>
          </cell>
          <cell r="AS54">
            <v>2400</v>
          </cell>
        </row>
        <row r="55">
          <cell r="A55" t="str">
            <v>140４歳以上児</v>
          </cell>
          <cell r="C55" t="str">
            <v>　131人
　　から
　140人
　　まで</v>
          </cell>
          <cell r="D55" t="str">
            <v>2号</v>
          </cell>
          <cell r="E55" t="str">
            <v>４歳以上児</v>
          </cell>
          <cell r="G55">
            <v>32790</v>
          </cell>
          <cell r="H55">
            <v>40360</v>
          </cell>
          <cell r="I55">
            <v>29140</v>
          </cell>
          <cell r="J55">
            <v>36710</v>
          </cell>
          <cell r="K55" t="str">
            <v>＋</v>
          </cell>
          <cell r="L55">
            <v>300</v>
          </cell>
          <cell r="M55">
            <v>370</v>
          </cell>
          <cell r="N55" t="str">
            <v>×加算率</v>
          </cell>
          <cell r="O55">
            <v>270</v>
          </cell>
          <cell r="P55">
            <v>340</v>
          </cell>
          <cell r="Q55" t="str">
            <v>×加算率</v>
          </cell>
          <cell r="R55" t="str">
            <v>＋</v>
          </cell>
          <cell r="S55">
            <v>3730</v>
          </cell>
          <cell r="T55" t="str">
            <v>＋</v>
          </cell>
          <cell r="U55">
            <v>30</v>
          </cell>
          <cell r="V55" t="str">
            <v>＋</v>
          </cell>
          <cell r="W55">
            <v>7570</v>
          </cell>
          <cell r="X55">
            <v>70</v>
          </cell>
          <cell r="AA55" t="str">
            <v xml:space="preserve"> 　910人～　979人</v>
          </cell>
          <cell r="AC55" t="str">
            <v xml:space="preserve"> 　910人～　979人</v>
          </cell>
          <cell r="AL55" t="str">
            <v>＋</v>
          </cell>
          <cell r="AM55" t="str">
            <v>Ａ地域</v>
          </cell>
          <cell r="AN55">
            <v>2500</v>
          </cell>
          <cell r="AO55">
            <v>2800</v>
          </cell>
          <cell r="AP55" t="str">
            <v>＋</v>
          </cell>
          <cell r="AQ55" t="str">
            <v>ａ地域</v>
          </cell>
          <cell r="AR55">
            <v>5500</v>
          </cell>
          <cell r="AS55">
            <v>6200</v>
          </cell>
          <cell r="AT55" t="str">
            <v>＋</v>
          </cell>
          <cell r="AU55">
            <v>3240</v>
          </cell>
          <cell r="AV55" t="str">
            <v>＋</v>
          </cell>
          <cell r="AW55">
            <v>30</v>
          </cell>
          <cell r="AZ55" t="str">
            <v>－</v>
          </cell>
          <cell r="BA55" t="str">
            <v>(⑥＋⑦＋⑧＋⑩)</v>
          </cell>
          <cell r="BB55" t="str">
            <v>(⑥＋⑦＋⑧＋⑩)</v>
          </cell>
          <cell r="BC55" t="str">
            <v>(⑥＋⑦＋⑧＋⑩)</v>
          </cell>
          <cell r="BD55" t="str">
            <v>(⑥＋⑦＋⑧＋⑩)</v>
          </cell>
          <cell r="BF55" t="str">
            <v>(⑥～⑰（⑭を除く。)）</v>
          </cell>
          <cell r="BH55">
            <v>3760</v>
          </cell>
          <cell r="BI55" t="str">
            <v>＋</v>
          </cell>
          <cell r="BJ55">
            <v>30</v>
          </cell>
        </row>
        <row r="56">
          <cell r="A56" t="str">
            <v>140３歳児</v>
          </cell>
          <cell r="E56" t="str">
            <v>３歳児</v>
          </cell>
          <cell r="G56">
            <v>40360</v>
          </cell>
          <cell r="H56">
            <v>101410</v>
          </cell>
          <cell r="I56">
            <v>36710</v>
          </cell>
          <cell r="J56">
            <v>97760</v>
          </cell>
          <cell r="K56" t="str">
            <v>＋</v>
          </cell>
          <cell r="L56">
            <v>370</v>
          </cell>
          <cell r="M56">
            <v>900</v>
          </cell>
          <cell r="N56" t="str">
            <v>×加算率</v>
          </cell>
          <cell r="O56">
            <v>340</v>
          </cell>
          <cell r="P56">
            <v>860</v>
          </cell>
          <cell r="Q56" t="str">
            <v>×加算率</v>
          </cell>
          <cell r="V56" t="str">
            <v>＋</v>
          </cell>
          <cell r="W56">
            <v>7570</v>
          </cell>
          <cell r="X56">
            <v>70</v>
          </cell>
          <cell r="Z56">
            <v>979</v>
          </cell>
          <cell r="AA56">
            <v>652700</v>
          </cell>
          <cell r="AC56">
            <v>6520</v>
          </cell>
          <cell r="AM56" t="str">
            <v>Ｂ地域</v>
          </cell>
          <cell r="AN56" t="e">
            <v>#REF!</v>
          </cell>
          <cell r="AO56" t="e">
            <v>#REF!</v>
          </cell>
          <cell r="AQ56" t="str">
            <v>ｂ地域</v>
          </cell>
          <cell r="AR56">
            <v>3000</v>
          </cell>
          <cell r="AS56">
            <v>3400</v>
          </cell>
        </row>
        <row r="57">
          <cell r="A57" t="str">
            <v>140１，２歳児</v>
          </cell>
          <cell r="D57" t="str">
            <v>3号</v>
          </cell>
          <cell r="E57" t="str">
            <v>１、２歳児</v>
          </cell>
          <cell r="G57">
            <v>101410</v>
          </cell>
          <cell r="H57">
            <v>177200</v>
          </cell>
          <cell r="I57">
            <v>97760</v>
          </cell>
          <cell r="J57">
            <v>173550</v>
          </cell>
          <cell r="K57" t="str">
            <v>＋</v>
          </cell>
          <cell r="L57">
            <v>900</v>
          </cell>
          <cell r="M57">
            <v>1660</v>
          </cell>
          <cell r="N57" t="str">
            <v>×加算率</v>
          </cell>
          <cell r="O57">
            <v>860</v>
          </cell>
          <cell r="P57">
            <v>1620</v>
          </cell>
          <cell r="Q57" t="str">
            <v>×加算率</v>
          </cell>
          <cell r="AM57" t="str">
            <v>Ｃ地域</v>
          </cell>
          <cell r="AN57" t="e">
            <v>#REF!</v>
          </cell>
          <cell r="AO57" t="e">
            <v>#REF!</v>
          </cell>
          <cell r="AQ57" t="str">
            <v>ｃ地域</v>
          </cell>
          <cell r="AR57">
            <v>2600</v>
          </cell>
          <cell r="AS57">
            <v>2900</v>
          </cell>
          <cell r="BA57">
            <v>0.02</v>
          </cell>
          <cell r="BB57">
            <v>0.03</v>
          </cell>
          <cell r="BC57">
            <v>0.05</v>
          </cell>
          <cell r="BD57">
            <v>0.06</v>
          </cell>
          <cell r="BF57">
            <v>0.98</v>
          </cell>
        </row>
        <row r="58">
          <cell r="A58" t="str">
            <v>140乳児</v>
          </cell>
          <cell r="E58" t="str">
            <v>乳児</v>
          </cell>
          <cell r="G58">
            <v>177200</v>
          </cell>
          <cell r="I58">
            <v>173550</v>
          </cell>
          <cell r="K58" t="str">
            <v>＋</v>
          </cell>
          <cell r="L58">
            <v>1660</v>
          </cell>
          <cell r="N58" t="str">
            <v>×加算率</v>
          </cell>
          <cell r="O58">
            <v>1620</v>
          </cell>
          <cell r="Q58" t="str">
            <v>×加算率</v>
          </cell>
          <cell r="AA58" t="str">
            <v>　 980人～1,049人</v>
          </cell>
          <cell r="AC58" t="str">
            <v>　 980人～1,049人</v>
          </cell>
          <cell r="AM58" t="str">
            <v>Ｄ地域</v>
          </cell>
          <cell r="AN58" t="e">
            <v>#REF!</v>
          </cell>
          <cell r="AO58" t="e">
            <v>#REF!</v>
          </cell>
          <cell r="AQ58" t="str">
            <v>ｄ地域</v>
          </cell>
          <cell r="AR58">
            <v>2400</v>
          </cell>
          <cell r="AS58">
            <v>2600</v>
          </cell>
        </row>
        <row r="59">
          <cell r="A59" t="str">
            <v>150４歳以上児</v>
          </cell>
          <cell r="C59" t="str">
            <v>　141人
　　から
　150人
　　まで</v>
          </cell>
          <cell r="D59" t="str">
            <v>2号</v>
          </cell>
          <cell r="E59" t="str">
            <v>４歳以上児</v>
          </cell>
          <cell r="G59">
            <v>31790</v>
          </cell>
          <cell r="H59">
            <v>39360</v>
          </cell>
          <cell r="I59">
            <v>28380</v>
          </cell>
          <cell r="J59">
            <v>35950</v>
          </cell>
          <cell r="K59" t="str">
            <v>＋</v>
          </cell>
          <cell r="L59">
            <v>290</v>
          </cell>
          <cell r="M59">
            <v>360</v>
          </cell>
          <cell r="N59" t="str">
            <v>×加算率</v>
          </cell>
          <cell r="O59">
            <v>260</v>
          </cell>
          <cell r="P59">
            <v>330</v>
          </cell>
          <cell r="Q59" t="str">
            <v>×加算率</v>
          </cell>
          <cell r="R59" t="str">
            <v>＋</v>
          </cell>
          <cell r="S59">
            <v>3480</v>
          </cell>
          <cell r="T59" t="str">
            <v>＋</v>
          </cell>
          <cell r="U59">
            <v>30</v>
          </cell>
          <cell r="V59" t="str">
            <v>＋</v>
          </cell>
          <cell r="W59">
            <v>7570</v>
          </cell>
          <cell r="X59">
            <v>70</v>
          </cell>
          <cell r="Z59">
            <v>1049</v>
          </cell>
          <cell r="AA59">
            <v>690000</v>
          </cell>
          <cell r="AC59">
            <v>6900</v>
          </cell>
          <cell r="AL59" t="str">
            <v>＋</v>
          </cell>
          <cell r="AM59" t="str">
            <v>Ａ地域</v>
          </cell>
          <cell r="AN59">
            <v>2300</v>
          </cell>
          <cell r="AO59">
            <v>2600</v>
          </cell>
          <cell r="AP59" t="str">
            <v>＋</v>
          </cell>
          <cell r="AQ59" t="str">
            <v>ａ地域</v>
          </cell>
          <cell r="AR59">
            <v>5400</v>
          </cell>
          <cell r="AS59">
            <v>6000</v>
          </cell>
          <cell r="AT59" t="str">
            <v>＋</v>
          </cell>
          <cell r="AU59">
            <v>3030</v>
          </cell>
          <cell r="AV59" t="str">
            <v>＋</v>
          </cell>
          <cell r="AW59">
            <v>30</v>
          </cell>
          <cell r="AZ59" t="str">
            <v>－</v>
          </cell>
          <cell r="BA59" t="str">
            <v>(⑥＋⑦＋⑧＋⑩)</v>
          </cell>
          <cell r="BB59" t="str">
            <v>(⑥＋⑦＋⑧＋⑩)</v>
          </cell>
          <cell r="BC59" t="str">
            <v>(⑥＋⑦＋⑧＋⑩)</v>
          </cell>
          <cell r="BD59" t="str">
            <v>(⑥＋⑦＋⑧＋⑩)</v>
          </cell>
          <cell r="BF59" t="str">
            <v>(⑥～⑰（⑭を除く。)）</v>
          </cell>
          <cell r="BH59">
            <v>3510</v>
          </cell>
          <cell r="BI59" t="str">
            <v>＋</v>
          </cell>
          <cell r="BJ59">
            <v>30</v>
          </cell>
        </row>
        <row r="60">
          <cell r="A60" t="str">
            <v>150３歳児</v>
          </cell>
          <cell r="E60" t="str">
            <v>３歳児</v>
          </cell>
          <cell r="G60">
            <v>39360</v>
          </cell>
          <cell r="H60">
            <v>100410</v>
          </cell>
          <cell r="I60">
            <v>35950</v>
          </cell>
          <cell r="J60">
            <v>97000</v>
          </cell>
          <cell r="K60" t="str">
            <v>＋</v>
          </cell>
          <cell r="L60">
            <v>360</v>
          </cell>
          <cell r="M60">
            <v>890</v>
          </cell>
          <cell r="N60" t="str">
            <v>×加算率</v>
          </cell>
          <cell r="O60">
            <v>330</v>
          </cell>
          <cell r="P60">
            <v>850</v>
          </cell>
          <cell r="Q60" t="str">
            <v>×加算率</v>
          </cell>
          <cell r="V60" t="str">
            <v>＋</v>
          </cell>
          <cell r="W60">
            <v>7570</v>
          </cell>
          <cell r="X60">
            <v>70</v>
          </cell>
          <cell r="AM60" t="str">
            <v>Ｂ地域</v>
          </cell>
          <cell r="AN60" t="e">
            <v>#REF!</v>
          </cell>
          <cell r="AO60" t="e">
            <v>#REF!</v>
          </cell>
          <cell r="AQ60" t="str">
            <v>ｂ地域</v>
          </cell>
          <cell r="AR60">
            <v>2900</v>
          </cell>
          <cell r="AS60">
            <v>3300</v>
          </cell>
        </row>
        <row r="61">
          <cell r="A61" t="str">
            <v>150１，２歳児</v>
          </cell>
          <cell r="D61" t="str">
            <v>3号</v>
          </cell>
          <cell r="E61" t="str">
            <v>１、２歳児</v>
          </cell>
          <cell r="G61">
            <v>100410</v>
          </cell>
          <cell r="H61">
            <v>176200</v>
          </cell>
          <cell r="I61">
            <v>97000</v>
          </cell>
          <cell r="J61">
            <v>172790</v>
          </cell>
          <cell r="K61" t="str">
            <v>＋</v>
          </cell>
          <cell r="L61">
            <v>890</v>
          </cell>
          <cell r="M61">
            <v>1650</v>
          </cell>
          <cell r="N61" t="str">
            <v>×加算率</v>
          </cell>
          <cell r="O61">
            <v>850</v>
          </cell>
          <cell r="P61">
            <v>1610</v>
          </cell>
          <cell r="Q61" t="str">
            <v>×加算率</v>
          </cell>
          <cell r="AA61" t="str">
            <v xml:space="preserve"> 1,050人～</v>
          </cell>
          <cell r="AC61" t="str">
            <v xml:space="preserve"> 1,050人～</v>
          </cell>
          <cell r="AM61" t="str">
            <v>Ｃ地域</v>
          </cell>
          <cell r="AN61" t="e">
            <v>#REF!</v>
          </cell>
          <cell r="AO61" t="e">
            <v>#REF!</v>
          </cell>
          <cell r="AQ61" t="str">
            <v>ｃ地域</v>
          </cell>
          <cell r="AR61">
            <v>2500</v>
          </cell>
          <cell r="AS61">
            <v>2800</v>
          </cell>
          <cell r="BA61">
            <v>0.02</v>
          </cell>
          <cell r="BB61">
            <v>0.03</v>
          </cell>
          <cell r="BC61">
            <v>0.05</v>
          </cell>
          <cell r="BD61">
            <v>0.06</v>
          </cell>
          <cell r="BF61">
            <v>0.98</v>
          </cell>
        </row>
        <row r="62">
          <cell r="A62" t="str">
            <v>150乳児</v>
          </cell>
          <cell r="E62" t="str">
            <v>乳児</v>
          </cell>
          <cell r="G62">
            <v>176200</v>
          </cell>
          <cell r="I62">
            <v>172790</v>
          </cell>
          <cell r="K62" t="str">
            <v>＋</v>
          </cell>
          <cell r="L62">
            <v>1650</v>
          </cell>
          <cell r="N62" t="str">
            <v>×加算率</v>
          </cell>
          <cell r="O62">
            <v>1610</v>
          </cell>
          <cell r="Q62" t="str">
            <v>×加算率</v>
          </cell>
          <cell r="Z62">
            <v>1050</v>
          </cell>
          <cell r="AA62">
            <v>727300</v>
          </cell>
          <cell r="AC62">
            <v>7270</v>
          </cell>
          <cell r="AM62" t="str">
            <v>Ｄ地域</v>
          </cell>
          <cell r="AN62" t="e">
            <v>#REF!</v>
          </cell>
          <cell r="AO62" t="e">
            <v>#REF!</v>
          </cell>
          <cell r="AQ62" t="str">
            <v>ｄ地域</v>
          </cell>
          <cell r="AR62">
            <v>2300</v>
          </cell>
          <cell r="AS62">
            <v>2500</v>
          </cell>
        </row>
        <row r="63">
          <cell r="A63" t="str">
            <v>160４歳以上児</v>
          </cell>
          <cell r="C63" t="str">
            <v>　151人
　　から
　160人
　　まで</v>
          </cell>
          <cell r="D63" t="str">
            <v>2号</v>
          </cell>
          <cell r="E63" t="str">
            <v>４歳以上児</v>
          </cell>
          <cell r="G63">
            <v>31770</v>
          </cell>
          <cell r="H63">
            <v>39340</v>
          </cell>
          <cell r="I63">
            <v>28580</v>
          </cell>
          <cell r="J63">
            <v>36150</v>
          </cell>
          <cell r="K63" t="str">
            <v>＋</v>
          </cell>
          <cell r="L63">
            <v>290</v>
          </cell>
          <cell r="M63">
            <v>360</v>
          </cell>
          <cell r="N63" t="str">
            <v>×加算率</v>
          </cell>
          <cell r="O63">
            <v>260</v>
          </cell>
          <cell r="P63">
            <v>330</v>
          </cell>
          <cell r="Q63" t="str">
            <v>×加算率</v>
          </cell>
          <cell r="R63" t="str">
            <v>＋</v>
          </cell>
          <cell r="S63">
            <v>3260</v>
          </cell>
          <cell r="T63" t="str">
            <v>＋</v>
          </cell>
          <cell r="U63">
            <v>30</v>
          </cell>
          <cell r="V63" t="str">
            <v>＋</v>
          </cell>
          <cell r="W63">
            <v>7570</v>
          </cell>
          <cell r="X63">
            <v>70</v>
          </cell>
          <cell r="AL63" t="str">
            <v>＋</v>
          </cell>
          <cell r="AM63" t="str">
            <v>Ａ地域</v>
          </cell>
          <cell r="AN63">
            <v>2200</v>
          </cell>
          <cell r="AO63">
            <v>2400</v>
          </cell>
          <cell r="AP63" t="str">
            <v>＋</v>
          </cell>
          <cell r="AQ63" t="str">
            <v>ａ地域</v>
          </cell>
          <cell r="AR63">
            <v>4800</v>
          </cell>
          <cell r="AS63">
            <v>5400</v>
          </cell>
          <cell r="AT63" t="str">
            <v>＋</v>
          </cell>
          <cell r="AU63">
            <v>2840</v>
          </cell>
          <cell r="AV63" t="str">
            <v>＋</v>
          </cell>
          <cell r="AW63">
            <v>20</v>
          </cell>
          <cell r="AZ63" t="str">
            <v>－</v>
          </cell>
          <cell r="BA63" t="str">
            <v>(⑥＋⑦＋⑧＋⑩)</v>
          </cell>
          <cell r="BB63" t="str">
            <v>(⑥＋⑦＋⑧＋⑩)</v>
          </cell>
          <cell r="BC63" t="str">
            <v>(⑥＋⑦＋⑧＋⑩)</v>
          </cell>
          <cell r="BD63" t="str">
            <v>(⑥＋⑦＋⑧＋⑩)</v>
          </cell>
          <cell r="BF63" t="str">
            <v>(⑥～⑰（⑭を除く。)）</v>
          </cell>
          <cell r="BH63">
            <v>3290</v>
          </cell>
          <cell r="BI63" t="str">
            <v>＋</v>
          </cell>
          <cell r="BJ63">
            <v>30</v>
          </cell>
        </row>
        <row r="64">
          <cell r="A64" t="str">
            <v>160３歳児</v>
          </cell>
          <cell r="E64" t="str">
            <v>３歳児</v>
          </cell>
          <cell r="G64">
            <v>39340</v>
          </cell>
          <cell r="H64">
            <v>100390</v>
          </cell>
          <cell r="I64">
            <v>36150</v>
          </cell>
          <cell r="J64">
            <v>97200</v>
          </cell>
          <cell r="K64" t="str">
            <v>＋</v>
          </cell>
          <cell r="L64">
            <v>360</v>
          </cell>
          <cell r="M64">
            <v>890</v>
          </cell>
          <cell r="N64" t="str">
            <v>×加算率</v>
          </cell>
          <cell r="O64">
            <v>330</v>
          </cell>
          <cell r="P64">
            <v>860</v>
          </cell>
          <cell r="Q64" t="str">
            <v>×加算率</v>
          </cell>
          <cell r="V64" t="str">
            <v>＋</v>
          </cell>
          <cell r="W64">
            <v>7570</v>
          </cell>
          <cell r="X64">
            <v>70</v>
          </cell>
          <cell r="AM64" t="str">
            <v>Ｂ地域</v>
          </cell>
          <cell r="AN64" t="e">
            <v>#REF!</v>
          </cell>
          <cell r="AO64" t="e">
            <v>#REF!</v>
          </cell>
          <cell r="AQ64" t="str">
            <v>ｂ地域</v>
          </cell>
          <cell r="AR64">
            <v>2600</v>
          </cell>
          <cell r="AS64">
            <v>2900</v>
          </cell>
        </row>
        <row r="65">
          <cell r="A65" t="str">
            <v>160１，２歳児</v>
          </cell>
          <cell r="D65" t="str">
            <v>3号</v>
          </cell>
          <cell r="E65" t="str">
            <v>１、２歳児</v>
          </cell>
          <cell r="G65">
            <v>100390</v>
          </cell>
          <cell r="H65">
            <v>176180</v>
          </cell>
          <cell r="I65">
            <v>97200</v>
          </cell>
          <cell r="J65">
            <v>172990</v>
          </cell>
          <cell r="K65" t="str">
            <v>＋</v>
          </cell>
          <cell r="L65">
            <v>890</v>
          </cell>
          <cell r="M65">
            <v>1650</v>
          </cell>
          <cell r="N65" t="str">
            <v>×加算率</v>
          </cell>
          <cell r="O65">
            <v>860</v>
          </cell>
          <cell r="P65">
            <v>1620</v>
          </cell>
          <cell r="Q65" t="str">
            <v>×加算率</v>
          </cell>
          <cell r="AM65" t="str">
            <v>Ｃ地域</v>
          </cell>
          <cell r="AN65" t="e">
            <v>#REF!</v>
          </cell>
          <cell r="AO65" t="e">
            <v>#REF!</v>
          </cell>
          <cell r="AQ65" t="str">
            <v>ｃ地域</v>
          </cell>
          <cell r="AR65">
            <v>2300</v>
          </cell>
          <cell r="AS65">
            <v>2500</v>
          </cell>
          <cell r="BA65">
            <v>0.02</v>
          </cell>
          <cell r="BB65">
            <v>0.03</v>
          </cell>
          <cell r="BC65">
            <v>0.05</v>
          </cell>
          <cell r="BD65">
            <v>0.06</v>
          </cell>
          <cell r="BF65">
            <v>0.98</v>
          </cell>
        </row>
        <row r="66">
          <cell r="A66" t="str">
            <v>160乳児</v>
          </cell>
          <cell r="E66" t="str">
            <v>乳児</v>
          </cell>
          <cell r="G66">
            <v>176180</v>
          </cell>
          <cell r="I66">
            <v>172990</v>
          </cell>
          <cell r="K66" t="str">
            <v>＋</v>
          </cell>
          <cell r="L66">
            <v>1650</v>
          </cell>
          <cell r="N66" t="str">
            <v>×加算率</v>
          </cell>
          <cell r="O66">
            <v>1620</v>
          </cell>
          <cell r="Q66" t="str">
            <v>×加算率</v>
          </cell>
          <cell r="AM66" t="str">
            <v>Ｄ地域</v>
          </cell>
          <cell r="AN66" t="e">
            <v>#REF!</v>
          </cell>
          <cell r="AO66" t="e">
            <v>#REF!</v>
          </cell>
          <cell r="AQ66" t="str">
            <v>ｄ地域</v>
          </cell>
          <cell r="AR66">
            <v>2000</v>
          </cell>
          <cell r="AS66">
            <v>2300</v>
          </cell>
        </row>
        <row r="67">
          <cell r="A67" t="str">
            <v>170４歳以上児</v>
          </cell>
          <cell r="C67" t="str">
            <v>　161人
　　から
　170人
　　まで</v>
          </cell>
          <cell r="D67" t="str">
            <v>2号</v>
          </cell>
          <cell r="E67" t="str">
            <v>４歳以上児</v>
          </cell>
          <cell r="G67">
            <v>30970</v>
          </cell>
          <cell r="H67">
            <v>38540</v>
          </cell>
          <cell r="I67">
            <v>27970</v>
          </cell>
          <cell r="J67">
            <v>35540</v>
          </cell>
          <cell r="K67" t="str">
            <v>＋</v>
          </cell>
          <cell r="L67">
            <v>290</v>
          </cell>
          <cell r="M67">
            <v>360</v>
          </cell>
          <cell r="N67" t="str">
            <v>×加算率</v>
          </cell>
          <cell r="O67">
            <v>260</v>
          </cell>
          <cell r="P67">
            <v>330</v>
          </cell>
          <cell r="Q67" t="str">
            <v>×加算率</v>
          </cell>
          <cell r="R67" t="str">
            <v>＋</v>
          </cell>
          <cell r="S67">
            <v>3070</v>
          </cell>
          <cell r="T67" t="str">
            <v>＋</v>
          </cell>
          <cell r="U67">
            <v>30</v>
          </cell>
          <cell r="V67" t="str">
            <v>＋</v>
          </cell>
          <cell r="W67">
            <v>7570</v>
          </cell>
          <cell r="X67">
            <v>70</v>
          </cell>
          <cell r="AL67" t="str">
            <v>＋</v>
          </cell>
          <cell r="AM67" t="str">
            <v>Ａ地域</v>
          </cell>
          <cell r="AN67">
            <v>2300</v>
          </cell>
          <cell r="AO67">
            <v>2600</v>
          </cell>
          <cell r="AP67" t="str">
            <v>＋</v>
          </cell>
          <cell r="AQ67" t="str">
            <v>ａ地域</v>
          </cell>
          <cell r="AR67">
            <v>5400</v>
          </cell>
          <cell r="AS67">
            <v>6000</v>
          </cell>
          <cell r="AT67" t="str">
            <v>＋</v>
          </cell>
          <cell r="AU67">
            <v>2670</v>
          </cell>
          <cell r="AV67" t="str">
            <v>＋</v>
          </cell>
          <cell r="AW67">
            <v>20</v>
          </cell>
          <cell r="AZ67" t="str">
            <v>－</v>
          </cell>
          <cell r="BA67" t="str">
            <v>(⑥＋⑦＋⑧＋⑩)</v>
          </cell>
          <cell r="BB67" t="str">
            <v>(⑥＋⑦＋⑧＋⑩)</v>
          </cell>
          <cell r="BC67" t="str">
            <v>(⑥＋⑦＋⑧＋⑩)</v>
          </cell>
          <cell r="BD67" t="str">
            <v>(⑥＋⑦＋⑧＋⑩)</v>
          </cell>
          <cell r="BF67" t="str">
            <v>(⑥～⑰（⑭を除く。)）</v>
          </cell>
          <cell r="BH67">
            <v>3100</v>
          </cell>
          <cell r="BI67" t="str">
            <v>＋</v>
          </cell>
          <cell r="BJ67">
            <v>30</v>
          </cell>
        </row>
        <row r="68">
          <cell r="A68" t="str">
            <v>170３歳児</v>
          </cell>
          <cell r="E68" t="str">
            <v>３歳児</v>
          </cell>
          <cell r="G68">
            <v>38540</v>
          </cell>
          <cell r="H68">
            <v>99590</v>
          </cell>
          <cell r="I68">
            <v>35540</v>
          </cell>
          <cell r="J68">
            <v>96590</v>
          </cell>
          <cell r="K68" t="str">
            <v>＋</v>
          </cell>
          <cell r="L68">
            <v>360</v>
          </cell>
          <cell r="M68">
            <v>880</v>
          </cell>
          <cell r="N68" t="str">
            <v>×加算率</v>
          </cell>
          <cell r="O68">
            <v>330</v>
          </cell>
          <cell r="P68">
            <v>850</v>
          </cell>
          <cell r="Q68" t="str">
            <v>×加算率</v>
          </cell>
          <cell r="V68" t="str">
            <v>＋</v>
          </cell>
          <cell r="W68">
            <v>7570</v>
          </cell>
          <cell r="X68">
            <v>70</v>
          </cell>
          <cell r="AM68" t="str">
            <v>Ｂ地域</v>
          </cell>
          <cell r="AN68" t="e">
            <v>#REF!</v>
          </cell>
          <cell r="AO68" t="e">
            <v>#REF!</v>
          </cell>
          <cell r="AQ68" t="str">
            <v>ｂ地域</v>
          </cell>
          <cell r="AR68">
            <v>2900</v>
          </cell>
          <cell r="AS68">
            <v>3300</v>
          </cell>
        </row>
        <row r="69">
          <cell r="A69" t="str">
            <v>170１，２歳児</v>
          </cell>
          <cell r="D69" t="str">
            <v>3号</v>
          </cell>
          <cell r="E69" t="str">
            <v>１、２歳児</v>
          </cell>
          <cell r="G69">
            <v>99590</v>
          </cell>
          <cell r="H69">
            <v>175380</v>
          </cell>
          <cell r="I69">
            <v>96590</v>
          </cell>
          <cell r="J69">
            <v>172380</v>
          </cell>
          <cell r="K69" t="str">
            <v>＋</v>
          </cell>
          <cell r="L69">
            <v>880</v>
          </cell>
          <cell r="M69">
            <v>1640</v>
          </cell>
          <cell r="N69" t="str">
            <v>×加算率</v>
          </cell>
          <cell r="O69">
            <v>850</v>
          </cell>
          <cell r="P69">
            <v>1610</v>
          </cell>
          <cell r="Q69" t="str">
            <v>×加算率</v>
          </cell>
          <cell r="AM69" t="str">
            <v>Ｃ地域</v>
          </cell>
          <cell r="AN69" t="e">
            <v>#REF!</v>
          </cell>
          <cell r="AO69" t="e">
            <v>#REF!</v>
          </cell>
          <cell r="AQ69" t="str">
            <v>ｃ地域</v>
          </cell>
          <cell r="AR69">
            <v>2500</v>
          </cell>
          <cell r="AS69">
            <v>2800</v>
          </cell>
          <cell r="BA69">
            <v>0.02</v>
          </cell>
          <cell r="BB69">
            <v>0.03</v>
          </cell>
          <cell r="BC69">
            <v>0.05</v>
          </cell>
          <cell r="BD69">
            <v>0.06</v>
          </cell>
          <cell r="BF69">
            <v>0.99</v>
          </cell>
        </row>
        <row r="70">
          <cell r="A70" t="str">
            <v>170乳児</v>
          </cell>
          <cell r="E70" t="str">
            <v>乳児</v>
          </cell>
          <cell r="G70">
            <v>175380</v>
          </cell>
          <cell r="I70">
            <v>172380</v>
          </cell>
          <cell r="K70" t="str">
            <v>＋</v>
          </cell>
          <cell r="L70">
            <v>1640</v>
          </cell>
          <cell r="N70" t="str">
            <v>×加算率</v>
          </cell>
          <cell r="O70">
            <v>1610</v>
          </cell>
          <cell r="Q70" t="str">
            <v>×加算率</v>
          </cell>
          <cell r="AM70" t="str">
            <v>Ｄ地域</v>
          </cell>
          <cell r="AN70" t="e">
            <v>#REF!</v>
          </cell>
          <cell r="AO70" t="e">
            <v>#REF!</v>
          </cell>
          <cell r="AQ70" t="str">
            <v>ｄ地域</v>
          </cell>
          <cell r="AR70">
            <v>2300</v>
          </cell>
          <cell r="AS70">
            <v>2500</v>
          </cell>
        </row>
        <row r="71">
          <cell r="A71" t="str">
            <v>180４歳以上児</v>
          </cell>
          <cell r="C71" t="str">
            <v>　171人
　　以上</v>
          </cell>
          <cell r="D71" t="str">
            <v>2号</v>
          </cell>
          <cell r="E71" t="str">
            <v>４歳以上児</v>
          </cell>
          <cell r="G71">
            <v>30230</v>
          </cell>
          <cell r="H71">
            <v>37800</v>
          </cell>
          <cell r="I71">
            <v>27400</v>
          </cell>
          <cell r="J71">
            <v>34970</v>
          </cell>
          <cell r="K71" t="str">
            <v>＋</v>
          </cell>
          <cell r="L71">
            <v>280</v>
          </cell>
          <cell r="M71">
            <v>350</v>
          </cell>
          <cell r="N71" t="str">
            <v>×加算率</v>
          </cell>
          <cell r="O71">
            <v>250</v>
          </cell>
          <cell r="P71">
            <v>320</v>
          </cell>
          <cell r="Q71" t="str">
            <v>×加算率</v>
          </cell>
          <cell r="R71" t="str">
            <v>＋</v>
          </cell>
          <cell r="S71">
            <v>2900</v>
          </cell>
          <cell r="T71" t="str">
            <v>＋</v>
          </cell>
          <cell r="U71">
            <v>20</v>
          </cell>
          <cell r="V71" t="str">
            <v>＋</v>
          </cell>
          <cell r="W71">
            <v>7570</v>
          </cell>
          <cell r="X71">
            <v>70</v>
          </cell>
          <cell r="AL71" t="str">
            <v>＋</v>
          </cell>
          <cell r="AM71" t="str">
            <v>Ａ地域</v>
          </cell>
          <cell r="AN71">
            <v>2200</v>
          </cell>
          <cell r="AO71">
            <v>2400</v>
          </cell>
          <cell r="AP71" t="str">
            <v>＋</v>
          </cell>
          <cell r="AQ71" t="str">
            <v>ａ地域</v>
          </cell>
          <cell r="AR71">
            <v>4800</v>
          </cell>
          <cell r="AS71">
            <v>5400</v>
          </cell>
          <cell r="AT71" t="str">
            <v>＋</v>
          </cell>
          <cell r="AU71">
            <v>2520</v>
          </cell>
          <cell r="AV71" t="str">
            <v>＋</v>
          </cell>
          <cell r="AW71">
            <v>20</v>
          </cell>
          <cell r="AZ71" t="str">
            <v>－</v>
          </cell>
          <cell r="BA71" t="str">
            <v>(⑥＋⑦＋⑧＋⑩)</v>
          </cell>
          <cell r="BB71" t="str">
            <v>(⑥＋⑦＋⑧＋⑩)</v>
          </cell>
          <cell r="BC71" t="str">
            <v>(⑥＋⑦＋⑧＋⑩)</v>
          </cell>
          <cell r="BD71" t="str">
            <v>(⑥＋⑦＋⑧＋⑩)</v>
          </cell>
          <cell r="BF71" t="str">
            <v>(⑥～⑰（⑭を除く。)）</v>
          </cell>
          <cell r="BH71">
            <v>2920</v>
          </cell>
          <cell r="BI71" t="str">
            <v>＋</v>
          </cell>
          <cell r="BJ71">
            <v>20</v>
          </cell>
        </row>
        <row r="72">
          <cell r="A72" t="str">
            <v>180３歳児</v>
          </cell>
          <cell r="E72" t="str">
            <v>３歳児</v>
          </cell>
          <cell r="G72">
            <v>37800</v>
          </cell>
          <cell r="H72">
            <v>98850</v>
          </cell>
          <cell r="I72">
            <v>34970</v>
          </cell>
          <cell r="J72">
            <v>96020</v>
          </cell>
          <cell r="K72" t="str">
            <v>＋</v>
          </cell>
          <cell r="L72">
            <v>350</v>
          </cell>
          <cell r="M72">
            <v>870</v>
          </cell>
          <cell r="N72" t="str">
            <v>×加算率</v>
          </cell>
          <cell r="O72">
            <v>320</v>
          </cell>
          <cell r="P72">
            <v>840</v>
          </cell>
          <cell r="Q72" t="str">
            <v>×加算率</v>
          </cell>
          <cell r="V72" t="str">
            <v>＋</v>
          </cell>
          <cell r="W72">
            <v>7570</v>
          </cell>
          <cell r="X72">
            <v>70</v>
          </cell>
          <cell r="AM72" t="str">
            <v>Ｂ地域</v>
          </cell>
          <cell r="AN72" t="e">
            <v>#REF!</v>
          </cell>
          <cell r="AO72" t="e">
            <v>#REF!</v>
          </cell>
          <cell r="AQ72" t="str">
            <v>ｂ地域</v>
          </cell>
          <cell r="AR72">
            <v>2600</v>
          </cell>
          <cell r="AS72">
            <v>2900</v>
          </cell>
        </row>
        <row r="73">
          <cell r="A73" t="str">
            <v>180１，２歳児</v>
          </cell>
          <cell r="D73" t="str">
            <v>3号</v>
          </cell>
          <cell r="E73" t="str">
            <v>１、２歳児</v>
          </cell>
          <cell r="G73">
            <v>98850</v>
          </cell>
          <cell r="H73">
            <v>174640</v>
          </cell>
          <cell r="I73">
            <v>96020</v>
          </cell>
          <cell r="J73">
            <v>171810</v>
          </cell>
          <cell r="K73" t="str">
            <v>＋</v>
          </cell>
          <cell r="L73">
            <v>870</v>
          </cell>
          <cell r="M73">
            <v>1630</v>
          </cell>
          <cell r="N73" t="str">
            <v>×加算率</v>
          </cell>
          <cell r="O73">
            <v>840</v>
          </cell>
          <cell r="P73">
            <v>1600</v>
          </cell>
          <cell r="Q73" t="str">
            <v>×加算率</v>
          </cell>
          <cell r="AM73" t="str">
            <v>Ｃ地域</v>
          </cell>
          <cell r="AN73" t="e">
            <v>#REF!</v>
          </cell>
          <cell r="AO73" t="e">
            <v>#REF!</v>
          </cell>
          <cell r="AQ73" t="str">
            <v>ｃ地域</v>
          </cell>
          <cell r="AR73">
            <v>2300</v>
          </cell>
          <cell r="AS73">
            <v>2500</v>
          </cell>
          <cell r="BA73">
            <v>0.02</v>
          </cell>
          <cell r="BB73">
            <v>0.03</v>
          </cell>
          <cell r="BC73">
            <v>0.05</v>
          </cell>
          <cell r="BD73">
            <v>0.06</v>
          </cell>
          <cell r="BF73">
            <v>0.99</v>
          </cell>
        </row>
        <row r="74">
          <cell r="A74" t="str">
            <v>180乳児</v>
          </cell>
          <cell r="E74" t="str">
            <v>乳児</v>
          </cell>
          <cell r="G74">
            <v>174640</v>
          </cell>
          <cell r="I74">
            <v>171810</v>
          </cell>
          <cell r="K74" t="str">
            <v>＋</v>
          </cell>
          <cell r="L74">
            <v>1630</v>
          </cell>
          <cell r="N74" t="str">
            <v>×加算率</v>
          </cell>
          <cell r="O74">
            <v>1600</v>
          </cell>
          <cell r="Q74" t="str">
            <v>×加算率</v>
          </cell>
          <cell r="AM74" t="str">
            <v>Ｄ地域</v>
          </cell>
          <cell r="AN74" t="e">
            <v>#REF!</v>
          </cell>
          <cell r="AO74" t="e">
            <v>#REF!</v>
          </cell>
          <cell r="AQ74" t="str">
            <v>ｄ地域</v>
          </cell>
          <cell r="AR74">
            <v>2000</v>
          </cell>
          <cell r="AS74">
            <v>2300</v>
          </cell>
        </row>
      </sheetData>
      <sheetData sheetId="3"/>
      <sheetData sheetId="4">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row>
        <row r="7">
          <cell r="A7" t="str">
            <v>20４歳以上児</v>
          </cell>
          <cell r="B7" t="str">
            <v>16/100
地域</v>
          </cell>
          <cell r="C7" t="str">
            <v>　20人</v>
          </cell>
          <cell r="D7" t="str">
            <v>2号</v>
          </cell>
          <cell r="E7" t="str">
            <v>４歳以上児</v>
          </cell>
          <cell r="G7">
            <v>120310</v>
          </cell>
          <cell r="H7">
            <v>127780</v>
          </cell>
          <cell r="I7">
            <v>95120</v>
          </cell>
          <cell r="J7">
            <v>102590</v>
          </cell>
          <cell r="K7" t="str">
            <v>＋</v>
          </cell>
          <cell r="L7">
            <v>1180</v>
          </cell>
          <cell r="M7">
            <v>1250</v>
          </cell>
          <cell r="N7" t="str">
            <v>×加算率</v>
          </cell>
          <cell r="O7">
            <v>930</v>
          </cell>
          <cell r="P7">
            <v>1000</v>
          </cell>
          <cell r="Q7" t="str">
            <v>×加算率</v>
          </cell>
          <cell r="R7" t="str">
            <v>＋</v>
          </cell>
          <cell r="S7">
            <v>26120</v>
          </cell>
          <cell r="T7" t="str">
            <v>＋</v>
          </cell>
          <cell r="U7">
            <v>260</v>
          </cell>
          <cell r="V7" t="str">
            <v>＋</v>
          </cell>
          <cell r="W7">
            <v>7470</v>
          </cell>
          <cell r="X7">
            <v>70</v>
          </cell>
          <cell r="Y7" t="str">
            <v>＋</v>
          </cell>
          <cell r="AB7" t="str">
            <v>＋</v>
          </cell>
          <cell r="AE7" t="str">
            <v>÷</v>
          </cell>
          <cell r="AG7" t="str">
            <v>＋</v>
          </cell>
          <cell r="AH7">
            <v>30520</v>
          </cell>
          <cell r="AJ7" t="str">
            <v>＋</v>
          </cell>
          <cell r="AK7">
            <v>230</v>
          </cell>
          <cell r="AL7" t="str">
            <v>＋</v>
          </cell>
          <cell r="AM7" t="str">
            <v>Ａ地域</v>
          </cell>
          <cell r="AN7">
            <v>7100</v>
          </cell>
          <cell r="AO7">
            <v>7800</v>
          </cell>
          <cell r="AP7" t="str">
            <v>＋</v>
          </cell>
          <cell r="AQ7" t="str">
            <v>ａ地域</v>
          </cell>
          <cell r="AR7">
            <v>15800</v>
          </cell>
          <cell r="AS7">
            <v>17600</v>
          </cell>
          <cell r="AT7" t="str">
            <v>＋</v>
          </cell>
          <cell r="AU7">
            <v>22410</v>
          </cell>
          <cell r="AV7" t="str">
            <v>＋</v>
          </cell>
          <cell r="AW7">
            <v>220</v>
          </cell>
          <cell r="AX7" t="str">
            <v>－</v>
          </cell>
          <cell r="AZ7" t="str">
            <v>－</v>
          </cell>
          <cell r="BA7" t="str">
            <v>(⑥＋⑦＋⑧＋⑩)</v>
          </cell>
          <cell r="BB7" t="str">
            <v>(⑥＋⑦＋⑧＋⑩)</v>
          </cell>
          <cell r="BC7" t="str">
            <v>(⑥＋⑦＋⑧＋⑩)</v>
          </cell>
          <cell r="BD7" t="str">
            <v>(⑥＋⑦＋⑧＋⑩)</v>
          </cell>
          <cell r="BF7" t="str">
            <v>(⑥～⑰（⑭を除く。)）</v>
          </cell>
          <cell r="BH7">
            <v>25940</v>
          </cell>
          <cell r="BI7" t="str">
            <v>＋</v>
          </cell>
          <cell r="BJ7">
            <v>250</v>
          </cell>
        </row>
        <row r="8">
          <cell r="A8" t="str">
            <v>20３歳児</v>
          </cell>
          <cell r="E8" t="str">
            <v>３歳児</v>
          </cell>
          <cell r="G8">
            <v>127780</v>
          </cell>
          <cell r="H8">
            <v>188070</v>
          </cell>
          <cell r="I8">
            <v>102590</v>
          </cell>
          <cell r="J8">
            <v>162880</v>
          </cell>
          <cell r="K8" t="str">
            <v>＋</v>
          </cell>
          <cell r="L8">
            <v>1250</v>
          </cell>
          <cell r="M8">
            <v>1760</v>
          </cell>
          <cell r="N8" t="str">
            <v>×加算率</v>
          </cell>
          <cell r="O8">
            <v>1000</v>
          </cell>
          <cell r="P8">
            <v>1510</v>
          </cell>
          <cell r="Q8" t="str">
            <v>×加算率</v>
          </cell>
          <cell r="V8" t="str">
            <v>＋</v>
          </cell>
          <cell r="W8">
            <v>7470</v>
          </cell>
          <cell r="X8">
            <v>70</v>
          </cell>
          <cell r="AI8">
            <v>28810</v>
          </cell>
          <cell r="AM8" t="str">
            <v>Ｂ地域</v>
          </cell>
          <cell r="AN8" t="e">
            <v>#REF!</v>
          </cell>
          <cell r="AO8" t="e">
            <v>#REF!</v>
          </cell>
          <cell r="AQ8" t="str">
            <v>ｂ地域</v>
          </cell>
          <cell r="AR8">
            <v>8700</v>
          </cell>
          <cell r="AS8">
            <v>9700</v>
          </cell>
        </row>
        <row r="9">
          <cell r="A9" t="str">
            <v>20１，２歳児</v>
          </cell>
          <cell r="D9" t="str">
            <v>3号</v>
          </cell>
          <cell r="E9" t="str">
            <v>１、２歳児</v>
          </cell>
          <cell r="G9">
            <v>188070</v>
          </cell>
          <cell r="H9">
            <v>262780</v>
          </cell>
          <cell r="I9">
            <v>162880</v>
          </cell>
          <cell r="J9">
            <v>237590</v>
          </cell>
          <cell r="K9" t="str">
            <v>＋</v>
          </cell>
          <cell r="L9">
            <v>1760</v>
          </cell>
          <cell r="M9">
            <v>2510</v>
          </cell>
          <cell r="N9" t="str">
            <v>×加算率</v>
          </cell>
          <cell r="O9">
            <v>1510</v>
          </cell>
          <cell r="P9">
            <v>2260</v>
          </cell>
          <cell r="Q9" t="str">
            <v>×加算率</v>
          </cell>
          <cell r="AG9" t="str">
            <v>＋</v>
          </cell>
          <cell r="AH9">
            <v>28810</v>
          </cell>
          <cell r="AM9" t="str">
            <v>Ｃ地域</v>
          </cell>
          <cell r="AN9" t="e">
            <v>#REF!</v>
          </cell>
          <cell r="AO9" t="e">
            <v>#REF!</v>
          </cell>
          <cell r="AQ9" t="str">
            <v>ｃ地域</v>
          </cell>
          <cell r="AR9">
            <v>7600</v>
          </cell>
          <cell r="AS9">
            <v>8400</v>
          </cell>
          <cell r="BA9">
            <v>0.01</v>
          </cell>
          <cell r="BB9">
            <v>0.03</v>
          </cell>
          <cell r="BC9">
            <v>0.04</v>
          </cell>
          <cell r="BD9">
            <v>0.05</v>
          </cell>
          <cell r="BF9">
            <v>0.79</v>
          </cell>
        </row>
        <row r="10">
          <cell r="A10" t="str">
            <v>20乳児</v>
          </cell>
          <cell r="E10" t="str">
            <v>乳児</v>
          </cell>
          <cell r="G10">
            <v>262780</v>
          </cell>
          <cell r="I10">
            <v>237590</v>
          </cell>
          <cell r="K10" t="str">
            <v>＋</v>
          </cell>
          <cell r="L10">
            <v>2510</v>
          </cell>
          <cell r="N10" t="str">
            <v>×加算率</v>
          </cell>
          <cell r="O10">
            <v>2260</v>
          </cell>
          <cell r="Q10" t="str">
            <v>×加算率</v>
          </cell>
          <cell r="AM10" t="str">
            <v>Ｄ地域</v>
          </cell>
          <cell r="AN10" t="e">
            <v>#REF!</v>
          </cell>
          <cell r="AO10" t="e">
            <v>#REF!</v>
          </cell>
          <cell r="AQ10" t="str">
            <v>ｄ地域</v>
          </cell>
          <cell r="AR10">
            <v>6800</v>
          </cell>
          <cell r="AS10">
            <v>7500</v>
          </cell>
        </row>
        <row r="11">
          <cell r="A11" t="str">
            <v>30４歳以上児</v>
          </cell>
          <cell r="C11" t="str">
            <v>　21人
　　から
　30人
　　まで</v>
          </cell>
          <cell r="D11" t="str">
            <v>2号</v>
          </cell>
          <cell r="E11" t="str">
            <v>４歳以上児</v>
          </cell>
          <cell r="G11">
            <v>86760</v>
          </cell>
          <cell r="H11">
            <v>94230</v>
          </cell>
          <cell r="I11">
            <v>69970</v>
          </cell>
          <cell r="J11">
            <v>77440</v>
          </cell>
          <cell r="K11" t="str">
            <v>＋</v>
          </cell>
          <cell r="L11">
            <v>840</v>
          </cell>
          <cell r="M11">
            <v>910</v>
          </cell>
          <cell r="N11" t="str">
            <v>×加算率</v>
          </cell>
          <cell r="O11">
            <v>680</v>
          </cell>
          <cell r="P11">
            <v>750</v>
          </cell>
          <cell r="Q11" t="str">
            <v>×加算率</v>
          </cell>
          <cell r="R11" t="str">
            <v>＋</v>
          </cell>
          <cell r="S11">
            <v>17410</v>
          </cell>
          <cell r="T11" t="str">
            <v>＋</v>
          </cell>
          <cell r="U11">
            <v>170</v>
          </cell>
          <cell r="V11" t="str">
            <v>＋</v>
          </cell>
          <cell r="W11">
            <v>7470</v>
          </cell>
          <cell r="X11">
            <v>70</v>
          </cell>
          <cell r="AG11" t="str">
            <v>＋</v>
          </cell>
          <cell r="AH11">
            <v>22630</v>
          </cell>
          <cell r="AJ11" t="str">
            <v>＋</v>
          </cell>
          <cell r="AK11">
            <v>150</v>
          </cell>
          <cell r="AL11" t="str">
            <v>＋</v>
          </cell>
          <cell r="AM11" t="str">
            <v>Ａ地域</v>
          </cell>
          <cell r="AN11">
            <v>4900</v>
          </cell>
          <cell r="AO11">
            <v>5400</v>
          </cell>
          <cell r="AP11" t="str">
            <v>＋</v>
          </cell>
          <cell r="AQ11" t="str">
            <v>ａ地域</v>
          </cell>
          <cell r="AR11">
            <v>10900</v>
          </cell>
          <cell r="AS11">
            <v>12200</v>
          </cell>
          <cell r="AT11" t="str">
            <v>＋</v>
          </cell>
          <cell r="AU11">
            <v>14940</v>
          </cell>
          <cell r="AV11" t="str">
            <v>＋</v>
          </cell>
          <cell r="AW11">
            <v>140</v>
          </cell>
          <cell r="AZ11" t="str">
            <v>－</v>
          </cell>
          <cell r="BA11" t="str">
            <v>(⑥＋⑦＋⑧＋⑩)</v>
          </cell>
          <cell r="BB11" t="str">
            <v>(⑥＋⑦＋⑧＋⑩)</v>
          </cell>
          <cell r="BC11" t="str">
            <v>(⑥＋⑦＋⑧＋⑩)</v>
          </cell>
          <cell r="BD11" t="str">
            <v>(⑥＋⑦＋⑧＋⑩)</v>
          </cell>
          <cell r="BF11" t="str">
            <v>(⑥～⑰（⑭を除く。)）</v>
          </cell>
          <cell r="BH11">
            <v>17290</v>
          </cell>
          <cell r="BI11" t="str">
            <v>＋</v>
          </cell>
          <cell r="BJ11">
            <v>170</v>
          </cell>
        </row>
        <row r="12">
          <cell r="A12" t="str">
            <v>30３歳児</v>
          </cell>
          <cell r="E12" t="str">
            <v>３歳児</v>
          </cell>
          <cell r="G12">
            <v>94230</v>
          </cell>
          <cell r="H12">
            <v>154520</v>
          </cell>
          <cell r="I12">
            <v>77440</v>
          </cell>
          <cell r="J12">
            <v>137730</v>
          </cell>
          <cell r="K12" t="str">
            <v>＋</v>
          </cell>
          <cell r="L12">
            <v>910</v>
          </cell>
          <cell r="M12">
            <v>1430</v>
          </cell>
          <cell r="N12" t="str">
            <v>×加算率</v>
          </cell>
          <cell r="O12">
            <v>750</v>
          </cell>
          <cell r="P12">
            <v>1260</v>
          </cell>
          <cell r="Q12" t="str">
            <v>×加算率</v>
          </cell>
          <cell r="V12" t="str">
            <v>＋</v>
          </cell>
          <cell r="W12">
            <v>7470</v>
          </cell>
          <cell r="X12">
            <v>70</v>
          </cell>
          <cell r="AI12">
            <v>20920</v>
          </cell>
          <cell r="AM12" t="str">
            <v>Ｂ地域</v>
          </cell>
          <cell r="AN12" t="e">
            <v>#REF!</v>
          </cell>
          <cell r="AO12" t="e">
            <v>#REF!</v>
          </cell>
          <cell r="AQ12" t="str">
            <v>ｂ地域</v>
          </cell>
          <cell r="AR12">
            <v>6000</v>
          </cell>
          <cell r="AS12">
            <v>6700</v>
          </cell>
        </row>
        <row r="13">
          <cell r="A13" t="str">
            <v>30１，２歳児</v>
          </cell>
          <cell r="D13" t="str">
            <v>3号</v>
          </cell>
          <cell r="E13" t="str">
            <v>１、２歳児</v>
          </cell>
          <cell r="G13">
            <v>154520</v>
          </cell>
          <cell r="H13">
            <v>229230</v>
          </cell>
          <cell r="I13">
            <v>137730</v>
          </cell>
          <cell r="J13">
            <v>212440</v>
          </cell>
          <cell r="K13" t="str">
            <v>＋</v>
          </cell>
          <cell r="L13">
            <v>1430</v>
          </cell>
          <cell r="M13">
            <v>2180</v>
          </cell>
          <cell r="N13" t="str">
            <v>×加算率</v>
          </cell>
          <cell r="O13">
            <v>1260</v>
          </cell>
          <cell r="P13">
            <v>2010</v>
          </cell>
          <cell r="Q13" t="str">
            <v>×加算率</v>
          </cell>
          <cell r="AG13" t="str">
            <v>＋</v>
          </cell>
          <cell r="AH13">
            <v>20920</v>
          </cell>
          <cell r="AK13">
            <v>0</v>
          </cell>
          <cell r="AM13" t="str">
            <v>Ｃ地域</v>
          </cell>
          <cell r="AN13" t="e">
            <v>#REF!</v>
          </cell>
          <cell r="AO13" t="e">
            <v>#REF!</v>
          </cell>
          <cell r="AQ13" t="str">
            <v>ｃ地域</v>
          </cell>
          <cell r="AR13">
            <v>5200</v>
          </cell>
          <cell r="AS13">
            <v>5800</v>
          </cell>
          <cell r="BA13">
            <v>0.01</v>
          </cell>
          <cell r="BB13">
            <v>0.03</v>
          </cell>
          <cell r="BC13">
            <v>0.04</v>
          </cell>
          <cell r="BD13">
            <v>0.05</v>
          </cell>
          <cell r="BF13">
            <v>0.87</v>
          </cell>
        </row>
        <row r="14">
          <cell r="A14" t="str">
            <v>30乳児</v>
          </cell>
          <cell r="E14" t="str">
            <v>乳児</v>
          </cell>
          <cell r="G14">
            <v>229230</v>
          </cell>
          <cell r="I14">
            <v>212440</v>
          </cell>
          <cell r="K14" t="str">
            <v>＋</v>
          </cell>
          <cell r="L14">
            <v>2180</v>
          </cell>
          <cell r="N14" t="str">
            <v>×加算率</v>
          </cell>
          <cell r="O14">
            <v>2010</v>
          </cell>
          <cell r="Q14" t="str">
            <v>×加算率</v>
          </cell>
          <cell r="AM14" t="str">
            <v>Ｄ地域</v>
          </cell>
          <cell r="AN14" t="e">
            <v>#REF!</v>
          </cell>
          <cell r="AO14" t="e">
            <v>#REF!</v>
          </cell>
          <cell r="AQ14" t="str">
            <v>ｄ地域</v>
          </cell>
          <cell r="AR14">
            <v>4700</v>
          </cell>
          <cell r="AS14">
            <v>5200</v>
          </cell>
        </row>
        <row r="15">
          <cell r="A15" t="str">
            <v>40４歳以上児</v>
          </cell>
          <cell r="C15" t="str">
            <v>　31人
　　から
　40人
　　まで</v>
          </cell>
          <cell r="D15" t="str">
            <v>2号</v>
          </cell>
          <cell r="E15" t="str">
            <v>４歳以上児</v>
          </cell>
          <cell r="G15">
            <v>70230</v>
          </cell>
          <cell r="H15">
            <v>77700</v>
          </cell>
          <cell r="I15">
            <v>57630</v>
          </cell>
          <cell r="J15">
            <v>65100</v>
          </cell>
          <cell r="K15" t="str">
            <v>＋</v>
          </cell>
          <cell r="L15">
            <v>680</v>
          </cell>
          <cell r="M15">
            <v>750</v>
          </cell>
          <cell r="N15" t="str">
            <v>×加算率</v>
          </cell>
          <cell r="O15">
            <v>550</v>
          </cell>
          <cell r="P15">
            <v>620</v>
          </cell>
          <cell r="Q15" t="str">
            <v>×加算率</v>
          </cell>
          <cell r="R15" t="str">
            <v>＋</v>
          </cell>
          <cell r="S15">
            <v>13060</v>
          </cell>
          <cell r="T15" t="str">
            <v>＋</v>
          </cell>
          <cell r="U15">
            <v>130</v>
          </cell>
          <cell r="V15" t="str">
            <v>＋</v>
          </cell>
          <cell r="W15">
            <v>7470</v>
          </cell>
          <cell r="X15">
            <v>70</v>
          </cell>
          <cell r="AG15" t="str">
            <v>＋</v>
          </cell>
          <cell r="AH15">
            <v>18680</v>
          </cell>
          <cell r="AJ15" t="str">
            <v>＋</v>
          </cell>
          <cell r="AK15">
            <v>110</v>
          </cell>
          <cell r="AL15" t="str">
            <v>＋</v>
          </cell>
          <cell r="AM15" t="str">
            <v>Ａ地域</v>
          </cell>
          <cell r="AN15">
            <v>4300</v>
          </cell>
          <cell r="AO15">
            <v>4700</v>
          </cell>
          <cell r="AP15" t="str">
            <v>＋</v>
          </cell>
          <cell r="AQ15" t="str">
            <v>ａ地域</v>
          </cell>
          <cell r="AR15">
            <v>9800</v>
          </cell>
          <cell r="AS15">
            <v>10900</v>
          </cell>
          <cell r="AT15" t="str">
            <v>＋</v>
          </cell>
          <cell r="AU15">
            <v>11200</v>
          </cell>
          <cell r="AV15" t="str">
            <v>＋</v>
          </cell>
          <cell r="AW15">
            <v>110</v>
          </cell>
          <cell r="AZ15" t="str">
            <v>－</v>
          </cell>
          <cell r="BA15" t="str">
            <v>(⑥＋⑦＋⑧＋⑩)</v>
          </cell>
          <cell r="BB15" t="str">
            <v>(⑥＋⑦＋⑧＋⑩)</v>
          </cell>
          <cell r="BC15" t="str">
            <v>(⑥＋⑦＋⑧＋⑩)</v>
          </cell>
          <cell r="BD15" t="str">
            <v>(⑥＋⑦＋⑧＋⑩)</v>
          </cell>
          <cell r="BF15" t="str">
            <v>(⑥～⑰（⑭を除く。)）</v>
          </cell>
          <cell r="BH15">
            <v>12970</v>
          </cell>
          <cell r="BI15" t="str">
            <v>＋</v>
          </cell>
          <cell r="BJ15">
            <v>120</v>
          </cell>
        </row>
        <row r="16">
          <cell r="A16" t="str">
            <v>40３歳児</v>
          </cell>
          <cell r="E16" t="str">
            <v>３歳児</v>
          </cell>
          <cell r="G16">
            <v>77700</v>
          </cell>
          <cell r="H16">
            <v>137990</v>
          </cell>
          <cell r="I16">
            <v>65100</v>
          </cell>
          <cell r="J16">
            <v>125390</v>
          </cell>
          <cell r="K16" t="str">
            <v>＋</v>
          </cell>
          <cell r="L16">
            <v>750</v>
          </cell>
          <cell r="M16">
            <v>1260</v>
          </cell>
          <cell r="N16" t="str">
            <v>×加算率</v>
          </cell>
          <cell r="O16">
            <v>620</v>
          </cell>
          <cell r="P16">
            <v>1140</v>
          </cell>
          <cell r="Q16" t="str">
            <v>×加算率</v>
          </cell>
          <cell r="V16" t="str">
            <v>＋</v>
          </cell>
          <cell r="W16">
            <v>7470</v>
          </cell>
          <cell r="X16">
            <v>70</v>
          </cell>
          <cell r="AI16">
            <v>16970</v>
          </cell>
          <cell r="AM16" t="str">
            <v>Ｂ地域</v>
          </cell>
          <cell r="AN16" t="e">
            <v>#REF!</v>
          </cell>
          <cell r="AO16" t="e">
            <v>#REF!</v>
          </cell>
          <cell r="AQ16" t="str">
            <v>ｂ地域</v>
          </cell>
          <cell r="AR16">
            <v>5400</v>
          </cell>
          <cell r="AS16">
            <v>6000</v>
          </cell>
        </row>
        <row r="17">
          <cell r="A17" t="str">
            <v>40１，２歳児</v>
          </cell>
          <cell r="D17" t="str">
            <v>3号</v>
          </cell>
          <cell r="E17" t="str">
            <v>１、２歳児</v>
          </cell>
          <cell r="G17">
            <v>137990</v>
          </cell>
          <cell r="H17">
            <v>212700</v>
          </cell>
          <cell r="I17">
            <v>125390</v>
          </cell>
          <cell r="J17">
            <v>200100</v>
          </cell>
          <cell r="K17" t="str">
            <v>＋</v>
          </cell>
          <cell r="L17">
            <v>1260</v>
          </cell>
          <cell r="M17">
            <v>2010</v>
          </cell>
          <cell r="N17" t="str">
            <v>×加算率</v>
          </cell>
          <cell r="O17">
            <v>1140</v>
          </cell>
          <cell r="P17">
            <v>1890</v>
          </cell>
          <cell r="Q17" t="str">
            <v>×加算率</v>
          </cell>
          <cell r="AG17" t="str">
            <v>＋</v>
          </cell>
          <cell r="AH17">
            <v>16970</v>
          </cell>
          <cell r="AK17">
            <v>0</v>
          </cell>
          <cell r="AM17" t="str">
            <v>Ｃ地域</v>
          </cell>
          <cell r="AN17" t="e">
            <v>#REF!</v>
          </cell>
          <cell r="AO17" t="e">
            <v>#REF!</v>
          </cell>
          <cell r="AQ17" t="str">
            <v>ｃ地域</v>
          </cell>
          <cell r="AR17">
            <v>4700</v>
          </cell>
          <cell r="AS17">
            <v>5200</v>
          </cell>
          <cell r="BA17">
            <v>0.01</v>
          </cell>
          <cell r="BB17">
            <v>0.03</v>
          </cell>
          <cell r="BC17">
            <v>0.04</v>
          </cell>
          <cell r="BD17">
            <v>0.05</v>
          </cell>
          <cell r="BF17">
            <v>0.96</v>
          </cell>
        </row>
        <row r="18">
          <cell r="A18" t="str">
            <v>40乳児</v>
          </cell>
          <cell r="E18" t="str">
            <v>乳児</v>
          </cell>
          <cell r="G18">
            <v>212700</v>
          </cell>
          <cell r="I18">
            <v>200100</v>
          </cell>
          <cell r="K18" t="str">
            <v>＋</v>
          </cell>
          <cell r="L18">
            <v>2010</v>
          </cell>
          <cell r="N18" t="str">
            <v>×加算率</v>
          </cell>
          <cell r="O18">
            <v>1890</v>
          </cell>
          <cell r="Q18" t="str">
            <v>×加算率</v>
          </cell>
          <cell r="AM18" t="str">
            <v>Ｄ地域</v>
          </cell>
          <cell r="AN18" t="e">
            <v>#REF!</v>
          </cell>
          <cell r="AO18" t="e">
            <v>#REF!</v>
          </cell>
          <cell r="AQ18" t="str">
            <v>ｄ地域</v>
          </cell>
          <cell r="AR18">
            <v>4200</v>
          </cell>
          <cell r="AS18">
            <v>4600</v>
          </cell>
        </row>
        <row r="19">
          <cell r="A19" t="str">
            <v>50４歳以上児</v>
          </cell>
          <cell r="C19" t="str">
            <v>　41人
　　から
　50人
　　まで</v>
          </cell>
          <cell r="D19" t="str">
            <v>2号</v>
          </cell>
          <cell r="E19" t="str">
            <v>４歳以上児</v>
          </cell>
          <cell r="G19">
            <v>65700</v>
          </cell>
          <cell r="H19">
            <v>73170</v>
          </cell>
          <cell r="I19">
            <v>55630</v>
          </cell>
          <cell r="J19">
            <v>63100</v>
          </cell>
          <cell r="K19" t="str">
            <v>＋</v>
          </cell>
          <cell r="L19">
            <v>630</v>
          </cell>
          <cell r="M19">
            <v>700</v>
          </cell>
          <cell r="N19" t="str">
            <v>×加算率</v>
          </cell>
          <cell r="O19">
            <v>530</v>
          </cell>
          <cell r="P19">
            <v>600</v>
          </cell>
          <cell r="Q19" t="str">
            <v>×加算率</v>
          </cell>
          <cell r="R19" t="str">
            <v>＋</v>
          </cell>
          <cell r="S19">
            <v>10450</v>
          </cell>
          <cell r="T19" t="str">
            <v>＋</v>
          </cell>
          <cell r="U19">
            <v>100</v>
          </cell>
          <cell r="V19" t="str">
            <v>＋</v>
          </cell>
          <cell r="W19">
            <v>7470</v>
          </cell>
          <cell r="X19">
            <v>70</v>
          </cell>
          <cell r="AA19" t="str">
            <v>休日保育の年間延べ利用子ども数</v>
          </cell>
          <cell r="AC19" t="str">
            <v>休日保育の年間延べ利用子ども数</v>
          </cell>
          <cell r="AG19" t="str">
            <v>＋</v>
          </cell>
          <cell r="AH19">
            <v>16320</v>
          </cell>
          <cell r="AJ19" t="str">
            <v>＋</v>
          </cell>
          <cell r="AK19">
            <v>90</v>
          </cell>
          <cell r="AL19" t="str">
            <v>＋</v>
          </cell>
          <cell r="AM19" t="str">
            <v>Ａ地域</v>
          </cell>
          <cell r="AN19">
            <v>3900</v>
          </cell>
          <cell r="AO19">
            <v>4300</v>
          </cell>
          <cell r="AP19" t="str">
            <v>＋</v>
          </cell>
          <cell r="AQ19" t="str">
            <v>ａ地域</v>
          </cell>
          <cell r="AR19">
            <v>8800</v>
          </cell>
          <cell r="AS19">
            <v>9800</v>
          </cell>
          <cell r="AT19" t="str">
            <v>＋</v>
          </cell>
          <cell r="AU19">
            <v>8960</v>
          </cell>
          <cell r="AV19" t="str">
            <v>＋</v>
          </cell>
          <cell r="AW19">
            <v>80</v>
          </cell>
          <cell r="AZ19" t="str">
            <v>－</v>
          </cell>
          <cell r="BA19" t="str">
            <v>(⑥＋⑦＋⑧＋⑩)</v>
          </cell>
          <cell r="BB19" t="str">
            <v>(⑥＋⑦＋⑧＋⑩)</v>
          </cell>
          <cell r="BC19" t="str">
            <v>(⑥＋⑦＋⑧＋⑩)</v>
          </cell>
          <cell r="BD19" t="str">
            <v>(⑥＋⑦＋⑧＋⑩)</v>
          </cell>
          <cell r="BF19" t="str">
            <v>(⑥～⑰（⑭を除く。)）</v>
          </cell>
          <cell r="BH19">
            <v>10370</v>
          </cell>
          <cell r="BI19" t="str">
            <v>＋</v>
          </cell>
          <cell r="BJ19">
            <v>100</v>
          </cell>
        </row>
        <row r="20">
          <cell r="A20" t="str">
            <v>50３歳児</v>
          </cell>
          <cell r="E20" t="str">
            <v>３歳児</v>
          </cell>
          <cell r="G20">
            <v>73170</v>
          </cell>
          <cell r="H20">
            <v>133460</v>
          </cell>
          <cell r="I20">
            <v>63100</v>
          </cell>
          <cell r="J20">
            <v>123390</v>
          </cell>
          <cell r="K20" t="str">
            <v>＋</v>
          </cell>
          <cell r="L20">
            <v>700</v>
          </cell>
          <cell r="M20">
            <v>1220</v>
          </cell>
          <cell r="N20" t="str">
            <v>×加算率</v>
          </cell>
          <cell r="O20">
            <v>600</v>
          </cell>
          <cell r="P20">
            <v>1120</v>
          </cell>
          <cell r="Q20" t="str">
            <v>×加算率</v>
          </cell>
          <cell r="V20" t="str">
            <v>＋</v>
          </cell>
          <cell r="W20">
            <v>7470</v>
          </cell>
          <cell r="X20">
            <v>70</v>
          </cell>
          <cell r="AI20">
            <v>14600</v>
          </cell>
          <cell r="AM20" t="str">
            <v>Ｂ地域</v>
          </cell>
          <cell r="AN20" t="e">
            <v>#REF!</v>
          </cell>
          <cell r="AO20" t="e">
            <v>#REF!</v>
          </cell>
          <cell r="AQ20" t="str">
            <v>ｂ地域</v>
          </cell>
          <cell r="AR20">
            <v>4800</v>
          </cell>
          <cell r="AS20">
            <v>5400</v>
          </cell>
        </row>
        <row r="21">
          <cell r="A21" t="str">
            <v>50１，２歳児</v>
          </cell>
          <cell r="D21" t="str">
            <v>3号</v>
          </cell>
          <cell r="E21" t="str">
            <v>１、２歳児</v>
          </cell>
          <cell r="G21">
            <v>133460</v>
          </cell>
          <cell r="H21">
            <v>208170</v>
          </cell>
          <cell r="I21">
            <v>123390</v>
          </cell>
          <cell r="J21">
            <v>198100</v>
          </cell>
          <cell r="K21" t="str">
            <v>＋</v>
          </cell>
          <cell r="L21">
            <v>1220</v>
          </cell>
          <cell r="M21">
            <v>1970</v>
          </cell>
          <cell r="N21" t="str">
            <v>×加算率</v>
          </cell>
          <cell r="O21">
            <v>1120</v>
          </cell>
          <cell r="P21">
            <v>1870</v>
          </cell>
          <cell r="Q21" t="str">
            <v>×加算率</v>
          </cell>
          <cell r="AG21" t="str">
            <v>＋</v>
          </cell>
          <cell r="AH21">
            <v>14600</v>
          </cell>
          <cell r="AK21">
            <v>0</v>
          </cell>
          <cell r="AM21" t="str">
            <v>Ｃ地域</v>
          </cell>
          <cell r="AN21" t="e">
            <v>#REF!</v>
          </cell>
          <cell r="AO21" t="e">
            <v>#REF!</v>
          </cell>
          <cell r="AQ21" t="str">
            <v>ｃ地域</v>
          </cell>
          <cell r="AR21">
            <v>4200</v>
          </cell>
          <cell r="AS21">
            <v>4700</v>
          </cell>
          <cell r="BA21">
            <v>0.01</v>
          </cell>
          <cell r="BB21">
            <v>0.03</v>
          </cell>
          <cell r="BC21">
            <v>0.04</v>
          </cell>
          <cell r="BD21">
            <v>0.06</v>
          </cell>
          <cell r="BF21">
            <v>0.92</v>
          </cell>
        </row>
        <row r="22">
          <cell r="A22" t="str">
            <v>50乳児</v>
          </cell>
          <cell r="E22" t="str">
            <v>乳児</v>
          </cell>
          <cell r="G22">
            <v>208170</v>
          </cell>
          <cell r="I22">
            <v>198100</v>
          </cell>
          <cell r="K22" t="str">
            <v>＋</v>
          </cell>
          <cell r="L22">
            <v>1970</v>
          </cell>
          <cell r="N22" t="str">
            <v>×加算率</v>
          </cell>
          <cell r="O22">
            <v>1870</v>
          </cell>
          <cell r="Q22" t="str">
            <v>×加算率</v>
          </cell>
          <cell r="AA22" t="str">
            <v>　 　　 ～　210人</v>
          </cell>
          <cell r="AC22" t="str">
            <v>　 　　 ～　210人</v>
          </cell>
          <cell r="AM22" t="str">
            <v>Ｄ地域</v>
          </cell>
          <cell r="AN22" t="e">
            <v>#REF!</v>
          </cell>
          <cell r="AO22" t="e">
            <v>#REF!</v>
          </cell>
          <cell r="AQ22" t="str">
            <v>ｄ地域</v>
          </cell>
          <cell r="AR22">
            <v>3800</v>
          </cell>
          <cell r="AS22">
            <v>4200</v>
          </cell>
        </row>
        <row r="23">
          <cell r="A23" t="str">
            <v>60４歳以上児</v>
          </cell>
          <cell r="C23" t="str">
            <v>　51人
　　から
　60人
　　まで</v>
          </cell>
          <cell r="D23" t="str">
            <v>2号</v>
          </cell>
          <cell r="E23" t="str">
            <v>４歳以上児</v>
          </cell>
          <cell r="G23">
            <v>57570</v>
          </cell>
          <cell r="H23">
            <v>65040</v>
          </cell>
          <cell r="I23">
            <v>49180</v>
          </cell>
          <cell r="J23">
            <v>56650</v>
          </cell>
          <cell r="K23" t="str">
            <v>＋</v>
          </cell>
          <cell r="L23">
            <v>550</v>
          </cell>
          <cell r="M23">
            <v>620</v>
          </cell>
          <cell r="N23" t="str">
            <v>×加算率</v>
          </cell>
          <cell r="O23">
            <v>470</v>
          </cell>
          <cell r="P23">
            <v>540</v>
          </cell>
          <cell r="Q23" t="str">
            <v>×加算率</v>
          </cell>
          <cell r="R23" t="str">
            <v>＋</v>
          </cell>
          <cell r="S23">
            <v>8700</v>
          </cell>
          <cell r="T23" t="str">
            <v>＋</v>
          </cell>
          <cell r="U23">
            <v>80</v>
          </cell>
          <cell r="V23" t="str">
            <v>＋</v>
          </cell>
          <cell r="W23">
            <v>7470</v>
          </cell>
          <cell r="X23">
            <v>70</v>
          </cell>
          <cell r="Z23">
            <v>210</v>
          </cell>
          <cell r="AA23">
            <v>257500</v>
          </cell>
          <cell r="AC23">
            <v>2570</v>
          </cell>
          <cell r="AG23" t="str">
            <v>＋</v>
          </cell>
          <cell r="AH23">
            <v>14740</v>
          </cell>
          <cell r="AJ23" t="str">
            <v>＋</v>
          </cell>
          <cell r="AK23">
            <v>70</v>
          </cell>
          <cell r="AL23" t="str">
            <v>＋</v>
          </cell>
          <cell r="AM23" t="str">
            <v>Ａ地域</v>
          </cell>
          <cell r="AN23">
            <v>3200</v>
          </cell>
          <cell r="AO23">
            <v>3600</v>
          </cell>
          <cell r="AP23" t="str">
            <v>＋</v>
          </cell>
          <cell r="AQ23" t="str">
            <v>ａ地域</v>
          </cell>
          <cell r="AR23">
            <v>7200</v>
          </cell>
          <cell r="AS23">
            <v>8100</v>
          </cell>
          <cell r="AT23" t="str">
            <v>＋</v>
          </cell>
          <cell r="AU23">
            <v>7470</v>
          </cell>
          <cell r="AV23" t="str">
            <v>＋</v>
          </cell>
          <cell r="AW23">
            <v>70</v>
          </cell>
          <cell r="AZ23" t="str">
            <v>－</v>
          </cell>
          <cell r="BA23" t="str">
            <v>(⑥＋⑦＋⑧＋⑩)</v>
          </cell>
          <cell r="BB23" t="str">
            <v>(⑥＋⑦＋⑧＋⑩)</v>
          </cell>
          <cell r="BC23" t="str">
            <v>(⑥＋⑦＋⑧＋⑩)</v>
          </cell>
          <cell r="BD23" t="str">
            <v>(⑥＋⑦＋⑧＋⑩)</v>
          </cell>
          <cell r="BF23" t="str">
            <v>(⑥～⑰（⑭を除く。)）</v>
          </cell>
          <cell r="BH23">
            <v>8640</v>
          </cell>
          <cell r="BI23" t="str">
            <v>＋</v>
          </cell>
          <cell r="BJ23">
            <v>80</v>
          </cell>
        </row>
        <row r="24">
          <cell r="A24" t="str">
            <v>60３歳児</v>
          </cell>
          <cell r="E24" t="str">
            <v>３歳児</v>
          </cell>
          <cell r="G24">
            <v>65040</v>
          </cell>
          <cell r="H24">
            <v>125330</v>
          </cell>
          <cell r="I24">
            <v>56650</v>
          </cell>
          <cell r="J24">
            <v>116940</v>
          </cell>
          <cell r="K24" t="str">
            <v>＋</v>
          </cell>
          <cell r="L24">
            <v>620</v>
          </cell>
          <cell r="M24">
            <v>1140</v>
          </cell>
          <cell r="N24" t="str">
            <v>×加算率</v>
          </cell>
          <cell r="O24">
            <v>540</v>
          </cell>
          <cell r="P24">
            <v>1050</v>
          </cell>
          <cell r="Q24" t="str">
            <v>×加算率</v>
          </cell>
          <cell r="V24" t="str">
            <v>＋</v>
          </cell>
          <cell r="W24">
            <v>7470</v>
          </cell>
          <cell r="X24">
            <v>70</v>
          </cell>
          <cell r="AI24">
            <v>13020</v>
          </cell>
          <cell r="AM24" t="str">
            <v>Ｂ地域</v>
          </cell>
          <cell r="AN24" t="e">
            <v>#REF!</v>
          </cell>
          <cell r="AO24" t="e">
            <v>#REF!</v>
          </cell>
          <cell r="AQ24" t="str">
            <v>ｂ地域</v>
          </cell>
          <cell r="AR24">
            <v>4000</v>
          </cell>
          <cell r="AS24">
            <v>4400</v>
          </cell>
        </row>
        <row r="25">
          <cell r="A25" t="str">
            <v>60１，２歳児</v>
          </cell>
          <cell r="D25" t="str">
            <v>3号</v>
          </cell>
          <cell r="E25" t="str">
            <v>１、２歳児</v>
          </cell>
          <cell r="G25">
            <v>125330</v>
          </cell>
          <cell r="H25">
            <v>200040</v>
          </cell>
          <cell r="I25">
            <v>116940</v>
          </cell>
          <cell r="J25">
            <v>191650</v>
          </cell>
          <cell r="K25" t="str">
            <v>＋</v>
          </cell>
          <cell r="L25">
            <v>1140</v>
          </cell>
          <cell r="M25">
            <v>1890</v>
          </cell>
          <cell r="N25" t="str">
            <v>×加算率</v>
          </cell>
          <cell r="O25">
            <v>1050</v>
          </cell>
          <cell r="P25">
            <v>1800</v>
          </cell>
          <cell r="Q25" t="str">
            <v>×加算率</v>
          </cell>
          <cell r="AA25" t="str">
            <v>　 211人～　279人</v>
          </cell>
          <cell r="AC25" t="str">
            <v>　 211人～　279人</v>
          </cell>
          <cell r="AG25" t="str">
            <v>＋</v>
          </cell>
          <cell r="AH25">
            <v>13020</v>
          </cell>
          <cell r="AK25">
            <v>0</v>
          </cell>
          <cell r="AM25" t="str">
            <v>Ｃ地域</v>
          </cell>
          <cell r="AN25" t="e">
            <v>#REF!</v>
          </cell>
          <cell r="AO25" t="e">
            <v>#REF!</v>
          </cell>
          <cell r="AQ25" t="str">
            <v>ｃ地域</v>
          </cell>
          <cell r="AR25">
            <v>3500</v>
          </cell>
          <cell r="AS25">
            <v>3800</v>
          </cell>
          <cell r="BA25">
            <v>0.01</v>
          </cell>
          <cell r="BB25">
            <v>0.03</v>
          </cell>
          <cell r="BC25">
            <v>0.04</v>
          </cell>
          <cell r="BD25">
            <v>0.06</v>
          </cell>
          <cell r="BF25">
            <v>0.9</v>
          </cell>
        </row>
        <row r="26">
          <cell r="A26" t="str">
            <v>60乳児</v>
          </cell>
          <cell r="E26" t="str">
            <v>乳児</v>
          </cell>
          <cell r="G26">
            <v>200040</v>
          </cell>
          <cell r="I26">
            <v>191650</v>
          </cell>
          <cell r="K26" t="str">
            <v>＋</v>
          </cell>
          <cell r="L26">
            <v>1890</v>
          </cell>
          <cell r="N26" t="str">
            <v>×加算率</v>
          </cell>
          <cell r="O26">
            <v>1800</v>
          </cell>
          <cell r="Q26" t="str">
            <v>×加算率</v>
          </cell>
          <cell r="Z26">
            <v>279</v>
          </cell>
          <cell r="AA26">
            <v>275800</v>
          </cell>
          <cell r="AC26">
            <v>2750</v>
          </cell>
          <cell r="AM26" t="str">
            <v>Ｄ地域</v>
          </cell>
          <cell r="AN26" t="e">
            <v>#REF!</v>
          </cell>
          <cell r="AO26" t="e">
            <v>#REF!</v>
          </cell>
          <cell r="AQ26" t="str">
            <v>ｄ地域</v>
          </cell>
          <cell r="AR26">
            <v>3100</v>
          </cell>
          <cell r="AS26">
            <v>3400</v>
          </cell>
        </row>
        <row r="27">
          <cell r="A27" t="str">
            <v>70４歳以上児</v>
          </cell>
          <cell r="C27" t="str">
            <v>　61人
　　から
　70人
　　まで</v>
          </cell>
          <cell r="D27" t="str">
            <v>2号</v>
          </cell>
          <cell r="E27" t="str">
            <v>４歳以上児</v>
          </cell>
          <cell r="G27">
            <v>51840</v>
          </cell>
          <cell r="H27">
            <v>59310</v>
          </cell>
          <cell r="I27">
            <v>44640</v>
          </cell>
          <cell r="J27">
            <v>52110</v>
          </cell>
          <cell r="K27" t="str">
            <v>＋</v>
          </cell>
          <cell r="L27">
            <v>500</v>
          </cell>
          <cell r="M27">
            <v>570</v>
          </cell>
          <cell r="N27" t="str">
            <v>×加算率</v>
          </cell>
          <cell r="O27">
            <v>420</v>
          </cell>
          <cell r="P27">
            <v>490</v>
          </cell>
          <cell r="Q27" t="str">
            <v>×加算率</v>
          </cell>
          <cell r="R27" t="str">
            <v>＋</v>
          </cell>
          <cell r="S27">
            <v>7460</v>
          </cell>
          <cell r="T27" t="str">
            <v>＋</v>
          </cell>
          <cell r="U27">
            <v>70</v>
          </cell>
          <cell r="V27" t="str">
            <v>＋</v>
          </cell>
          <cell r="W27">
            <v>7470</v>
          </cell>
          <cell r="X27">
            <v>70</v>
          </cell>
          <cell r="AG27" t="str">
            <v>＋</v>
          </cell>
          <cell r="AH27">
            <v>13610</v>
          </cell>
          <cell r="AJ27" t="str">
            <v>＋</v>
          </cell>
          <cell r="AK27">
            <v>60</v>
          </cell>
          <cell r="AL27" t="str">
            <v>＋</v>
          </cell>
          <cell r="AM27" t="str">
            <v>Ａ地域</v>
          </cell>
          <cell r="AN27">
            <v>2800</v>
          </cell>
          <cell r="AO27">
            <v>3100</v>
          </cell>
          <cell r="AP27" t="str">
            <v>＋</v>
          </cell>
          <cell r="AQ27" t="str">
            <v>ａ地域</v>
          </cell>
          <cell r="AR27">
            <v>6300</v>
          </cell>
          <cell r="AS27">
            <v>7100</v>
          </cell>
          <cell r="AT27" t="str">
            <v>＋</v>
          </cell>
          <cell r="AU27">
            <v>6400</v>
          </cell>
          <cell r="AV27" t="str">
            <v>＋</v>
          </cell>
          <cell r="AW27">
            <v>60</v>
          </cell>
          <cell r="AZ27" t="str">
            <v>－</v>
          </cell>
          <cell r="BA27" t="str">
            <v>(⑥＋⑦＋⑧＋⑩)</v>
          </cell>
          <cell r="BB27" t="str">
            <v>(⑥＋⑦＋⑧＋⑩)</v>
          </cell>
          <cell r="BC27" t="str">
            <v>(⑥＋⑦＋⑧＋⑩)</v>
          </cell>
          <cell r="BD27" t="str">
            <v>(⑥＋⑦＋⑧＋⑩)</v>
          </cell>
          <cell r="BF27" t="str">
            <v>(⑥～⑰（⑭を除く。)）</v>
          </cell>
          <cell r="BH27">
            <v>7410</v>
          </cell>
          <cell r="BI27" t="str">
            <v>＋</v>
          </cell>
          <cell r="BJ27">
            <v>70</v>
          </cell>
        </row>
        <row r="28">
          <cell r="A28" t="str">
            <v>70３歳児</v>
          </cell>
          <cell r="E28" t="str">
            <v>３歳児</v>
          </cell>
          <cell r="G28">
            <v>59310</v>
          </cell>
          <cell r="H28">
            <v>119600</v>
          </cell>
          <cell r="I28">
            <v>52110</v>
          </cell>
          <cell r="J28">
            <v>112400</v>
          </cell>
          <cell r="K28" t="str">
            <v>＋</v>
          </cell>
          <cell r="L28">
            <v>570</v>
          </cell>
          <cell r="M28">
            <v>1080</v>
          </cell>
          <cell r="N28" t="str">
            <v>×加算率</v>
          </cell>
          <cell r="O28">
            <v>490</v>
          </cell>
          <cell r="P28">
            <v>1010</v>
          </cell>
          <cell r="Q28" t="str">
            <v>×加算率</v>
          </cell>
          <cell r="V28" t="str">
            <v>＋</v>
          </cell>
          <cell r="W28">
            <v>7470</v>
          </cell>
          <cell r="X28">
            <v>70</v>
          </cell>
          <cell r="AA28" t="str">
            <v>　 280人～　349人</v>
          </cell>
          <cell r="AC28" t="str">
            <v>　 280人～　349人</v>
          </cell>
          <cell r="AI28">
            <v>11900</v>
          </cell>
          <cell r="AM28" t="str">
            <v>Ｂ地域</v>
          </cell>
          <cell r="AN28" t="e">
            <v>#REF!</v>
          </cell>
          <cell r="AO28" t="e">
            <v>#REF!</v>
          </cell>
          <cell r="AQ28" t="str">
            <v>ｂ地域</v>
          </cell>
          <cell r="AR28">
            <v>3500</v>
          </cell>
          <cell r="AS28">
            <v>3900</v>
          </cell>
        </row>
        <row r="29">
          <cell r="A29" t="str">
            <v>70１，２歳児</v>
          </cell>
          <cell r="D29" t="str">
            <v>3号</v>
          </cell>
          <cell r="E29" t="str">
            <v>１、２歳児</v>
          </cell>
          <cell r="G29">
            <v>119600</v>
          </cell>
          <cell r="H29">
            <v>194310</v>
          </cell>
          <cell r="I29">
            <v>112400</v>
          </cell>
          <cell r="J29">
            <v>187110</v>
          </cell>
          <cell r="K29" t="str">
            <v>＋</v>
          </cell>
          <cell r="L29">
            <v>1080</v>
          </cell>
          <cell r="M29">
            <v>1830</v>
          </cell>
          <cell r="N29" t="str">
            <v>×加算率</v>
          </cell>
          <cell r="O29">
            <v>1010</v>
          </cell>
          <cell r="P29">
            <v>1760</v>
          </cell>
          <cell r="Q29" t="str">
            <v>×加算率</v>
          </cell>
          <cell r="Z29">
            <v>349</v>
          </cell>
          <cell r="AA29">
            <v>312600</v>
          </cell>
          <cell r="AC29">
            <v>3120</v>
          </cell>
          <cell r="AG29" t="str">
            <v>＋</v>
          </cell>
          <cell r="AH29">
            <v>11900</v>
          </cell>
          <cell r="AK29">
            <v>0</v>
          </cell>
          <cell r="AM29" t="str">
            <v>Ｃ地域</v>
          </cell>
          <cell r="AN29" t="e">
            <v>#REF!</v>
          </cell>
          <cell r="AO29" t="e">
            <v>#REF!</v>
          </cell>
          <cell r="AQ29" t="str">
            <v>ｃ地域</v>
          </cell>
          <cell r="AR29">
            <v>3000</v>
          </cell>
          <cell r="AS29">
            <v>3400</v>
          </cell>
          <cell r="BA29">
            <v>0.01</v>
          </cell>
          <cell r="BB29">
            <v>0.03</v>
          </cell>
          <cell r="BC29">
            <v>0.04</v>
          </cell>
          <cell r="BD29">
            <v>0.06</v>
          </cell>
          <cell r="BF29">
            <v>0.92</v>
          </cell>
        </row>
        <row r="30">
          <cell r="A30" t="str">
            <v>70乳児</v>
          </cell>
          <cell r="E30" t="str">
            <v>乳児</v>
          </cell>
          <cell r="G30">
            <v>194310</v>
          </cell>
          <cell r="I30">
            <v>187110</v>
          </cell>
          <cell r="K30" t="str">
            <v>＋</v>
          </cell>
          <cell r="L30">
            <v>1830</v>
          </cell>
          <cell r="N30" t="str">
            <v>×加算率</v>
          </cell>
          <cell r="O30">
            <v>1760</v>
          </cell>
          <cell r="Q30" t="str">
            <v>×加算率</v>
          </cell>
          <cell r="AM30" t="str">
            <v>Ｄ地域</v>
          </cell>
          <cell r="AN30" t="e">
            <v>#REF!</v>
          </cell>
          <cell r="AO30" t="e">
            <v>#REF!</v>
          </cell>
          <cell r="AQ30" t="str">
            <v>ｄ地域</v>
          </cell>
          <cell r="AR30">
            <v>2700</v>
          </cell>
          <cell r="AS30">
            <v>3000</v>
          </cell>
        </row>
        <row r="31">
          <cell r="A31" t="str">
            <v>80４歳以上児</v>
          </cell>
          <cell r="C31" t="str">
            <v>　71人
　　から
　80人
　　まで</v>
          </cell>
          <cell r="D31" t="str">
            <v>2号</v>
          </cell>
          <cell r="E31" t="str">
            <v>４歳以上児</v>
          </cell>
          <cell r="G31">
            <v>47600</v>
          </cell>
          <cell r="H31">
            <v>55070</v>
          </cell>
          <cell r="I31">
            <v>41300</v>
          </cell>
          <cell r="J31">
            <v>48770</v>
          </cell>
          <cell r="K31" t="str">
            <v>＋</v>
          </cell>
          <cell r="L31">
            <v>450</v>
          </cell>
          <cell r="M31">
            <v>520</v>
          </cell>
          <cell r="N31" t="str">
            <v>×加算率</v>
          </cell>
          <cell r="O31">
            <v>390</v>
          </cell>
          <cell r="P31">
            <v>460</v>
          </cell>
          <cell r="Q31" t="str">
            <v>×加算率</v>
          </cell>
          <cell r="R31" t="str">
            <v>＋</v>
          </cell>
          <cell r="S31">
            <v>6530</v>
          </cell>
          <cell r="T31" t="str">
            <v>＋</v>
          </cell>
          <cell r="U31">
            <v>60</v>
          </cell>
          <cell r="V31" t="str">
            <v>＋</v>
          </cell>
          <cell r="W31">
            <v>7470</v>
          </cell>
          <cell r="X31">
            <v>70</v>
          </cell>
          <cell r="AA31" t="str">
            <v xml:space="preserve"> 　350人～　419人</v>
          </cell>
          <cell r="AC31" t="str">
            <v xml:space="preserve"> 　350人～　419人</v>
          </cell>
          <cell r="AG31" t="str">
            <v>＋</v>
          </cell>
          <cell r="AH31">
            <v>12760</v>
          </cell>
          <cell r="AJ31" t="str">
            <v>＋</v>
          </cell>
          <cell r="AK31">
            <v>50</v>
          </cell>
          <cell r="AL31" t="str">
            <v>＋</v>
          </cell>
          <cell r="AM31" t="str">
            <v>Ａ地域</v>
          </cell>
          <cell r="AN31">
            <v>3200</v>
          </cell>
          <cell r="AO31">
            <v>3500</v>
          </cell>
          <cell r="AP31" t="str">
            <v>＋</v>
          </cell>
          <cell r="AQ31" t="str">
            <v>ａ地域</v>
          </cell>
          <cell r="AR31">
            <v>7100</v>
          </cell>
          <cell r="AS31">
            <v>7900</v>
          </cell>
          <cell r="AT31" t="str">
            <v>＋</v>
          </cell>
          <cell r="AU31">
            <v>5600</v>
          </cell>
          <cell r="AV31" t="str">
            <v>＋</v>
          </cell>
          <cell r="AW31">
            <v>50</v>
          </cell>
          <cell r="AZ31" t="str">
            <v>－</v>
          </cell>
          <cell r="BA31" t="str">
            <v>(⑥＋⑦＋⑧＋⑩)</v>
          </cell>
          <cell r="BB31" t="str">
            <v>(⑥＋⑦＋⑧＋⑩)</v>
          </cell>
          <cell r="BC31" t="str">
            <v>(⑥＋⑦＋⑧＋⑩)</v>
          </cell>
          <cell r="BD31" t="str">
            <v>(⑥＋⑦＋⑧＋⑩)</v>
          </cell>
          <cell r="BF31" t="str">
            <v>(⑥～⑰（⑭を除く。)）</v>
          </cell>
          <cell r="BH31">
            <v>6480</v>
          </cell>
          <cell r="BI31" t="str">
            <v>＋</v>
          </cell>
          <cell r="BJ31">
            <v>60</v>
          </cell>
        </row>
        <row r="32">
          <cell r="A32" t="str">
            <v>80３歳児</v>
          </cell>
          <cell r="E32" t="str">
            <v>３歳児</v>
          </cell>
          <cell r="G32">
            <v>55070</v>
          </cell>
          <cell r="H32">
            <v>115360</v>
          </cell>
          <cell r="I32">
            <v>48770</v>
          </cell>
          <cell r="J32">
            <v>109060</v>
          </cell>
          <cell r="K32" t="str">
            <v>＋</v>
          </cell>
          <cell r="L32">
            <v>520</v>
          </cell>
          <cell r="M32">
            <v>1040</v>
          </cell>
          <cell r="N32" t="str">
            <v>×加算率</v>
          </cell>
          <cell r="O32">
            <v>460</v>
          </cell>
          <cell r="P32">
            <v>970</v>
          </cell>
          <cell r="Q32" t="str">
            <v>×加算率</v>
          </cell>
          <cell r="V32" t="str">
            <v>＋</v>
          </cell>
          <cell r="W32">
            <v>7470</v>
          </cell>
          <cell r="X32">
            <v>70</v>
          </cell>
          <cell r="Z32">
            <v>419</v>
          </cell>
          <cell r="AA32">
            <v>349300</v>
          </cell>
          <cell r="AC32">
            <v>3490</v>
          </cell>
          <cell r="AI32">
            <v>11050</v>
          </cell>
          <cell r="AM32" t="str">
            <v>Ｂ地域</v>
          </cell>
          <cell r="AN32" t="e">
            <v>#REF!</v>
          </cell>
          <cell r="AO32" t="e">
            <v>#REF!</v>
          </cell>
          <cell r="AQ32" t="str">
            <v>ｂ地域</v>
          </cell>
          <cell r="AR32">
            <v>3900</v>
          </cell>
          <cell r="AS32">
            <v>4300</v>
          </cell>
        </row>
        <row r="33">
          <cell r="A33" t="str">
            <v>80１，２歳児</v>
          </cell>
          <cell r="D33" t="str">
            <v>3号</v>
          </cell>
          <cell r="E33" t="str">
            <v>１、２歳児</v>
          </cell>
          <cell r="G33">
            <v>115360</v>
          </cell>
          <cell r="H33">
            <v>190070</v>
          </cell>
          <cell r="I33">
            <v>109060</v>
          </cell>
          <cell r="J33">
            <v>183770</v>
          </cell>
          <cell r="K33" t="str">
            <v>＋</v>
          </cell>
          <cell r="L33">
            <v>1040</v>
          </cell>
          <cell r="M33">
            <v>1790</v>
          </cell>
          <cell r="N33" t="str">
            <v>×加算率</v>
          </cell>
          <cell r="O33">
            <v>970</v>
          </cell>
          <cell r="P33">
            <v>1720</v>
          </cell>
          <cell r="Q33" t="str">
            <v>×加算率</v>
          </cell>
          <cell r="AG33" t="str">
            <v>＋</v>
          </cell>
          <cell r="AH33">
            <v>11050</v>
          </cell>
          <cell r="AK33">
            <v>0</v>
          </cell>
          <cell r="AM33" t="str">
            <v>Ｃ地域</v>
          </cell>
          <cell r="AN33" t="e">
            <v>#REF!</v>
          </cell>
          <cell r="AO33" t="e">
            <v>#REF!</v>
          </cell>
          <cell r="AQ33" t="str">
            <v>ｃ地域</v>
          </cell>
          <cell r="AR33">
            <v>3400</v>
          </cell>
          <cell r="AS33">
            <v>3800</v>
          </cell>
          <cell r="BA33">
            <v>0.01</v>
          </cell>
          <cell r="BB33">
            <v>0.03</v>
          </cell>
          <cell r="BC33">
            <v>0.04</v>
          </cell>
          <cell r="BD33">
            <v>0.06</v>
          </cell>
          <cell r="BF33">
            <v>0.89</v>
          </cell>
        </row>
        <row r="34">
          <cell r="A34" t="str">
            <v>80乳児</v>
          </cell>
          <cell r="E34" t="str">
            <v>乳児</v>
          </cell>
          <cell r="G34">
            <v>190070</v>
          </cell>
          <cell r="I34">
            <v>183770</v>
          </cell>
          <cell r="K34" t="str">
            <v>＋</v>
          </cell>
          <cell r="L34">
            <v>1790</v>
          </cell>
          <cell r="N34" t="str">
            <v>×加算率</v>
          </cell>
          <cell r="O34">
            <v>1720</v>
          </cell>
          <cell r="Q34" t="str">
            <v>×加算率</v>
          </cell>
          <cell r="AA34" t="str">
            <v>　 420人～　489人</v>
          </cell>
          <cell r="AC34" t="str">
            <v>　 420人～　489人</v>
          </cell>
          <cell r="AM34" t="str">
            <v>Ｄ地域</v>
          </cell>
          <cell r="AN34" t="e">
            <v>#REF!</v>
          </cell>
          <cell r="AO34" t="e">
            <v>#REF!</v>
          </cell>
          <cell r="AQ34" t="str">
            <v>ｄ地域</v>
          </cell>
          <cell r="AR34">
            <v>3000</v>
          </cell>
          <cell r="AS34">
            <v>3400</v>
          </cell>
        </row>
        <row r="35">
          <cell r="A35" t="str">
            <v>90４歳以上児</v>
          </cell>
          <cell r="C35" t="str">
            <v>　81人
　　から
　90人
　　まで</v>
          </cell>
          <cell r="D35" t="str">
            <v>2号</v>
          </cell>
          <cell r="E35" t="str">
            <v>４歳以上児</v>
          </cell>
          <cell r="G35">
            <v>44250</v>
          </cell>
          <cell r="H35">
            <v>51720</v>
          </cell>
          <cell r="I35">
            <v>38650</v>
          </cell>
          <cell r="J35">
            <v>46120</v>
          </cell>
          <cell r="K35" t="str">
            <v>＋</v>
          </cell>
          <cell r="L35">
            <v>420</v>
          </cell>
          <cell r="M35">
            <v>490</v>
          </cell>
          <cell r="N35" t="str">
            <v>×加算率</v>
          </cell>
          <cell r="O35">
            <v>360</v>
          </cell>
          <cell r="P35">
            <v>430</v>
          </cell>
          <cell r="Q35" t="str">
            <v>×加算率</v>
          </cell>
          <cell r="R35" t="str">
            <v>＋</v>
          </cell>
          <cell r="S35">
            <v>5800</v>
          </cell>
          <cell r="T35" t="str">
            <v>＋</v>
          </cell>
          <cell r="U35">
            <v>50</v>
          </cell>
          <cell r="V35" t="str">
            <v>＋</v>
          </cell>
          <cell r="W35">
            <v>7470</v>
          </cell>
          <cell r="X35">
            <v>70</v>
          </cell>
          <cell r="Z35">
            <v>489</v>
          </cell>
          <cell r="AA35">
            <v>386100</v>
          </cell>
          <cell r="AC35">
            <v>3860</v>
          </cell>
          <cell r="AG35" t="str">
            <v>＋</v>
          </cell>
          <cell r="AH35">
            <v>12110</v>
          </cell>
          <cell r="AJ35" t="str">
            <v>＋</v>
          </cell>
          <cell r="AK35">
            <v>50</v>
          </cell>
          <cell r="AL35" t="str">
            <v>＋</v>
          </cell>
          <cell r="AM35" t="str">
            <v>Ａ地域</v>
          </cell>
          <cell r="AN35">
            <v>2800</v>
          </cell>
          <cell r="AO35">
            <v>3100</v>
          </cell>
          <cell r="AP35" t="str">
            <v>＋</v>
          </cell>
          <cell r="AQ35" t="str">
            <v>ａ地域</v>
          </cell>
          <cell r="AR35">
            <v>6300</v>
          </cell>
          <cell r="AS35">
            <v>7100</v>
          </cell>
          <cell r="AT35" t="str">
            <v>＋</v>
          </cell>
          <cell r="AU35">
            <v>4980</v>
          </cell>
          <cell r="AV35" t="str">
            <v>＋</v>
          </cell>
          <cell r="AW35">
            <v>40</v>
          </cell>
          <cell r="AZ35" t="str">
            <v>－</v>
          </cell>
          <cell r="BA35" t="str">
            <v>(⑥＋⑦＋⑧＋⑩)</v>
          </cell>
          <cell r="BB35" t="str">
            <v>(⑥＋⑦＋⑧＋⑩)</v>
          </cell>
          <cell r="BC35" t="str">
            <v>(⑥＋⑦＋⑧＋⑩)</v>
          </cell>
          <cell r="BD35" t="str">
            <v>(⑥＋⑦＋⑧＋⑩)</v>
          </cell>
          <cell r="BF35" t="str">
            <v>(⑥～⑰（⑭を除く。)）</v>
          </cell>
          <cell r="BH35">
            <v>5760</v>
          </cell>
          <cell r="BI35" t="str">
            <v>＋</v>
          </cell>
          <cell r="BJ35">
            <v>50</v>
          </cell>
        </row>
        <row r="36">
          <cell r="A36" t="str">
            <v>90３歳児</v>
          </cell>
          <cell r="E36" t="str">
            <v>３歳児</v>
          </cell>
          <cell r="G36">
            <v>51720</v>
          </cell>
          <cell r="H36">
            <v>112010</v>
          </cell>
          <cell r="I36">
            <v>46120</v>
          </cell>
          <cell r="J36">
            <v>106410</v>
          </cell>
          <cell r="K36" t="str">
            <v>＋</v>
          </cell>
          <cell r="L36">
            <v>490</v>
          </cell>
          <cell r="M36">
            <v>1000</v>
          </cell>
          <cell r="N36" t="str">
            <v>×加算率</v>
          </cell>
          <cell r="O36">
            <v>430</v>
          </cell>
          <cell r="P36">
            <v>950</v>
          </cell>
          <cell r="Q36" t="str">
            <v>×加算率</v>
          </cell>
          <cell r="V36" t="str">
            <v>＋</v>
          </cell>
          <cell r="W36">
            <v>7470</v>
          </cell>
          <cell r="X36">
            <v>70</v>
          </cell>
          <cell r="AI36">
            <v>10390</v>
          </cell>
          <cell r="AM36" t="str">
            <v>Ｂ地域</v>
          </cell>
          <cell r="AN36" t="e">
            <v>#REF!</v>
          </cell>
          <cell r="AO36" t="e">
            <v>#REF!</v>
          </cell>
          <cell r="AQ36" t="str">
            <v>ｂ地域</v>
          </cell>
          <cell r="AR36">
            <v>3500</v>
          </cell>
          <cell r="AS36">
            <v>3900</v>
          </cell>
        </row>
        <row r="37">
          <cell r="A37" t="str">
            <v>90１，２歳児</v>
          </cell>
          <cell r="D37" t="str">
            <v>3号</v>
          </cell>
          <cell r="E37" t="str">
            <v>１、２歳児</v>
          </cell>
          <cell r="G37">
            <v>112010</v>
          </cell>
          <cell r="H37">
            <v>186720</v>
          </cell>
          <cell r="I37">
            <v>106410</v>
          </cell>
          <cell r="J37">
            <v>181120</v>
          </cell>
          <cell r="K37" t="str">
            <v>＋</v>
          </cell>
          <cell r="L37">
            <v>1000</v>
          </cell>
          <cell r="M37">
            <v>1750</v>
          </cell>
          <cell r="N37" t="str">
            <v>×加算率</v>
          </cell>
          <cell r="O37">
            <v>950</v>
          </cell>
          <cell r="P37">
            <v>1700</v>
          </cell>
          <cell r="Q37" t="str">
            <v>×加算率</v>
          </cell>
          <cell r="AA37" t="str">
            <v xml:space="preserve"> 　490人～　559人</v>
          </cell>
          <cell r="AC37" t="str">
            <v xml:space="preserve"> 　490人～　559人</v>
          </cell>
          <cell r="AG37" t="str">
            <v>＋</v>
          </cell>
          <cell r="AH37">
            <v>10390</v>
          </cell>
          <cell r="AK37">
            <v>0</v>
          </cell>
          <cell r="AM37" t="str">
            <v>Ｃ地域</v>
          </cell>
          <cell r="AN37" t="e">
            <v>#REF!</v>
          </cell>
          <cell r="AO37" t="e">
            <v>#REF!</v>
          </cell>
          <cell r="AQ37" t="str">
            <v>ｃ地域</v>
          </cell>
          <cell r="AR37">
            <v>3000</v>
          </cell>
          <cell r="AS37">
            <v>3400</v>
          </cell>
          <cell r="BA37">
            <v>0.01</v>
          </cell>
          <cell r="BB37">
            <v>0.03</v>
          </cell>
          <cell r="BC37">
            <v>0.04</v>
          </cell>
          <cell r="BD37">
            <v>0.06</v>
          </cell>
          <cell r="BF37">
            <v>0.9</v>
          </cell>
        </row>
        <row r="38">
          <cell r="A38" t="str">
            <v>90乳児</v>
          </cell>
          <cell r="E38" t="str">
            <v>乳児</v>
          </cell>
          <cell r="G38">
            <v>186720</v>
          </cell>
          <cell r="I38">
            <v>181120</v>
          </cell>
          <cell r="K38" t="str">
            <v>＋</v>
          </cell>
          <cell r="L38">
            <v>1750</v>
          </cell>
          <cell r="N38" t="str">
            <v>×加算率</v>
          </cell>
          <cell r="O38">
            <v>1700</v>
          </cell>
          <cell r="Q38" t="str">
            <v>×加算率</v>
          </cell>
          <cell r="Z38">
            <v>559</v>
          </cell>
          <cell r="AA38">
            <v>422800</v>
          </cell>
          <cell r="AC38">
            <v>4220</v>
          </cell>
          <cell r="AM38" t="str">
            <v>Ｄ地域</v>
          </cell>
          <cell r="AN38" t="e">
            <v>#REF!</v>
          </cell>
          <cell r="AO38" t="e">
            <v>#REF!</v>
          </cell>
          <cell r="AQ38" t="str">
            <v>ｄ地域</v>
          </cell>
          <cell r="AR38">
            <v>2700</v>
          </cell>
          <cell r="AS38">
            <v>3000</v>
          </cell>
        </row>
        <row r="39">
          <cell r="A39" t="str">
            <v>100４歳以上児</v>
          </cell>
          <cell r="C39" t="str">
            <v>　91人
　　から
　100人
　　まで</v>
          </cell>
          <cell r="D39" t="str">
            <v>2号</v>
          </cell>
          <cell r="E39" t="str">
            <v>４歳以上児</v>
          </cell>
          <cell r="G39">
            <v>38260</v>
          </cell>
          <cell r="H39">
            <v>45730</v>
          </cell>
          <cell r="I39">
            <v>33230</v>
          </cell>
          <cell r="J39">
            <v>40700</v>
          </cell>
          <cell r="K39" t="str">
            <v>＋</v>
          </cell>
          <cell r="L39">
            <v>360</v>
          </cell>
          <cell r="M39">
            <v>430</v>
          </cell>
          <cell r="N39" t="str">
            <v>×加算率</v>
          </cell>
          <cell r="O39">
            <v>310</v>
          </cell>
          <cell r="P39">
            <v>380</v>
          </cell>
          <cell r="Q39" t="str">
            <v>×加算率</v>
          </cell>
          <cell r="R39" t="str">
            <v>＋</v>
          </cell>
          <cell r="S39">
            <v>5220</v>
          </cell>
          <cell r="T39" t="str">
            <v>＋</v>
          </cell>
          <cell r="U39">
            <v>50</v>
          </cell>
          <cell r="V39" t="str">
            <v>＋</v>
          </cell>
          <cell r="W39">
            <v>7470</v>
          </cell>
          <cell r="X39">
            <v>70</v>
          </cell>
          <cell r="AL39" t="str">
            <v>＋</v>
          </cell>
          <cell r="AM39" t="str">
            <v>Ａ地域</v>
          </cell>
          <cell r="AN39">
            <v>2500</v>
          </cell>
          <cell r="AO39">
            <v>2800</v>
          </cell>
          <cell r="AP39" t="str">
            <v>＋</v>
          </cell>
          <cell r="AQ39" t="str">
            <v>ａ地域</v>
          </cell>
          <cell r="AR39">
            <v>5500</v>
          </cell>
          <cell r="AS39">
            <v>6200</v>
          </cell>
          <cell r="AT39" t="str">
            <v>＋</v>
          </cell>
          <cell r="AU39">
            <v>4480</v>
          </cell>
          <cell r="AV39" t="str">
            <v>＋</v>
          </cell>
          <cell r="AW39">
            <v>40</v>
          </cell>
          <cell r="AY39" t="str">
            <v>(⑥＋⑦)</v>
          </cell>
          <cell r="AZ39" t="str">
            <v>－</v>
          </cell>
          <cell r="BA39" t="str">
            <v>(⑥＋⑦＋⑧＋⑩)</v>
          </cell>
          <cell r="BB39" t="str">
            <v>(⑥＋⑦＋⑧＋⑩)</v>
          </cell>
          <cell r="BC39" t="str">
            <v>(⑥＋⑦＋⑧＋⑩)</v>
          </cell>
          <cell r="BD39" t="str">
            <v>(⑥＋⑦＋⑧＋⑩)</v>
          </cell>
          <cell r="BF39" t="str">
            <v>(⑥～⑰（⑭を除く。)）</v>
          </cell>
          <cell r="BH39">
            <v>5180</v>
          </cell>
          <cell r="BI39" t="str">
            <v>＋</v>
          </cell>
          <cell r="BJ39">
            <v>50</v>
          </cell>
        </row>
        <row r="40">
          <cell r="A40" t="str">
            <v>100３歳児</v>
          </cell>
          <cell r="E40" t="str">
            <v>３歳児</v>
          </cell>
          <cell r="G40">
            <v>45730</v>
          </cell>
          <cell r="H40">
            <v>106020</v>
          </cell>
          <cell r="I40">
            <v>40700</v>
          </cell>
          <cell r="J40">
            <v>100990</v>
          </cell>
          <cell r="K40" t="str">
            <v>＋</v>
          </cell>
          <cell r="L40">
            <v>430</v>
          </cell>
          <cell r="M40">
            <v>940</v>
          </cell>
          <cell r="N40" t="str">
            <v>×加算率</v>
          </cell>
          <cell r="O40">
            <v>380</v>
          </cell>
          <cell r="P40">
            <v>890</v>
          </cell>
          <cell r="Q40" t="str">
            <v>×加算率</v>
          </cell>
          <cell r="V40" t="str">
            <v>＋</v>
          </cell>
          <cell r="W40">
            <v>7470</v>
          </cell>
          <cell r="X40">
            <v>70</v>
          </cell>
          <cell r="AA40" t="str">
            <v>　 560人～　629人</v>
          </cell>
          <cell r="AC40" t="str">
            <v>　 560人～　629人</v>
          </cell>
          <cell r="AF40" t="str">
            <v>各月初日の</v>
          </cell>
          <cell r="AM40" t="str">
            <v>Ｂ地域</v>
          </cell>
          <cell r="AN40" t="e">
            <v>#REF!</v>
          </cell>
          <cell r="AO40" t="e">
            <v>#REF!</v>
          </cell>
          <cell r="AQ40" t="str">
            <v>ｂ地域</v>
          </cell>
          <cell r="AR40">
            <v>3000</v>
          </cell>
          <cell r="AS40">
            <v>3400</v>
          </cell>
        </row>
        <row r="41">
          <cell r="A41" t="str">
            <v>100１，２歳児</v>
          </cell>
          <cell r="D41" t="str">
            <v>3号</v>
          </cell>
          <cell r="E41" t="str">
            <v>１、２歳児</v>
          </cell>
          <cell r="G41">
            <v>106020</v>
          </cell>
          <cell r="H41">
            <v>180730</v>
          </cell>
          <cell r="I41">
            <v>100990</v>
          </cell>
          <cell r="J41">
            <v>175700</v>
          </cell>
          <cell r="K41" t="str">
            <v>＋</v>
          </cell>
          <cell r="L41">
            <v>940</v>
          </cell>
          <cell r="M41">
            <v>1690</v>
          </cell>
          <cell r="N41" t="str">
            <v>×加算率</v>
          </cell>
          <cell r="O41">
            <v>890</v>
          </cell>
          <cell r="P41">
            <v>1640</v>
          </cell>
          <cell r="Q41" t="str">
            <v>×加算率</v>
          </cell>
          <cell r="Z41">
            <v>629</v>
          </cell>
          <cell r="AA41">
            <v>459600</v>
          </cell>
          <cell r="AC41">
            <v>4590</v>
          </cell>
          <cell r="AF41" t="str">
            <v>利用子ども数</v>
          </cell>
          <cell r="AM41" t="str">
            <v>Ｃ地域</v>
          </cell>
          <cell r="AN41" t="e">
            <v>#REF!</v>
          </cell>
          <cell r="AO41" t="e">
            <v>#REF!</v>
          </cell>
          <cell r="AQ41" t="str">
            <v>ｃ地域</v>
          </cell>
          <cell r="AR41">
            <v>2600</v>
          </cell>
          <cell r="AS41">
            <v>2900</v>
          </cell>
          <cell r="AY41">
            <v>0.1</v>
          </cell>
          <cell r="BA41">
            <v>0.02</v>
          </cell>
          <cell r="BB41">
            <v>0.03</v>
          </cell>
          <cell r="BC41">
            <v>0.05</v>
          </cell>
          <cell r="BD41">
            <v>0.06</v>
          </cell>
          <cell r="BF41">
            <v>0.96</v>
          </cell>
        </row>
        <row r="42">
          <cell r="A42" t="str">
            <v>100乳児</v>
          </cell>
          <cell r="E42" t="str">
            <v>乳児</v>
          </cell>
          <cell r="G42">
            <v>180730</v>
          </cell>
          <cell r="I42">
            <v>175700</v>
          </cell>
          <cell r="K42" t="str">
            <v>＋</v>
          </cell>
          <cell r="L42">
            <v>1690</v>
          </cell>
          <cell r="N42" t="str">
            <v>×加算率</v>
          </cell>
          <cell r="O42">
            <v>1640</v>
          </cell>
          <cell r="Q42" t="str">
            <v>×加算率</v>
          </cell>
          <cell r="AM42" t="str">
            <v>Ｄ地域</v>
          </cell>
          <cell r="AN42" t="e">
            <v>#REF!</v>
          </cell>
          <cell r="AO42" t="e">
            <v>#REF!</v>
          </cell>
          <cell r="AQ42" t="str">
            <v>ｄ地域</v>
          </cell>
          <cell r="AR42">
            <v>2400</v>
          </cell>
          <cell r="AS42">
            <v>2600</v>
          </cell>
        </row>
        <row r="43">
          <cell r="A43" t="str">
            <v>110４歳以上児</v>
          </cell>
          <cell r="C43" t="str">
            <v>　101人
　　から
　110人
　　まで</v>
          </cell>
          <cell r="D43" t="str">
            <v>2号</v>
          </cell>
          <cell r="E43" t="str">
            <v>４歳以上児</v>
          </cell>
          <cell r="G43">
            <v>36410</v>
          </cell>
          <cell r="H43">
            <v>43880</v>
          </cell>
          <cell r="I43">
            <v>31830</v>
          </cell>
          <cell r="J43">
            <v>39300</v>
          </cell>
          <cell r="K43" t="str">
            <v>＋</v>
          </cell>
          <cell r="L43">
            <v>340</v>
          </cell>
          <cell r="M43">
            <v>410</v>
          </cell>
          <cell r="N43" t="str">
            <v>×加算率</v>
          </cell>
          <cell r="O43">
            <v>300</v>
          </cell>
          <cell r="P43">
            <v>370</v>
          </cell>
          <cell r="Q43" t="str">
            <v>×加算率</v>
          </cell>
          <cell r="R43" t="str">
            <v>＋</v>
          </cell>
          <cell r="S43">
            <v>4750</v>
          </cell>
          <cell r="T43" t="str">
            <v>＋</v>
          </cell>
          <cell r="U43">
            <v>40</v>
          </cell>
          <cell r="V43" t="str">
            <v>＋</v>
          </cell>
          <cell r="W43">
            <v>7470</v>
          </cell>
          <cell r="X43">
            <v>70</v>
          </cell>
          <cell r="AA43" t="str">
            <v>　 630人～　699人</v>
          </cell>
          <cell r="AC43" t="str">
            <v>　 630人～　699人</v>
          </cell>
          <cell r="AL43" t="str">
            <v>＋</v>
          </cell>
          <cell r="AM43" t="str">
            <v>Ａ地域</v>
          </cell>
          <cell r="AN43">
            <v>2800</v>
          </cell>
          <cell r="AO43">
            <v>3000</v>
          </cell>
          <cell r="AP43" t="str">
            <v>＋</v>
          </cell>
          <cell r="AQ43" t="str">
            <v>ａ地域</v>
          </cell>
          <cell r="AR43">
            <v>6100</v>
          </cell>
          <cell r="AS43">
            <v>6800</v>
          </cell>
          <cell r="AT43" t="str">
            <v>＋</v>
          </cell>
          <cell r="AU43">
            <v>4070</v>
          </cell>
          <cell r="AV43" t="str">
            <v>＋</v>
          </cell>
          <cell r="AW43">
            <v>40</v>
          </cell>
          <cell r="AZ43" t="str">
            <v>－</v>
          </cell>
          <cell r="BA43" t="str">
            <v>(⑥＋⑦＋⑧＋⑩)</v>
          </cell>
          <cell r="BB43" t="str">
            <v>(⑥＋⑦＋⑧＋⑩)</v>
          </cell>
          <cell r="BC43" t="str">
            <v>(⑥＋⑦＋⑧＋⑩)</v>
          </cell>
          <cell r="BD43" t="str">
            <v>(⑥＋⑦＋⑧＋⑩)</v>
          </cell>
          <cell r="BF43" t="str">
            <v>(⑥～⑰（⑭を除く。)）</v>
          </cell>
          <cell r="BH43">
            <v>4710</v>
          </cell>
          <cell r="BI43" t="str">
            <v>＋</v>
          </cell>
          <cell r="BJ43">
            <v>40</v>
          </cell>
        </row>
        <row r="44">
          <cell r="A44" t="str">
            <v>110３歳児</v>
          </cell>
          <cell r="E44" t="str">
            <v>３歳児</v>
          </cell>
          <cell r="G44">
            <v>43880</v>
          </cell>
          <cell r="H44">
            <v>104170</v>
          </cell>
          <cell r="I44">
            <v>39300</v>
          </cell>
          <cell r="J44">
            <v>99590</v>
          </cell>
          <cell r="K44" t="str">
            <v>＋</v>
          </cell>
          <cell r="L44">
            <v>410</v>
          </cell>
          <cell r="M44">
            <v>920</v>
          </cell>
          <cell r="N44" t="str">
            <v>×加算率</v>
          </cell>
          <cell r="O44">
            <v>370</v>
          </cell>
          <cell r="P44">
            <v>880</v>
          </cell>
          <cell r="Q44" t="str">
            <v>×加算率</v>
          </cell>
          <cell r="V44" t="str">
            <v>＋</v>
          </cell>
          <cell r="W44">
            <v>7470</v>
          </cell>
          <cell r="X44">
            <v>70</v>
          </cell>
          <cell r="Z44">
            <v>699</v>
          </cell>
          <cell r="AA44">
            <v>496300</v>
          </cell>
          <cell r="AC44">
            <v>4960</v>
          </cell>
          <cell r="AM44" t="str">
            <v>Ｂ地域</v>
          </cell>
          <cell r="AN44" t="e">
            <v>#REF!</v>
          </cell>
          <cell r="AO44" t="e">
            <v>#REF!</v>
          </cell>
          <cell r="AQ44" t="str">
            <v>ｂ地域</v>
          </cell>
          <cell r="AR44">
            <v>3300</v>
          </cell>
          <cell r="AS44">
            <v>3700</v>
          </cell>
        </row>
        <row r="45">
          <cell r="A45" t="str">
            <v>110１，２歳児</v>
          </cell>
          <cell r="D45" t="str">
            <v>3号</v>
          </cell>
          <cell r="E45" t="str">
            <v>１、２歳児</v>
          </cell>
          <cell r="G45">
            <v>104170</v>
          </cell>
          <cell r="H45">
            <v>178880</v>
          </cell>
          <cell r="I45">
            <v>99590</v>
          </cell>
          <cell r="J45">
            <v>174300</v>
          </cell>
          <cell r="K45" t="str">
            <v>＋</v>
          </cell>
          <cell r="L45">
            <v>920</v>
          </cell>
          <cell r="M45">
            <v>1670</v>
          </cell>
          <cell r="N45" t="str">
            <v>×加算率</v>
          </cell>
          <cell r="O45">
            <v>880</v>
          </cell>
          <cell r="P45">
            <v>1630</v>
          </cell>
          <cell r="Q45" t="str">
            <v>×加算率</v>
          </cell>
          <cell r="AM45" t="str">
            <v>Ｃ地域</v>
          </cell>
          <cell r="AN45" t="e">
            <v>#REF!</v>
          </cell>
          <cell r="AO45" t="e">
            <v>#REF!</v>
          </cell>
          <cell r="AQ45" t="str">
            <v>ｃ地域</v>
          </cell>
          <cell r="AR45">
            <v>2900</v>
          </cell>
          <cell r="AS45">
            <v>3200</v>
          </cell>
          <cell r="BA45">
            <v>0.02</v>
          </cell>
          <cell r="BB45">
            <v>0.03</v>
          </cell>
          <cell r="BC45">
            <v>0.05</v>
          </cell>
          <cell r="BD45">
            <v>0.06</v>
          </cell>
          <cell r="BF45">
            <v>0.95</v>
          </cell>
        </row>
        <row r="46">
          <cell r="A46" t="str">
            <v>110乳児</v>
          </cell>
          <cell r="E46" t="str">
            <v>乳児</v>
          </cell>
          <cell r="G46">
            <v>178880</v>
          </cell>
          <cell r="I46">
            <v>174300</v>
          </cell>
          <cell r="K46" t="str">
            <v>＋</v>
          </cell>
          <cell r="L46">
            <v>1670</v>
          </cell>
          <cell r="N46" t="str">
            <v>×加算率</v>
          </cell>
          <cell r="O46">
            <v>1630</v>
          </cell>
          <cell r="Q46" t="str">
            <v>×加算率</v>
          </cell>
          <cell r="AA46" t="str">
            <v xml:space="preserve"> 　700人～　769人</v>
          </cell>
          <cell r="AC46" t="str">
            <v xml:space="preserve"> 　700人～　769人</v>
          </cell>
          <cell r="AM46" t="str">
            <v>Ｄ地域</v>
          </cell>
          <cell r="AN46" t="e">
            <v>#REF!</v>
          </cell>
          <cell r="AO46" t="e">
            <v>#REF!</v>
          </cell>
          <cell r="AQ46" t="str">
            <v>ｄ地域</v>
          </cell>
          <cell r="AR46">
            <v>2600</v>
          </cell>
          <cell r="AS46">
            <v>2900</v>
          </cell>
        </row>
        <row r="47">
          <cell r="A47" t="str">
            <v>120４歳以上児</v>
          </cell>
          <cell r="C47" t="str">
            <v>　111人
　　から
　120人
　　まで</v>
          </cell>
          <cell r="D47" t="str">
            <v>2号</v>
          </cell>
          <cell r="E47" t="str">
            <v>４歳以上児</v>
          </cell>
          <cell r="G47">
            <v>34830</v>
          </cell>
          <cell r="H47">
            <v>42300</v>
          </cell>
          <cell r="I47">
            <v>30630</v>
          </cell>
          <cell r="J47">
            <v>38100</v>
          </cell>
          <cell r="K47" t="str">
            <v>＋</v>
          </cell>
          <cell r="L47">
            <v>330</v>
          </cell>
          <cell r="M47">
            <v>400</v>
          </cell>
          <cell r="N47" t="str">
            <v>×加算率</v>
          </cell>
          <cell r="O47">
            <v>280</v>
          </cell>
          <cell r="P47">
            <v>350</v>
          </cell>
          <cell r="Q47" t="str">
            <v>×加算率</v>
          </cell>
          <cell r="R47" t="str">
            <v>＋</v>
          </cell>
          <cell r="S47">
            <v>4350</v>
          </cell>
          <cell r="T47" t="str">
            <v>＋</v>
          </cell>
          <cell r="U47">
            <v>40</v>
          </cell>
          <cell r="V47" t="str">
            <v>＋</v>
          </cell>
          <cell r="W47">
            <v>7470</v>
          </cell>
          <cell r="X47">
            <v>70</v>
          </cell>
          <cell r="Z47">
            <v>769</v>
          </cell>
          <cell r="AA47">
            <v>533100</v>
          </cell>
          <cell r="AC47">
            <v>5330</v>
          </cell>
          <cell r="AL47" t="str">
            <v>＋</v>
          </cell>
          <cell r="AM47" t="str">
            <v>Ａ地域</v>
          </cell>
          <cell r="AN47">
            <v>2500</v>
          </cell>
          <cell r="AO47">
            <v>2800</v>
          </cell>
          <cell r="AP47" t="str">
            <v>＋</v>
          </cell>
          <cell r="AQ47" t="str">
            <v>ａ地域</v>
          </cell>
          <cell r="AR47">
            <v>5500</v>
          </cell>
          <cell r="AS47">
            <v>6200</v>
          </cell>
          <cell r="AT47" t="str">
            <v>＋</v>
          </cell>
          <cell r="AU47">
            <v>3730</v>
          </cell>
          <cell r="AV47" t="str">
            <v>＋</v>
          </cell>
          <cell r="AW47">
            <v>30</v>
          </cell>
          <cell r="AZ47" t="str">
            <v>－</v>
          </cell>
          <cell r="BA47" t="str">
            <v>(⑥＋⑦＋⑧＋⑩)</v>
          </cell>
          <cell r="BB47" t="str">
            <v>(⑥＋⑦＋⑧＋⑩)</v>
          </cell>
          <cell r="BC47" t="str">
            <v>(⑥＋⑦＋⑧＋⑩)</v>
          </cell>
          <cell r="BD47" t="str">
            <v>(⑥＋⑦＋⑧＋⑩)</v>
          </cell>
          <cell r="BF47" t="str">
            <v>(⑥～⑰（⑭を除く。)）</v>
          </cell>
          <cell r="BH47">
            <v>4320</v>
          </cell>
          <cell r="BI47" t="str">
            <v>＋</v>
          </cell>
          <cell r="BJ47">
            <v>40</v>
          </cell>
        </row>
        <row r="48">
          <cell r="A48" t="str">
            <v>120３歳児</v>
          </cell>
          <cell r="E48" t="str">
            <v>３歳児</v>
          </cell>
          <cell r="G48">
            <v>42300</v>
          </cell>
          <cell r="H48">
            <v>102590</v>
          </cell>
          <cell r="I48">
            <v>38100</v>
          </cell>
          <cell r="J48">
            <v>98390</v>
          </cell>
          <cell r="K48" t="str">
            <v>＋</v>
          </cell>
          <cell r="L48">
            <v>400</v>
          </cell>
          <cell r="M48">
            <v>910</v>
          </cell>
          <cell r="N48" t="str">
            <v>×加算率</v>
          </cell>
          <cell r="O48">
            <v>350</v>
          </cell>
          <cell r="P48">
            <v>870</v>
          </cell>
          <cell r="Q48" t="str">
            <v>×加算率</v>
          </cell>
          <cell r="V48" t="str">
            <v>＋</v>
          </cell>
          <cell r="W48">
            <v>7470</v>
          </cell>
          <cell r="X48">
            <v>70</v>
          </cell>
          <cell r="AM48" t="str">
            <v>Ｂ地域</v>
          </cell>
          <cell r="AN48" t="e">
            <v>#REF!</v>
          </cell>
          <cell r="AO48" t="e">
            <v>#REF!</v>
          </cell>
          <cell r="AQ48" t="str">
            <v>ｂ地域</v>
          </cell>
          <cell r="AR48">
            <v>3000</v>
          </cell>
          <cell r="AS48">
            <v>3400</v>
          </cell>
        </row>
        <row r="49">
          <cell r="A49" t="str">
            <v>120１，２歳児</v>
          </cell>
          <cell r="D49" t="str">
            <v>3号</v>
          </cell>
          <cell r="E49" t="str">
            <v>１、２歳児</v>
          </cell>
          <cell r="G49">
            <v>102590</v>
          </cell>
          <cell r="H49">
            <v>177300</v>
          </cell>
          <cell r="I49">
            <v>98390</v>
          </cell>
          <cell r="J49">
            <v>173100</v>
          </cell>
          <cell r="K49" t="str">
            <v>＋</v>
          </cell>
          <cell r="L49">
            <v>910</v>
          </cell>
          <cell r="M49">
            <v>1660</v>
          </cell>
          <cell r="N49" t="str">
            <v>×加算率</v>
          </cell>
          <cell r="O49">
            <v>870</v>
          </cell>
          <cell r="P49">
            <v>1620</v>
          </cell>
          <cell r="Q49" t="str">
            <v>×加算率</v>
          </cell>
          <cell r="AA49" t="str">
            <v xml:space="preserve"> 　770人～　839人</v>
          </cell>
          <cell r="AC49" t="str">
            <v xml:space="preserve"> 　770人～　839人</v>
          </cell>
          <cell r="AM49" t="str">
            <v>Ｃ地域</v>
          </cell>
          <cell r="AN49" t="e">
            <v>#REF!</v>
          </cell>
          <cell r="AO49" t="e">
            <v>#REF!</v>
          </cell>
          <cell r="AQ49" t="str">
            <v>ｃ地域</v>
          </cell>
          <cell r="AR49">
            <v>2600</v>
          </cell>
          <cell r="AS49">
            <v>2900</v>
          </cell>
          <cell r="BA49">
            <v>0.02</v>
          </cell>
          <cell r="BB49">
            <v>0.03</v>
          </cell>
          <cell r="BC49">
            <v>0.05</v>
          </cell>
          <cell r="BD49">
            <v>0.06</v>
          </cell>
          <cell r="BF49">
            <v>0.95</v>
          </cell>
        </row>
        <row r="50">
          <cell r="A50" t="str">
            <v>120乳児</v>
          </cell>
          <cell r="E50" t="str">
            <v>乳児</v>
          </cell>
          <cell r="G50">
            <v>177300</v>
          </cell>
          <cell r="I50">
            <v>173100</v>
          </cell>
          <cell r="K50" t="str">
            <v>＋</v>
          </cell>
          <cell r="L50">
            <v>1660</v>
          </cell>
          <cell r="N50" t="str">
            <v>×加算率</v>
          </cell>
          <cell r="O50">
            <v>1620</v>
          </cell>
          <cell r="Q50" t="str">
            <v>×加算率</v>
          </cell>
          <cell r="Z50">
            <v>839</v>
          </cell>
          <cell r="AA50">
            <v>569800</v>
          </cell>
          <cell r="AC50">
            <v>5690</v>
          </cell>
          <cell r="AM50" t="str">
            <v>Ｄ地域</v>
          </cell>
          <cell r="AN50" t="e">
            <v>#REF!</v>
          </cell>
          <cell r="AO50" t="e">
            <v>#REF!</v>
          </cell>
          <cell r="AQ50" t="str">
            <v>ｄ地域</v>
          </cell>
          <cell r="AR50">
            <v>2400</v>
          </cell>
          <cell r="AS50">
            <v>2600</v>
          </cell>
        </row>
        <row r="51">
          <cell r="A51" t="str">
            <v>130４歳以上児</v>
          </cell>
          <cell r="C51" t="str">
            <v>　121人
　　から
　130人
　　まで</v>
          </cell>
          <cell r="D51" t="str">
            <v>2号</v>
          </cell>
          <cell r="E51" t="str">
            <v>４歳以上児</v>
          </cell>
          <cell r="G51">
            <v>33490</v>
          </cell>
          <cell r="H51">
            <v>40960</v>
          </cell>
          <cell r="I51">
            <v>29620</v>
          </cell>
          <cell r="J51">
            <v>37090</v>
          </cell>
          <cell r="K51" t="str">
            <v>＋</v>
          </cell>
          <cell r="L51">
            <v>310</v>
          </cell>
          <cell r="M51">
            <v>380</v>
          </cell>
          <cell r="N51" t="str">
            <v>×加算率</v>
          </cell>
          <cell r="O51">
            <v>270</v>
          </cell>
          <cell r="P51">
            <v>340</v>
          </cell>
          <cell r="Q51" t="str">
            <v>×加算率</v>
          </cell>
          <cell r="R51" t="str">
            <v>＋</v>
          </cell>
          <cell r="S51">
            <v>4010</v>
          </cell>
          <cell r="T51" t="str">
            <v>＋</v>
          </cell>
          <cell r="U51">
            <v>40</v>
          </cell>
          <cell r="V51" t="str">
            <v>＋</v>
          </cell>
          <cell r="W51">
            <v>7470</v>
          </cell>
          <cell r="X51">
            <v>70</v>
          </cell>
          <cell r="AL51" t="str">
            <v>＋</v>
          </cell>
          <cell r="AM51" t="str">
            <v>Ａ地域</v>
          </cell>
          <cell r="AN51">
            <v>2300</v>
          </cell>
          <cell r="AO51">
            <v>2600</v>
          </cell>
          <cell r="AP51" t="str">
            <v>＋</v>
          </cell>
          <cell r="AQ51" t="str">
            <v>ａ地域</v>
          </cell>
          <cell r="AR51">
            <v>5100</v>
          </cell>
          <cell r="AS51">
            <v>5700</v>
          </cell>
          <cell r="AT51" t="str">
            <v>＋</v>
          </cell>
          <cell r="AU51">
            <v>3440</v>
          </cell>
          <cell r="AV51" t="str">
            <v>＋</v>
          </cell>
          <cell r="AW51">
            <v>30</v>
          </cell>
          <cell r="AZ51" t="str">
            <v>－</v>
          </cell>
          <cell r="BA51" t="str">
            <v>(⑥＋⑦＋⑧＋⑩)</v>
          </cell>
          <cell r="BB51" t="str">
            <v>(⑥＋⑦＋⑧＋⑩)</v>
          </cell>
          <cell r="BC51" t="str">
            <v>(⑥＋⑦＋⑧＋⑩)</v>
          </cell>
          <cell r="BD51" t="str">
            <v>(⑥＋⑦＋⑧＋⑩)</v>
          </cell>
          <cell r="BF51" t="str">
            <v>(⑥～⑰（⑭を除く。)）</v>
          </cell>
          <cell r="BH51">
            <v>3990</v>
          </cell>
          <cell r="BI51" t="str">
            <v>＋</v>
          </cell>
          <cell r="BJ51">
            <v>30</v>
          </cell>
        </row>
        <row r="52">
          <cell r="A52" t="str">
            <v>130３歳児</v>
          </cell>
          <cell r="E52" t="str">
            <v>３歳児</v>
          </cell>
          <cell r="G52">
            <v>40960</v>
          </cell>
          <cell r="H52">
            <v>101250</v>
          </cell>
          <cell r="I52">
            <v>37090</v>
          </cell>
          <cell r="J52">
            <v>97380</v>
          </cell>
          <cell r="K52" t="str">
            <v>＋</v>
          </cell>
          <cell r="L52">
            <v>380</v>
          </cell>
          <cell r="M52">
            <v>900</v>
          </cell>
          <cell r="N52" t="str">
            <v>×加算率</v>
          </cell>
          <cell r="O52">
            <v>340</v>
          </cell>
          <cell r="P52">
            <v>860</v>
          </cell>
          <cell r="Q52" t="str">
            <v>×加算率</v>
          </cell>
          <cell r="V52" t="str">
            <v>＋</v>
          </cell>
          <cell r="W52">
            <v>7470</v>
          </cell>
          <cell r="X52">
            <v>70</v>
          </cell>
          <cell r="AA52" t="str">
            <v>　 840人～　909人</v>
          </cell>
          <cell r="AC52" t="str">
            <v>　 840人～　909人</v>
          </cell>
          <cell r="AM52" t="str">
            <v>Ｂ地域</v>
          </cell>
          <cell r="AN52" t="e">
            <v>#REF!</v>
          </cell>
          <cell r="AO52" t="e">
            <v>#REF!</v>
          </cell>
          <cell r="AQ52" t="str">
            <v>ｂ地域</v>
          </cell>
          <cell r="AR52">
            <v>2800</v>
          </cell>
          <cell r="AS52">
            <v>3100</v>
          </cell>
        </row>
        <row r="53">
          <cell r="A53" t="str">
            <v>130１，２歳児</v>
          </cell>
          <cell r="D53" t="str">
            <v>3号</v>
          </cell>
          <cell r="E53" t="str">
            <v>１、２歳児</v>
          </cell>
          <cell r="G53">
            <v>101250</v>
          </cell>
          <cell r="H53">
            <v>175960</v>
          </cell>
          <cell r="I53">
            <v>97380</v>
          </cell>
          <cell r="J53">
            <v>172090</v>
          </cell>
          <cell r="K53" t="str">
            <v>＋</v>
          </cell>
          <cell r="L53">
            <v>900</v>
          </cell>
          <cell r="M53">
            <v>1650</v>
          </cell>
          <cell r="N53" t="str">
            <v>×加算率</v>
          </cell>
          <cell r="O53">
            <v>860</v>
          </cell>
          <cell r="P53">
            <v>1610</v>
          </cell>
          <cell r="Q53" t="str">
            <v>×加算率</v>
          </cell>
          <cell r="Z53">
            <v>909</v>
          </cell>
          <cell r="AA53">
            <v>606600</v>
          </cell>
          <cell r="AC53">
            <v>6060</v>
          </cell>
          <cell r="AM53" t="str">
            <v>Ｃ地域</v>
          </cell>
          <cell r="AN53" t="e">
            <v>#REF!</v>
          </cell>
          <cell r="AO53" t="e">
            <v>#REF!</v>
          </cell>
          <cell r="AQ53" t="str">
            <v>ｃ地域</v>
          </cell>
          <cell r="AR53">
            <v>2400</v>
          </cell>
          <cell r="AS53">
            <v>2700</v>
          </cell>
          <cell r="BA53">
            <v>0.02</v>
          </cell>
          <cell r="BB53">
            <v>0.03</v>
          </cell>
          <cell r="BC53">
            <v>0.05</v>
          </cell>
          <cell r="BD53">
            <v>0.06</v>
          </cell>
          <cell r="BF53">
            <v>0.97</v>
          </cell>
        </row>
        <row r="54">
          <cell r="A54" t="str">
            <v>130乳児</v>
          </cell>
          <cell r="E54" t="str">
            <v>乳児</v>
          </cell>
          <cell r="G54">
            <v>175960</v>
          </cell>
          <cell r="I54">
            <v>172090</v>
          </cell>
          <cell r="K54" t="str">
            <v>＋</v>
          </cell>
          <cell r="L54">
            <v>1650</v>
          </cell>
          <cell r="N54" t="str">
            <v>×加算率</v>
          </cell>
          <cell r="O54">
            <v>1610</v>
          </cell>
          <cell r="Q54" t="str">
            <v>×加算率</v>
          </cell>
          <cell r="AM54" t="str">
            <v>Ｄ地域</v>
          </cell>
          <cell r="AN54" t="e">
            <v>#REF!</v>
          </cell>
          <cell r="AO54" t="e">
            <v>#REF!</v>
          </cell>
          <cell r="AQ54" t="str">
            <v>ｄ地域</v>
          </cell>
          <cell r="AR54">
            <v>2200</v>
          </cell>
          <cell r="AS54">
            <v>2400</v>
          </cell>
        </row>
        <row r="55">
          <cell r="A55" t="str">
            <v>140４歳以上児</v>
          </cell>
          <cell r="C55" t="str">
            <v>　131人
　　から
　140人
　　まで</v>
          </cell>
          <cell r="D55" t="str">
            <v>2号</v>
          </cell>
          <cell r="E55" t="str">
            <v>４歳以上児</v>
          </cell>
          <cell r="G55">
            <v>32380</v>
          </cell>
          <cell r="H55">
            <v>39850</v>
          </cell>
          <cell r="I55">
            <v>28780</v>
          </cell>
          <cell r="J55">
            <v>36250</v>
          </cell>
          <cell r="K55" t="str">
            <v>＋</v>
          </cell>
          <cell r="L55">
            <v>300</v>
          </cell>
          <cell r="M55">
            <v>370</v>
          </cell>
          <cell r="N55" t="str">
            <v>×加算率</v>
          </cell>
          <cell r="O55">
            <v>260</v>
          </cell>
          <cell r="P55">
            <v>330</v>
          </cell>
          <cell r="Q55" t="str">
            <v>×加算率</v>
          </cell>
          <cell r="R55" t="str">
            <v>＋</v>
          </cell>
          <cell r="S55">
            <v>3730</v>
          </cell>
          <cell r="T55" t="str">
            <v>＋</v>
          </cell>
          <cell r="U55">
            <v>30</v>
          </cell>
          <cell r="V55" t="str">
            <v>＋</v>
          </cell>
          <cell r="W55">
            <v>7470</v>
          </cell>
          <cell r="X55">
            <v>70</v>
          </cell>
          <cell r="AA55" t="str">
            <v xml:space="preserve"> 　910人～　979人</v>
          </cell>
          <cell r="AC55" t="str">
            <v xml:space="preserve"> 　910人～　979人</v>
          </cell>
          <cell r="AL55" t="str">
            <v>＋</v>
          </cell>
          <cell r="AM55" t="str">
            <v>Ａ地域</v>
          </cell>
          <cell r="AN55">
            <v>2500</v>
          </cell>
          <cell r="AO55">
            <v>2800</v>
          </cell>
          <cell r="AP55" t="str">
            <v>＋</v>
          </cell>
          <cell r="AQ55" t="str">
            <v>ａ地域</v>
          </cell>
          <cell r="AR55">
            <v>5500</v>
          </cell>
          <cell r="AS55">
            <v>6200</v>
          </cell>
          <cell r="AT55" t="str">
            <v>＋</v>
          </cell>
          <cell r="AU55">
            <v>3200</v>
          </cell>
          <cell r="AV55" t="str">
            <v>＋</v>
          </cell>
          <cell r="AW55">
            <v>30</v>
          </cell>
          <cell r="AZ55" t="str">
            <v>－</v>
          </cell>
          <cell r="BA55" t="str">
            <v>(⑥＋⑦＋⑧＋⑩)</v>
          </cell>
          <cell r="BB55" t="str">
            <v>(⑥＋⑦＋⑧＋⑩)</v>
          </cell>
          <cell r="BC55" t="str">
            <v>(⑥＋⑦＋⑧＋⑩)</v>
          </cell>
          <cell r="BD55" t="str">
            <v>(⑥＋⑦＋⑧＋⑩)</v>
          </cell>
          <cell r="BF55" t="str">
            <v>(⑥～⑰（⑭を除く。)）</v>
          </cell>
          <cell r="BH55">
            <v>3700</v>
          </cell>
          <cell r="BI55" t="str">
            <v>＋</v>
          </cell>
          <cell r="BJ55">
            <v>30</v>
          </cell>
        </row>
        <row r="56">
          <cell r="A56" t="str">
            <v>140３歳児</v>
          </cell>
          <cell r="E56" t="str">
            <v>３歳児</v>
          </cell>
          <cell r="G56">
            <v>39850</v>
          </cell>
          <cell r="H56">
            <v>100140</v>
          </cell>
          <cell r="I56">
            <v>36250</v>
          </cell>
          <cell r="J56">
            <v>96540</v>
          </cell>
          <cell r="K56" t="str">
            <v>＋</v>
          </cell>
          <cell r="L56">
            <v>370</v>
          </cell>
          <cell r="M56">
            <v>880</v>
          </cell>
          <cell r="N56" t="str">
            <v>×加算率</v>
          </cell>
          <cell r="O56">
            <v>330</v>
          </cell>
          <cell r="P56">
            <v>850</v>
          </cell>
          <cell r="Q56" t="str">
            <v>×加算率</v>
          </cell>
          <cell r="V56" t="str">
            <v>＋</v>
          </cell>
          <cell r="W56">
            <v>7470</v>
          </cell>
          <cell r="X56">
            <v>70</v>
          </cell>
          <cell r="Z56">
            <v>979</v>
          </cell>
          <cell r="AA56">
            <v>643300</v>
          </cell>
          <cell r="AC56">
            <v>6430</v>
          </cell>
          <cell r="AM56" t="str">
            <v>Ｂ地域</v>
          </cell>
          <cell r="AN56" t="e">
            <v>#REF!</v>
          </cell>
          <cell r="AO56" t="e">
            <v>#REF!</v>
          </cell>
          <cell r="AQ56" t="str">
            <v>ｂ地域</v>
          </cell>
          <cell r="AR56">
            <v>3000</v>
          </cell>
          <cell r="AS56">
            <v>3400</v>
          </cell>
        </row>
        <row r="57">
          <cell r="A57" t="str">
            <v>140１，２歳児</v>
          </cell>
          <cell r="D57" t="str">
            <v>3号</v>
          </cell>
          <cell r="E57" t="str">
            <v>１、２歳児</v>
          </cell>
          <cell r="G57">
            <v>100140</v>
          </cell>
          <cell r="H57">
            <v>174850</v>
          </cell>
          <cell r="I57">
            <v>96540</v>
          </cell>
          <cell r="J57">
            <v>171250</v>
          </cell>
          <cell r="K57" t="str">
            <v>＋</v>
          </cell>
          <cell r="L57">
            <v>880</v>
          </cell>
          <cell r="M57">
            <v>1630</v>
          </cell>
          <cell r="N57" t="str">
            <v>×加算率</v>
          </cell>
          <cell r="O57">
            <v>850</v>
          </cell>
          <cell r="P57">
            <v>1600</v>
          </cell>
          <cell r="Q57" t="str">
            <v>×加算率</v>
          </cell>
          <cell r="AM57" t="str">
            <v>Ｃ地域</v>
          </cell>
          <cell r="AN57" t="e">
            <v>#REF!</v>
          </cell>
          <cell r="AO57" t="e">
            <v>#REF!</v>
          </cell>
          <cell r="AQ57" t="str">
            <v>ｃ地域</v>
          </cell>
          <cell r="AR57">
            <v>2600</v>
          </cell>
          <cell r="AS57">
            <v>2900</v>
          </cell>
          <cell r="BA57">
            <v>0.02</v>
          </cell>
          <cell r="BB57">
            <v>0.03</v>
          </cell>
          <cell r="BC57">
            <v>0.05</v>
          </cell>
          <cell r="BD57">
            <v>0.06</v>
          </cell>
          <cell r="BF57">
            <v>0.98</v>
          </cell>
        </row>
        <row r="58">
          <cell r="A58" t="str">
            <v>140乳児</v>
          </cell>
          <cell r="E58" t="str">
            <v>乳児</v>
          </cell>
          <cell r="G58">
            <v>174850</v>
          </cell>
          <cell r="I58">
            <v>171250</v>
          </cell>
          <cell r="K58" t="str">
            <v>＋</v>
          </cell>
          <cell r="L58">
            <v>1630</v>
          </cell>
          <cell r="N58" t="str">
            <v>×加算率</v>
          </cell>
          <cell r="O58">
            <v>1600</v>
          </cell>
          <cell r="Q58" t="str">
            <v>×加算率</v>
          </cell>
          <cell r="AA58" t="str">
            <v>　 980人～1,049人</v>
          </cell>
          <cell r="AC58" t="str">
            <v>　 980人～1,049人</v>
          </cell>
          <cell r="AM58" t="str">
            <v>Ｄ地域</v>
          </cell>
          <cell r="AN58" t="e">
            <v>#REF!</v>
          </cell>
          <cell r="AO58" t="e">
            <v>#REF!</v>
          </cell>
          <cell r="AQ58" t="str">
            <v>ｄ地域</v>
          </cell>
          <cell r="AR58">
            <v>2400</v>
          </cell>
          <cell r="AS58">
            <v>2600</v>
          </cell>
        </row>
        <row r="59">
          <cell r="A59" t="str">
            <v>150４歳以上児</v>
          </cell>
          <cell r="C59" t="str">
            <v>　141人
　　から
　150人
　　まで</v>
          </cell>
          <cell r="D59" t="str">
            <v>2号</v>
          </cell>
          <cell r="E59" t="str">
            <v>４歳以上児</v>
          </cell>
          <cell r="G59">
            <v>31390</v>
          </cell>
          <cell r="H59">
            <v>38860</v>
          </cell>
          <cell r="I59">
            <v>28030</v>
          </cell>
          <cell r="J59">
            <v>35500</v>
          </cell>
          <cell r="K59" t="str">
            <v>＋</v>
          </cell>
          <cell r="L59">
            <v>290</v>
          </cell>
          <cell r="M59">
            <v>360</v>
          </cell>
          <cell r="N59" t="str">
            <v>×加算率</v>
          </cell>
          <cell r="O59">
            <v>260</v>
          </cell>
          <cell r="P59">
            <v>330</v>
          </cell>
          <cell r="Q59" t="str">
            <v>×加算率</v>
          </cell>
          <cell r="R59" t="str">
            <v>＋</v>
          </cell>
          <cell r="S59">
            <v>3480</v>
          </cell>
          <cell r="T59" t="str">
            <v>＋</v>
          </cell>
          <cell r="U59">
            <v>30</v>
          </cell>
          <cell r="V59" t="str">
            <v>＋</v>
          </cell>
          <cell r="W59">
            <v>7470</v>
          </cell>
          <cell r="X59">
            <v>70</v>
          </cell>
          <cell r="Z59">
            <v>1049</v>
          </cell>
          <cell r="AA59">
            <v>680100</v>
          </cell>
          <cell r="AC59">
            <v>6800</v>
          </cell>
          <cell r="AL59" t="str">
            <v>＋</v>
          </cell>
          <cell r="AM59" t="str">
            <v>Ａ地域</v>
          </cell>
          <cell r="AN59">
            <v>2300</v>
          </cell>
          <cell r="AO59">
            <v>2600</v>
          </cell>
          <cell r="AP59" t="str">
            <v>＋</v>
          </cell>
          <cell r="AQ59" t="str">
            <v>ａ地域</v>
          </cell>
          <cell r="AR59">
            <v>5400</v>
          </cell>
          <cell r="AS59">
            <v>6000</v>
          </cell>
          <cell r="AT59" t="str">
            <v>＋</v>
          </cell>
          <cell r="AU59">
            <v>2980</v>
          </cell>
          <cell r="AV59" t="str">
            <v>＋</v>
          </cell>
          <cell r="AW59">
            <v>20</v>
          </cell>
          <cell r="AZ59" t="str">
            <v>－</v>
          </cell>
          <cell r="BA59" t="str">
            <v>(⑥＋⑦＋⑧＋⑩)</v>
          </cell>
          <cell r="BB59" t="str">
            <v>(⑥＋⑦＋⑧＋⑩)</v>
          </cell>
          <cell r="BC59" t="str">
            <v>(⑥＋⑦＋⑧＋⑩)</v>
          </cell>
          <cell r="BD59" t="str">
            <v>(⑥＋⑦＋⑧＋⑩)</v>
          </cell>
          <cell r="BF59" t="str">
            <v>(⑥～⑰（⑭を除く。)）</v>
          </cell>
          <cell r="BH59">
            <v>3450</v>
          </cell>
          <cell r="BI59" t="str">
            <v>＋</v>
          </cell>
          <cell r="BJ59">
            <v>30</v>
          </cell>
        </row>
        <row r="60">
          <cell r="A60" t="str">
            <v>150３歳児</v>
          </cell>
          <cell r="E60" t="str">
            <v>３歳児</v>
          </cell>
          <cell r="G60">
            <v>38860</v>
          </cell>
          <cell r="H60">
            <v>99150</v>
          </cell>
          <cell r="I60">
            <v>35500</v>
          </cell>
          <cell r="J60">
            <v>95790</v>
          </cell>
          <cell r="K60" t="str">
            <v>＋</v>
          </cell>
          <cell r="L60">
            <v>360</v>
          </cell>
          <cell r="M60">
            <v>870</v>
          </cell>
          <cell r="N60" t="str">
            <v>×加算率</v>
          </cell>
          <cell r="O60">
            <v>330</v>
          </cell>
          <cell r="P60">
            <v>840</v>
          </cell>
          <cell r="Q60" t="str">
            <v>×加算率</v>
          </cell>
          <cell r="V60" t="str">
            <v>＋</v>
          </cell>
          <cell r="W60">
            <v>7470</v>
          </cell>
          <cell r="X60">
            <v>70</v>
          </cell>
          <cell r="AM60" t="str">
            <v>Ｂ地域</v>
          </cell>
          <cell r="AN60" t="e">
            <v>#REF!</v>
          </cell>
          <cell r="AO60" t="e">
            <v>#REF!</v>
          </cell>
          <cell r="AQ60" t="str">
            <v>ｂ地域</v>
          </cell>
          <cell r="AR60">
            <v>2900</v>
          </cell>
          <cell r="AS60">
            <v>3300</v>
          </cell>
        </row>
        <row r="61">
          <cell r="A61" t="str">
            <v>150１，２歳児</v>
          </cell>
          <cell r="D61" t="str">
            <v>3号</v>
          </cell>
          <cell r="E61" t="str">
            <v>１、２歳児</v>
          </cell>
          <cell r="G61">
            <v>99150</v>
          </cell>
          <cell r="H61">
            <v>173860</v>
          </cell>
          <cell r="I61">
            <v>95790</v>
          </cell>
          <cell r="J61">
            <v>170500</v>
          </cell>
          <cell r="K61" t="str">
            <v>＋</v>
          </cell>
          <cell r="L61">
            <v>870</v>
          </cell>
          <cell r="M61">
            <v>1620</v>
          </cell>
          <cell r="N61" t="str">
            <v>×加算率</v>
          </cell>
          <cell r="O61">
            <v>840</v>
          </cell>
          <cell r="P61">
            <v>1590</v>
          </cell>
          <cell r="Q61" t="str">
            <v>×加算率</v>
          </cell>
          <cell r="AA61" t="str">
            <v xml:space="preserve"> 1,050人～</v>
          </cell>
          <cell r="AC61" t="str">
            <v xml:space="preserve"> 1,050人～</v>
          </cell>
          <cell r="AM61" t="str">
            <v>Ｃ地域</v>
          </cell>
          <cell r="AN61" t="e">
            <v>#REF!</v>
          </cell>
          <cell r="AO61" t="e">
            <v>#REF!</v>
          </cell>
          <cell r="AQ61" t="str">
            <v>ｃ地域</v>
          </cell>
          <cell r="AR61">
            <v>2500</v>
          </cell>
          <cell r="AS61">
            <v>2800</v>
          </cell>
          <cell r="BA61">
            <v>0.02</v>
          </cell>
          <cell r="BB61">
            <v>0.03</v>
          </cell>
          <cell r="BC61">
            <v>0.05</v>
          </cell>
          <cell r="BD61">
            <v>0.06</v>
          </cell>
          <cell r="BF61">
            <v>0.98</v>
          </cell>
        </row>
        <row r="62">
          <cell r="A62" t="str">
            <v>150乳児</v>
          </cell>
          <cell r="E62" t="str">
            <v>乳児</v>
          </cell>
          <cell r="G62">
            <v>173860</v>
          </cell>
          <cell r="I62">
            <v>170500</v>
          </cell>
          <cell r="K62" t="str">
            <v>＋</v>
          </cell>
          <cell r="L62">
            <v>1620</v>
          </cell>
          <cell r="N62" t="str">
            <v>×加算率</v>
          </cell>
          <cell r="O62">
            <v>1590</v>
          </cell>
          <cell r="Q62" t="str">
            <v>×加算率</v>
          </cell>
          <cell r="Z62">
            <v>1050</v>
          </cell>
          <cell r="AA62">
            <v>716800</v>
          </cell>
          <cell r="AC62">
            <v>7160</v>
          </cell>
          <cell r="AM62" t="str">
            <v>Ｄ地域</v>
          </cell>
          <cell r="AN62" t="e">
            <v>#REF!</v>
          </cell>
          <cell r="AO62" t="e">
            <v>#REF!</v>
          </cell>
          <cell r="AQ62" t="str">
            <v>ｄ地域</v>
          </cell>
          <cell r="AR62">
            <v>2300</v>
          </cell>
          <cell r="AS62">
            <v>2500</v>
          </cell>
        </row>
        <row r="63">
          <cell r="A63" t="str">
            <v>160４歳以上児</v>
          </cell>
          <cell r="C63" t="str">
            <v>　151人
　　から
　160人
　　まで</v>
          </cell>
          <cell r="D63" t="str">
            <v>2号</v>
          </cell>
          <cell r="E63" t="str">
            <v>４歳以上児</v>
          </cell>
          <cell r="G63">
            <v>31390</v>
          </cell>
          <cell r="H63">
            <v>38860</v>
          </cell>
          <cell r="I63">
            <v>28240</v>
          </cell>
          <cell r="J63">
            <v>35710</v>
          </cell>
          <cell r="K63" t="str">
            <v>＋</v>
          </cell>
          <cell r="L63">
            <v>290</v>
          </cell>
          <cell r="M63">
            <v>360</v>
          </cell>
          <cell r="N63" t="str">
            <v>×加算率</v>
          </cell>
          <cell r="O63">
            <v>260</v>
          </cell>
          <cell r="P63">
            <v>330</v>
          </cell>
          <cell r="Q63" t="str">
            <v>×加算率</v>
          </cell>
          <cell r="R63" t="str">
            <v>＋</v>
          </cell>
          <cell r="S63">
            <v>3260</v>
          </cell>
          <cell r="T63" t="str">
            <v>＋</v>
          </cell>
          <cell r="U63">
            <v>30</v>
          </cell>
          <cell r="V63" t="str">
            <v>＋</v>
          </cell>
          <cell r="W63">
            <v>7470</v>
          </cell>
          <cell r="X63">
            <v>70</v>
          </cell>
          <cell r="AL63" t="str">
            <v>＋</v>
          </cell>
          <cell r="AM63" t="str">
            <v>Ａ地域</v>
          </cell>
          <cell r="AN63">
            <v>2200</v>
          </cell>
          <cell r="AO63">
            <v>2400</v>
          </cell>
          <cell r="AP63" t="str">
            <v>＋</v>
          </cell>
          <cell r="AQ63" t="str">
            <v>ａ地域</v>
          </cell>
          <cell r="AR63">
            <v>4800</v>
          </cell>
          <cell r="AS63">
            <v>5400</v>
          </cell>
          <cell r="AT63" t="str">
            <v>＋</v>
          </cell>
          <cell r="AU63">
            <v>2800</v>
          </cell>
          <cell r="AV63" t="str">
            <v>＋</v>
          </cell>
          <cell r="AW63">
            <v>20</v>
          </cell>
          <cell r="AZ63" t="str">
            <v>－</v>
          </cell>
          <cell r="BA63" t="str">
            <v>(⑥＋⑦＋⑧＋⑩)</v>
          </cell>
          <cell r="BB63" t="str">
            <v>(⑥＋⑦＋⑧＋⑩)</v>
          </cell>
          <cell r="BC63" t="str">
            <v>(⑥＋⑦＋⑧＋⑩)</v>
          </cell>
          <cell r="BD63" t="str">
            <v>(⑥＋⑦＋⑧＋⑩)</v>
          </cell>
          <cell r="BF63" t="str">
            <v>(⑥～⑰（⑭を除く。)）</v>
          </cell>
          <cell r="BH63">
            <v>3240</v>
          </cell>
          <cell r="BI63" t="str">
            <v>＋</v>
          </cell>
          <cell r="BJ63">
            <v>30</v>
          </cell>
        </row>
        <row r="64">
          <cell r="A64" t="str">
            <v>160３歳児</v>
          </cell>
          <cell r="E64" t="str">
            <v>３歳児</v>
          </cell>
          <cell r="G64">
            <v>38860</v>
          </cell>
          <cell r="H64">
            <v>99150</v>
          </cell>
          <cell r="I64">
            <v>35710</v>
          </cell>
          <cell r="J64">
            <v>96000</v>
          </cell>
          <cell r="K64" t="str">
            <v>＋</v>
          </cell>
          <cell r="L64">
            <v>360</v>
          </cell>
          <cell r="M64">
            <v>870</v>
          </cell>
          <cell r="N64" t="str">
            <v>×加算率</v>
          </cell>
          <cell r="O64">
            <v>330</v>
          </cell>
          <cell r="P64">
            <v>840</v>
          </cell>
          <cell r="Q64" t="str">
            <v>×加算率</v>
          </cell>
          <cell r="V64" t="str">
            <v>＋</v>
          </cell>
          <cell r="W64">
            <v>7470</v>
          </cell>
          <cell r="X64">
            <v>70</v>
          </cell>
          <cell r="AM64" t="str">
            <v>Ｂ地域</v>
          </cell>
          <cell r="AN64" t="e">
            <v>#REF!</v>
          </cell>
          <cell r="AO64" t="e">
            <v>#REF!</v>
          </cell>
          <cell r="AQ64" t="str">
            <v>ｂ地域</v>
          </cell>
          <cell r="AR64">
            <v>2600</v>
          </cell>
          <cell r="AS64">
            <v>2900</v>
          </cell>
        </row>
        <row r="65">
          <cell r="A65" t="str">
            <v>160１，２歳児</v>
          </cell>
          <cell r="D65" t="str">
            <v>3号</v>
          </cell>
          <cell r="E65" t="str">
            <v>１、２歳児</v>
          </cell>
          <cell r="G65">
            <v>99150</v>
          </cell>
          <cell r="H65">
            <v>173860</v>
          </cell>
          <cell r="I65">
            <v>96000</v>
          </cell>
          <cell r="J65">
            <v>170710</v>
          </cell>
          <cell r="K65" t="str">
            <v>＋</v>
          </cell>
          <cell r="L65">
            <v>870</v>
          </cell>
          <cell r="M65">
            <v>1620</v>
          </cell>
          <cell r="N65" t="str">
            <v>×加算率</v>
          </cell>
          <cell r="O65">
            <v>840</v>
          </cell>
          <cell r="P65">
            <v>1590</v>
          </cell>
          <cell r="Q65" t="str">
            <v>×加算率</v>
          </cell>
          <cell r="AM65" t="str">
            <v>Ｃ地域</v>
          </cell>
          <cell r="AN65" t="e">
            <v>#REF!</v>
          </cell>
          <cell r="AO65" t="e">
            <v>#REF!</v>
          </cell>
          <cell r="AQ65" t="str">
            <v>ｃ地域</v>
          </cell>
          <cell r="AR65">
            <v>2300</v>
          </cell>
          <cell r="AS65">
            <v>2500</v>
          </cell>
          <cell r="BA65">
            <v>0.02</v>
          </cell>
          <cell r="BB65">
            <v>0.03</v>
          </cell>
          <cell r="BC65">
            <v>0.05</v>
          </cell>
          <cell r="BD65">
            <v>0.06</v>
          </cell>
          <cell r="BF65">
            <v>0.98</v>
          </cell>
        </row>
        <row r="66">
          <cell r="A66" t="str">
            <v>160乳児</v>
          </cell>
          <cell r="E66" t="str">
            <v>乳児</v>
          </cell>
          <cell r="G66">
            <v>173860</v>
          </cell>
          <cell r="I66">
            <v>170710</v>
          </cell>
          <cell r="K66" t="str">
            <v>＋</v>
          </cell>
          <cell r="L66">
            <v>1620</v>
          </cell>
          <cell r="N66" t="str">
            <v>×加算率</v>
          </cell>
          <cell r="O66">
            <v>1590</v>
          </cell>
          <cell r="Q66" t="str">
            <v>×加算率</v>
          </cell>
          <cell r="AM66" t="str">
            <v>Ｄ地域</v>
          </cell>
          <cell r="AN66" t="e">
            <v>#REF!</v>
          </cell>
          <cell r="AO66" t="e">
            <v>#REF!</v>
          </cell>
          <cell r="AQ66" t="str">
            <v>ｄ地域</v>
          </cell>
          <cell r="AR66">
            <v>2000</v>
          </cell>
          <cell r="AS66">
            <v>2300</v>
          </cell>
        </row>
        <row r="67">
          <cell r="A67" t="str">
            <v>170４歳以上児</v>
          </cell>
          <cell r="C67" t="str">
            <v>　161人
　　から
　170人
　　まで</v>
          </cell>
          <cell r="D67" t="str">
            <v>2号</v>
          </cell>
          <cell r="E67" t="str">
            <v>４歳以上児</v>
          </cell>
          <cell r="G67">
            <v>30600</v>
          </cell>
          <cell r="H67">
            <v>38070</v>
          </cell>
          <cell r="I67">
            <v>27630</v>
          </cell>
          <cell r="J67">
            <v>35100</v>
          </cell>
          <cell r="K67" t="str">
            <v>＋</v>
          </cell>
          <cell r="L67">
            <v>280</v>
          </cell>
          <cell r="M67">
            <v>350</v>
          </cell>
          <cell r="N67" t="str">
            <v>×加算率</v>
          </cell>
          <cell r="O67">
            <v>250</v>
          </cell>
          <cell r="P67">
            <v>320</v>
          </cell>
          <cell r="Q67" t="str">
            <v>×加算率</v>
          </cell>
          <cell r="R67" t="str">
            <v>＋</v>
          </cell>
          <cell r="S67">
            <v>3070</v>
          </cell>
          <cell r="T67" t="str">
            <v>＋</v>
          </cell>
          <cell r="U67">
            <v>30</v>
          </cell>
          <cell r="V67" t="str">
            <v>＋</v>
          </cell>
          <cell r="W67">
            <v>7470</v>
          </cell>
          <cell r="X67">
            <v>70</v>
          </cell>
          <cell r="AL67" t="str">
            <v>＋</v>
          </cell>
          <cell r="AM67" t="str">
            <v>Ａ地域</v>
          </cell>
          <cell r="AN67">
            <v>2300</v>
          </cell>
          <cell r="AO67">
            <v>2600</v>
          </cell>
          <cell r="AP67" t="str">
            <v>＋</v>
          </cell>
          <cell r="AQ67" t="str">
            <v>ａ地域</v>
          </cell>
          <cell r="AR67">
            <v>5400</v>
          </cell>
          <cell r="AS67">
            <v>6000</v>
          </cell>
          <cell r="AT67" t="str">
            <v>＋</v>
          </cell>
          <cell r="AU67">
            <v>2630</v>
          </cell>
          <cell r="AV67" t="str">
            <v>＋</v>
          </cell>
          <cell r="AW67">
            <v>20</v>
          </cell>
          <cell r="AZ67" t="str">
            <v>－</v>
          </cell>
          <cell r="BA67" t="str">
            <v>(⑥＋⑦＋⑧＋⑩)</v>
          </cell>
          <cell r="BB67" t="str">
            <v>(⑥＋⑦＋⑧＋⑩)</v>
          </cell>
          <cell r="BC67" t="str">
            <v>(⑥＋⑦＋⑧＋⑩)</v>
          </cell>
          <cell r="BD67" t="str">
            <v>(⑥＋⑦＋⑧＋⑩)</v>
          </cell>
          <cell r="BF67" t="str">
            <v>(⑥～⑰（⑭を除く。)）</v>
          </cell>
          <cell r="BH67">
            <v>3050</v>
          </cell>
          <cell r="BI67" t="str">
            <v>＋</v>
          </cell>
          <cell r="BJ67">
            <v>30</v>
          </cell>
        </row>
        <row r="68">
          <cell r="A68" t="str">
            <v>170３歳児</v>
          </cell>
          <cell r="E68" t="str">
            <v>３歳児</v>
          </cell>
          <cell r="G68">
            <v>38070</v>
          </cell>
          <cell r="H68">
            <v>98360</v>
          </cell>
          <cell r="I68">
            <v>35100</v>
          </cell>
          <cell r="J68">
            <v>95390</v>
          </cell>
          <cell r="K68" t="str">
            <v>＋</v>
          </cell>
          <cell r="L68">
            <v>350</v>
          </cell>
          <cell r="M68">
            <v>870</v>
          </cell>
          <cell r="N68" t="str">
            <v>×加算率</v>
          </cell>
          <cell r="O68">
            <v>320</v>
          </cell>
          <cell r="P68">
            <v>840</v>
          </cell>
          <cell r="Q68" t="str">
            <v>×加算率</v>
          </cell>
          <cell r="V68" t="str">
            <v>＋</v>
          </cell>
          <cell r="W68">
            <v>7470</v>
          </cell>
          <cell r="X68">
            <v>70</v>
          </cell>
          <cell r="AM68" t="str">
            <v>Ｂ地域</v>
          </cell>
          <cell r="AN68" t="e">
            <v>#REF!</v>
          </cell>
          <cell r="AO68" t="e">
            <v>#REF!</v>
          </cell>
          <cell r="AQ68" t="str">
            <v>ｂ地域</v>
          </cell>
          <cell r="AR68">
            <v>2900</v>
          </cell>
          <cell r="AS68">
            <v>3300</v>
          </cell>
        </row>
        <row r="69">
          <cell r="A69" t="str">
            <v>170１，２歳児</v>
          </cell>
          <cell r="D69" t="str">
            <v>3号</v>
          </cell>
          <cell r="E69" t="str">
            <v>１、２歳児</v>
          </cell>
          <cell r="G69">
            <v>98360</v>
          </cell>
          <cell r="H69">
            <v>173070</v>
          </cell>
          <cell r="I69">
            <v>95390</v>
          </cell>
          <cell r="J69">
            <v>170100</v>
          </cell>
          <cell r="K69" t="str">
            <v>＋</v>
          </cell>
          <cell r="L69">
            <v>870</v>
          </cell>
          <cell r="M69">
            <v>1620</v>
          </cell>
          <cell r="N69" t="str">
            <v>×加算率</v>
          </cell>
          <cell r="O69">
            <v>840</v>
          </cell>
          <cell r="P69">
            <v>1590</v>
          </cell>
          <cell r="Q69" t="str">
            <v>×加算率</v>
          </cell>
          <cell r="AM69" t="str">
            <v>Ｃ地域</v>
          </cell>
          <cell r="AN69" t="e">
            <v>#REF!</v>
          </cell>
          <cell r="AO69" t="e">
            <v>#REF!</v>
          </cell>
          <cell r="AQ69" t="str">
            <v>ｃ地域</v>
          </cell>
          <cell r="AR69">
            <v>2500</v>
          </cell>
          <cell r="AS69">
            <v>2800</v>
          </cell>
          <cell r="BA69">
            <v>0.02</v>
          </cell>
          <cell r="BB69">
            <v>0.03</v>
          </cell>
          <cell r="BC69">
            <v>0.05</v>
          </cell>
          <cell r="BD69">
            <v>0.06</v>
          </cell>
          <cell r="BF69">
            <v>0.99</v>
          </cell>
        </row>
        <row r="70">
          <cell r="A70" t="str">
            <v>170乳児</v>
          </cell>
          <cell r="E70" t="str">
            <v>乳児</v>
          </cell>
          <cell r="G70">
            <v>173070</v>
          </cell>
          <cell r="I70">
            <v>170100</v>
          </cell>
          <cell r="K70" t="str">
            <v>＋</v>
          </cell>
          <cell r="L70">
            <v>1620</v>
          </cell>
          <cell r="N70" t="str">
            <v>×加算率</v>
          </cell>
          <cell r="O70">
            <v>1590</v>
          </cell>
          <cell r="Q70" t="str">
            <v>×加算率</v>
          </cell>
          <cell r="AM70" t="str">
            <v>Ｄ地域</v>
          </cell>
          <cell r="AN70" t="e">
            <v>#REF!</v>
          </cell>
          <cell r="AO70" t="e">
            <v>#REF!</v>
          </cell>
          <cell r="AQ70" t="str">
            <v>ｄ地域</v>
          </cell>
          <cell r="AR70">
            <v>2300</v>
          </cell>
          <cell r="AS70">
            <v>2500</v>
          </cell>
        </row>
        <row r="71">
          <cell r="A71" t="str">
            <v>180４歳以上児</v>
          </cell>
          <cell r="C71" t="str">
            <v>　171人
　　以上</v>
          </cell>
          <cell r="D71" t="str">
            <v>2号</v>
          </cell>
          <cell r="E71" t="str">
            <v>４歳以上児</v>
          </cell>
          <cell r="G71">
            <v>29870</v>
          </cell>
          <cell r="H71">
            <v>37340</v>
          </cell>
          <cell r="I71">
            <v>27070</v>
          </cell>
          <cell r="J71">
            <v>34540</v>
          </cell>
          <cell r="K71" t="str">
            <v>＋</v>
          </cell>
          <cell r="L71">
            <v>280</v>
          </cell>
          <cell r="M71">
            <v>350</v>
          </cell>
          <cell r="N71" t="str">
            <v>×加算率</v>
          </cell>
          <cell r="O71">
            <v>250</v>
          </cell>
          <cell r="P71">
            <v>320</v>
          </cell>
          <cell r="Q71" t="str">
            <v>×加算率</v>
          </cell>
          <cell r="R71" t="str">
            <v>＋</v>
          </cell>
          <cell r="S71">
            <v>2900</v>
          </cell>
          <cell r="T71" t="str">
            <v>＋</v>
          </cell>
          <cell r="U71">
            <v>20</v>
          </cell>
          <cell r="V71" t="str">
            <v>＋</v>
          </cell>
          <cell r="W71">
            <v>7470</v>
          </cell>
          <cell r="X71">
            <v>70</v>
          </cell>
          <cell r="AL71" t="str">
            <v>＋</v>
          </cell>
          <cell r="AM71" t="str">
            <v>Ａ地域</v>
          </cell>
          <cell r="AN71">
            <v>2200</v>
          </cell>
          <cell r="AO71">
            <v>2400</v>
          </cell>
          <cell r="AP71" t="str">
            <v>＋</v>
          </cell>
          <cell r="AQ71" t="str">
            <v>ａ地域</v>
          </cell>
          <cell r="AR71">
            <v>4800</v>
          </cell>
          <cell r="AS71">
            <v>5400</v>
          </cell>
          <cell r="AT71" t="str">
            <v>＋</v>
          </cell>
          <cell r="AU71">
            <v>2490</v>
          </cell>
          <cell r="AV71" t="str">
            <v>＋</v>
          </cell>
          <cell r="AW71">
            <v>20</v>
          </cell>
          <cell r="AZ71" t="str">
            <v>－</v>
          </cell>
          <cell r="BA71" t="str">
            <v>(⑥＋⑦＋⑧＋⑩)</v>
          </cell>
          <cell r="BB71" t="str">
            <v>(⑥＋⑦＋⑧＋⑩)</v>
          </cell>
          <cell r="BC71" t="str">
            <v>(⑥＋⑦＋⑧＋⑩)</v>
          </cell>
          <cell r="BD71" t="str">
            <v>(⑥＋⑦＋⑧＋⑩)</v>
          </cell>
          <cell r="BF71" t="str">
            <v>(⑥～⑰（⑭を除く。)）</v>
          </cell>
          <cell r="BH71">
            <v>2880</v>
          </cell>
          <cell r="BI71" t="str">
            <v>＋</v>
          </cell>
          <cell r="BJ71">
            <v>20</v>
          </cell>
        </row>
        <row r="72">
          <cell r="A72" t="str">
            <v>180３歳児</v>
          </cell>
          <cell r="E72" t="str">
            <v>３歳児</v>
          </cell>
          <cell r="G72">
            <v>37340</v>
          </cell>
          <cell r="H72">
            <v>97630</v>
          </cell>
          <cell r="I72">
            <v>34540</v>
          </cell>
          <cell r="J72">
            <v>94830</v>
          </cell>
          <cell r="K72" t="str">
            <v>＋</v>
          </cell>
          <cell r="L72">
            <v>350</v>
          </cell>
          <cell r="M72">
            <v>860</v>
          </cell>
          <cell r="N72" t="str">
            <v>×加算率</v>
          </cell>
          <cell r="O72">
            <v>320</v>
          </cell>
          <cell r="P72">
            <v>830</v>
          </cell>
          <cell r="Q72" t="str">
            <v>×加算率</v>
          </cell>
          <cell r="V72" t="str">
            <v>＋</v>
          </cell>
          <cell r="W72">
            <v>7470</v>
          </cell>
          <cell r="X72">
            <v>70</v>
          </cell>
          <cell r="AM72" t="str">
            <v>Ｂ地域</v>
          </cell>
          <cell r="AN72" t="e">
            <v>#REF!</v>
          </cell>
          <cell r="AO72" t="e">
            <v>#REF!</v>
          </cell>
          <cell r="AQ72" t="str">
            <v>ｂ地域</v>
          </cell>
          <cell r="AR72">
            <v>2600</v>
          </cell>
          <cell r="AS72">
            <v>2900</v>
          </cell>
        </row>
        <row r="73">
          <cell r="A73" t="str">
            <v>180１，２歳児</v>
          </cell>
          <cell r="D73" t="str">
            <v>3号</v>
          </cell>
          <cell r="E73" t="str">
            <v>１、２歳児</v>
          </cell>
          <cell r="G73">
            <v>97630</v>
          </cell>
          <cell r="H73">
            <v>172340</v>
          </cell>
          <cell r="I73">
            <v>94830</v>
          </cell>
          <cell r="J73">
            <v>169540</v>
          </cell>
          <cell r="K73" t="str">
            <v>＋</v>
          </cell>
          <cell r="L73">
            <v>860</v>
          </cell>
          <cell r="M73">
            <v>1610</v>
          </cell>
          <cell r="N73" t="str">
            <v>×加算率</v>
          </cell>
          <cell r="O73">
            <v>830</v>
          </cell>
          <cell r="P73">
            <v>1580</v>
          </cell>
          <cell r="Q73" t="str">
            <v>×加算率</v>
          </cell>
          <cell r="AM73" t="str">
            <v>Ｃ地域</v>
          </cell>
          <cell r="AN73" t="e">
            <v>#REF!</v>
          </cell>
          <cell r="AO73" t="e">
            <v>#REF!</v>
          </cell>
          <cell r="AQ73" t="str">
            <v>ｃ地域</v>
          </cell>
          <cell r="AR73">
            <v>2300</v>
          </cell>
          <cell r="AS73">
            <v>2500</v>
          </cell>
          <cell r="BA73">
            <v>0.02</v>
          </cell>
          <cell r="BB73">
            <v>0.03</v>
          </cell>
          <cell r="BC73">
            <v>0.05</v>
          </cell>
          <cell r="BD73">
            <v>0.06</v>
          </cell>
          <cell r="BF73">
            <v>0.99</v>
          </cell>
        </row>
        <row r="74">
          <cell r="A74" t="str">
            <v>180乳児</v>
          </cell>
          <cell r="E74" t="str">
            <v>乳児</v>
          </cell>
          <cell r="G74">
            <v>172340</v>
          </cell>
          <cell r="I74">
            <v>169540</v>
          </cell>
          <cell r="K74" t="str">
            <v>＋</v>
          </cell>
          <cell r="L74">
            <v>1610</v>
          </cell>
          <cell r="N74" t="str">
            <v>×加算率</v>
          </cell>
          <cell r="O74">
            <v>1580</v>
          </cell>
          <cell r="Q74" t="str">
            <v>×加算率</v>
          </cell>
          <cell r="AM74" t="str">
            <v>Ｄ地域</v>
          </cell>
          <cell r="AN74" t="e">
            <v>#REF!</v>
          </cell>
          <cell r="AO74" t="e">
            <v>#REF!</v>
          </cell>
          <cell r="AQ74" t="str">
            <v>ｄ地域</v>
          </cell>
          <cell r="AR74">
            <v>2000</v>
          </cell>
          <cell r="AS74">
            <v>2300</v>
          </cell>
        </row>
      </sheetData>
      <sheetData sheetId="5"/>
      <sheetData sheetId="6">
        <row r="3">
          <cell r="G3">
            <v>210</v>
          </cell>
          <cell r="H3">
            <v>80580</v>
          </cell>
          <cell r="I3">
            <v>760</v>
          </cell>
          <cell r="J3" t="str">
            <v>×加算率</v>
          </cell>
          <cell r="K3">
            <v>8400</v>
          </cell>
          <cell r="L3">
            <v>29640</v>
          </cell>
        </row>
        <row r="4">
          <cell r="G4">
            <v>279</v>
          </cell>
          <cell r="H4">
            <v>86320</v>
          </cell>
          <cell r="I4">
            <v>820</v>
          </cell>
          <cell r="J4" t="str">
            <v>×加算率</v>
          </cell>
          <cell r="K4">
            <v>11160</v>
          </cell>
          <cell r="L4">
            <v>29640</v>
          </cell>
        </row>
        <row r="5">
          <cell r="G5">
            <v>349</v>
          </cell>
          <cell r="H5">
            <v>97880</v>
          </cell>
          <cell r="I5">
            <v>920</v>
          </cell>
          <cell r="J5" t="str">
            <v>×加算率</v>
          </cell>
          <cell r="K5">
            <v>13960</v>
          </cell>
          <cell r="L5">
            <v>29640</v>
          </cell>
        </row>
        <row r="6">
          <cell r="G6">
            <v>419</v>
          </cell>
          <cell r="H6">
            <v>109440</v>
          </cell>
          <cell r="I6">
            <v>1030</v>
          </cell>
          <cell r="J6" t="str">
            <v>×加算率</v>
          </cell>
          <cell r="K6">
            <v>16760</v>
          </cell>
          <cell r="L6">
            <v>29640</v>
          </cell>
        </row>
        <row r="7">
          <cell r="G7">
            <v>489</v>
          </cell>
          <cell r="H7">
            <v>121000</v>
          </cell>
          <cell r="I7">
            <v>1140</v>
          </cell>
          <cell r="J7" t="str">
            <v>×加算率</v>
          </cell>
          <cell r="K7">
            <v>19560</v>
          </cell>
          <cell r="L7">
            <v>29640</v>
          </cell>
        </row>
        <row r="8">
          <cell r="G8">
            <v>559</v>
          </cell>
          <cell r="H8">
            <v>132550</v>
          </cell>
          <cell r="I8">
            <v>1250</v>
          </cell>
          <cell r="J8" t="str">
            <v>×加算率</v>
          </cell>
          <cell r="K8">
            <v>22360</v>
          </cell>
          <cell r="L8">
            <v>29640</v>
          </cell>
        </row>
        <row r="9">
          <cell r="G9">
            <v>629</v>
          </cell>
          <cell r="H9">
            <v>144110</v>
          </cell>
          <cell r="I9">
            <v>1360</v>
          </cell>
          <cell r="J9" t="str">
            <v>×加算率</v>
          </cell>
          <cell r="K9">
            <v>25160</v>
          </cell>
          <cell r="L9">
            <v>29640</v>
          </cell>
        </row>
        <row r="10">
          <cell r="G10">
            <v>699</v>
          </cell>
          <cell r="H10">
            <v>155640</v>
          </cell>
          <cell r="I10">
            <v>1470</v>
          </cell>
          <cell r="J10" t="str">
            <v>×加算率</v>
          </cell>
          <cell r="K10">
            <v>27960</v>
          </cell>
          <cell r="L10">
            <v>29640</v>
          </cell>
        </row>
        <row r="11">
          <cell r="G11">
            <v>769</v>
          </cell>
          <cell r="H11">
            <v>167190</v>
          </cell>
          <cell r="I11">
            <v>1580</v>
          </cell>
          <cell r="J11" t="str">
            <v>×加算率</v>
          </cell>
          <cell r="K11">
            <v>30760</v>
          </cell>
          <cell r="L11">
            <v>29640</v>
          </cell>
        </row>
        <row r="12">
          <cell r="G12">
            <v>839</v>
          </cell>
          <cell r="H12">
            <v>178750</v>
          </cell>
          <cell r="I12">
            <v>1690</v>
          </cell>
          <cell r="J12" t="str">
            <v>×加算率</v>
          </cell>
          <cell r="K12">
            <v>33560</v>
          </cell>
          <cell r="L12">
            <v>29640</v>
          </cell>
        </row>
        <row r="13">
          <cell r="G13">
            <v>909</v>
          </cell>
          <cell r="H13">
            <v>190310</v>
          </cell>
          <cell r="I13">
            <v>1800</v>
          </cell>
          <cell r="J13" t="str">
            <v>×加算率</v>
          </cell>
          <cell r="K13">
            <v>36360</v>
          </cell>
          <cell r="L13">
            <v>29640</v>
          </cell>
        </row>
        <row r="14">
          <cell r="G14">
            <v>979</v>
          </cell>
          <cell r="H14">
            <v>201870</v>
          </cell>
          <cell r="I14">
            <v>1910</v>
          </cell>
          <cell r="J14" t="str">
            <v>×加算率</v>
          </cell>
          <cell r="K14">
            <v>39160</v>
          </cell>
          <cell r="L14">
            <v>29640</v>
          </cell>
        </row>
        <row r="15">
          <cell r="G15">
            <v>1049</v>
          </cell>
          <cell r="H15">
            <v>213430</v>
          </cell>
          <cell r="I15">
            <v>2020</v>
          </cell>
          <cell r="J15" t="str">
            <v>×加算率</v>
          </cell>
          <cell r="K15">
            <v>41960</v>
          </cell>
          <cell r="L15">
            <v>29640</v>
          </cell>
        </row>
        <row r="16">
          <cell r="G16">
            <v>1050</v>
          </cell>
          <cell r="H16">
            <v>224950</v>
          </cell>
          <cell r="I16">
            <v>2130</v>
          </cell>
          <cell r="J16" t="str">
            <v>×加算率</v>
          </cell>
          <cell r="K16">
            <v>42000</v>
          </cell>
          <cell r="L16">
            <v>29640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363" t="s">
        <v>520</v>
      </c>
      <c r="B2" s="364"/>
      <c r="C2" s="364"/>
      <c r="D2" s="364"/>
      <c r="E2" s="364"/>
      <c r="F2" s="364"/>
      <c r="G2" s="364"/>
      <c r="H2" s="364"/>
      <c r="I2" s="364"/>
      <c r="J2" s="364"/>
    </row>
    <row r="3" spans="1:14">
      <c r="A3" s="364"/>
      <c r="B3" s="364"/>
      <c r="C3" s="364"/>
      <c r="D3" s="364"/>
      <c r="E3" s="364"/>
      <c r="F3" s="364"/>
      <c r="G3" s="364"/>
      <c r="H3" s="364"/>
      <c r="I3" s="364"/>
      <c r="J3" s="364"/>
    </row>
    <row r="4" spans="1:14" ht="30.75" customHeight="1" thickBot="1">
      <c r="A4" s="364"/>
      <c r="B4" s="365" t="s">
        <v>320</v>
      </c>
      <c r="C4" s="364"/>
      <c r="D4" s="364"/>
      <c r="E4" s="364"/>
      <c r="F4" s="364"/>
      <c r="G4" s="364"/>
      <c r="H4" s="364"/>
      <c r="I4" s="364"/>
      <c r="J4" s="364"/>
      <c r="M4" s="56" t="s">
        <v>345</v>
      </c>
      <c r="N4" s="57">
        <v>43922</v>
      </c>
    </row>
    <row r="5" spans="1:14" ht="29.25" customHeight="1">
      <c r="A5" s="364"/>
      <c r="B5" s="364"/>
      <c r="C5" s="355" t="s">
        <v>98</v>
      </c>
      <c r="D5" s="356" t="s">
        <v>64</v>
      </c>
      <c r="E5" s="373"/>
      <c r="F5" s="357" t="s">
        <v>63</v>
      </c>
      <c r="G5" s="364"/>
      <c r="H5" s="364"/>
      <c r="I5" s="364"/>
      <c r="J5" s="364"/>
      <c r="M5" s="56" t="s">
        <v>350</v>
      </c>
      <c r="N5" s="57">
        <v>43952</v>
      </c>
    </row>
    <row r="6" spans="1:14" ht="29.25" customHeight="1">
      <c r="A6" s="364"/>
      <c r="B6" s="364"/>
      <c r="C6" s="358" t="s">
        <v>62</v>
      </c>
      <c r="D6" s="765" t="s">
        <v>324</v>
      </c>
      <c r="E6" s="765"/>
      <c r="F6" s="766"/>
      <c r="G6" s="364"/>
      <c r="H6" s="364"/>
      <c r="I6" s="364"/>
      <c r="J6" s="59"/>
      <c r="M6" s="56" t="s">
        <v>351</v>
      </c>
      <c r="N6" s="57">
        <v>43983</v>
      </c>
    </row>
    <row r="7" spans="1:14" ht="29.25" customHeight="1">
      <c r="A7" s="364"/>
      <c r="B7" s="364"/>
      <c r="C7" s="358" t="s">
        <v>321</v>
      </c>
      <c r="D7" s="767"/>
      <c r="E7" s="767"/>
      <c r="F7" s="768"/>
      <c r="G7" s="364"/>
      <c r="H7" s="364"/>
      <c r="I7" s="364"/>
      <c r="J7" s="59"/>
      <c r="M7" s="56" t="s">
        <v>352</v>
      </c>
      <c r="N7" s="57">
        <v>44013</v>
      </c>
    </row>
    <row r="8" spans="1:14" ht="29.25" customHeight="1">
      <c r="A8" s="364"/>
      <c r="B8" s="364"/>
      <c r="C8" s="358" t="s">
        <v>322</v>
      </c>
      <c r="D8" s="769"/>
      <c r="E8" s="770"/>
      <c r="F8" s="771"/>
      <c r="G8" s="364"/>
      <c r="H8" s="364"/>
      <c r="I8" s="364"/>
      <c r="J8" s="59"/>
      <c r="M8" s="56" t="s">
        <v>353</v>
      </c>
      <c r="N8" s="57">
        <v>44044</v>
      </c>
    </row>
    <row r="9" spans="1:14" ht="29.25" customHeight="1" thickBot="1">
      <c r="A9" s="364"/>
      <c r="B9" s="364"/>
      <c r="C9" s="359" t="s">
        <v>323</v>
      </c>
      <c r="D9" s="772"/>
      <c r="E9" s="773"/>
      <c r="F9" s="774"/>
      <c r="G9" s="364"/>
      <c r="H9" s="364"/>
      <c r="I9" s="364"/>
      <c r="J9" s="59"/>
      <c r="M9" s="56" t="s">
        <v>354</v>
      </c>
      <c r="N9" s="57">
        <v>44075</v>
      </c>
    </row>
    <row r="10" spans="1:14" ht="29.25" customHeight="1" thickBot="1">
      <c r="A10" s="364"/>
      <c r="B10" s="364"/>
      <c r="C10" s="366"/>
      <c r="D10" s="366"/>
      <c r="E10" s="366"/>
      <c r="F10" s="366"/>
      <c r="G10" s="364"/>
      <c r="H10" s="364"/>
      <c r="I10" s="364"/>
      <c r="J10" s="59"/>
      <c r="M10" s="56" t="s">
        <v>355</v>
      </c>
      <c r="N10" s="57">
        <v>44105</v>
      </c>
    </row>
    <row r="11" spans="1:14" ht="29.25" customHeight="1">
      <c r="A11" s="364"/>
      <c r="B11" s="364"/>
      <c r="C11" s="778" t="s">
        <v>344</v>
      </c>
      <c r="D11" s="779"/>
      <c r="E11" s="779"/>
      <c r="F11" s="780"/>
      <c r="G11" s="781" t="s">
        <v>349</v>
      </c>
      <c r="H11" s="782"/>
      <c r="I11" s="364"/>
      <c r="J11" s="59"/>
      <c r="M11" s="56" t="s">
        <v>356</v>
      </c>
      <c r="N11" s="57">
        <v>44136</v>
      </c>
    </row>
    <row r="12" spans="1:14" ht="29.25" customHeight="1" thickBot="1">
      <c r="A12" s="364"/>
      <c r="B12" s="364"/>
      <c r="C12" s="367" t="s">
        <v>345</v>
      </c>
      <c r="D12" s="368" t="s">
        <v>346</v>
      </c>
      <c r="E12" s="776" t="s">
        <v>347</v>
      </c>
      <c r="F12" s="777"/>
      <c r="G12" s="369">
        <f>_xlfn.DAYS(VLOOKUP(E12,M4:N18,2,FALSE),VLOOKUP(C12,M4:N18,2,FALSE))/30+1</f>
        <v>12.133333333333333</v>
      </c>
      <c r="H12" s="370" t="s">
        <v>348</v>
      </c>
      <c r="I12" s="364"/>
      <c r="J12" s="59"/>
      <c r="M12" s="56" t="s">
        <v>357</v>
      </c>
      <c r="N12" s="57">
        <v>44166</v>
      </c>
    </row>
    <row r="13" spans="1:14" ht="29.25" customHeight="1" thickBot="1">
      <c r="A13" s="364"/>
      <c r="B13" s="364"/>
      <c r="C13" s="366"/>
      <c r="D13" s="366"/>
      <c r="E13" s="366"/>
      <c r="F13" s="366"/>
      <c r="G13" s="364"/>
      <c r="H13" s="364"/>
      <c r="I13" s="364"/>
      <c r="J13" s="59"/>
      <c r="M13" s="56" t="s">
        <v>358</v>
      </c>
      <c r="N13" s="57">
        <v>44197</v>
      </c>
    </row>
    <row r="14" spans="1:14" ht="29.25" customHeight="1">
      <c r="A14" s="364"/>
      <c r="B14" s="364"/>
      <c r="C14" s="788" t="s">
        <v>384</v>
      </c>
      <c r="D14" s="783" t="s">
        <v>385</v>
      </c>
      <c r="E14" s="783"/>
      <c r="F14" s="783" t="s">
        <v>387</v>
      </c>
      <c r="G14" s="785"/>
      <c r="H14" s="364"/>
      <c r="I14" s="364"/>
      <c r="J14" s="59"/>
      <c r="M14" s="56"/>
      <c r="N14" s="57"/>
    </row>
    <row r="15" spans="1:14" ht="29.25" customHeight="1" thickBot="1">
      <c r="A15" s="364"/>
      <c r="B15" s="364"/>
      <c r="C15" s="789"/>
      <c r="D15" s="784" t="s">
        <v>386</v>
      </c>
      <c r="E15" s="784"/>
      <c r="F15" s="786"/>
      <c r="G15" s="787"/>
      <c r="H15" s="364"/>
      <c r="I15" s="364"/>
      <c r="J15" s="59"/>
      <c r="M15" s="56"/>
      <c r="N15" s="57"/>
    </row>
    <row r="16" spans="1:14" ht="29.25" customHeight="1">
      <c r="A16" s="364"/>
      <c r="B16" s="364"/>
      <c r="C16" s="366"/>
      <c r="D16" s="366"/>
      <c r="E16" s="366"/>
      <c r="F16" s="366"/>
      <c r="G16" s="364"/>
      <c r="H16" s="364"/>
      <c r="I16" s="364"/>
      <c r="J16" s="59"/>
      <c r="M16" s="56"/>
      <c r="N16" s="57"/>
    </row>
    <row r="17" spans="1:14" ht="30.75" customHeight="1" thickBot="1">
      <c r="A17" s="364"/>
      <c r="B17" s="365" t="s">
        <v>325</v>
      </c>
      <c r="C17" s="364"/>
      <c r="D17" s="364"/>
      <c r="E17" s="364"/>
      <c r="F17" s="364"/>
      <c r="G17" s="364"/>
      <c r="H17" s="364"/>
      <c r="I17" s="364"/>
      <c r="J17" s="59"/>
      <c r="M17" s="56" t="s">
        <v>359</v>
      </c>
      <c r="N17" s="57">
        <v>44228</v>
      </c>
    </row>
    <row r="18" spans="1:14" ht="29.25" customHeight="1" thickBot="1">
      <c r="A18" s="364"/>
      <c r="B18" s="364"/>
      <c r="C18" s="754" t="s">
        <v>326</v>
      </c>
      <c r="D18" s="755"/>
      <c r="E18" s="755"/>
      <c r="F18" s="756"/>
      <c r="G18" s="374"/>
      <c r="H18" s="360" t="s">
        <v>319</v>
      </c>
      <c r="I18" s="364"/>
      <c r="J18" s="59"/>
      <c r="M18" s="56" t="s">
        <v>347</v>
      </c>
      <c r="N18" s="57">
        <v>44256</v>
      </c>
    </row>
    <row r="19" spans="1:14" ht="29.25" customHeight="1" thickBot="1">
      <c r="A19" s="364"/>
      <c r="B19" s="364"/>
      <c r="C19" s="366"/>
      <c r="D19" s="366"/>
      <c r="E19" s="366"/>
      <c r="F19" s="366"/>
      <c r="G19" s="371"/>
      <c r="H19" s="372"/>
      <c r="I19" s="364"/>
      <c r="J19" s="59"/>
    </row>
    <row r="20" spans="1:14" ht="44.25" customHeight="1">
      <c r="A20" s="364"/>
      <c r="B20" s="364"/>
      <c r="C20" s="757" t="s">
        <v>521</v>
      </c>
      <c r="D20" s="758"/>
      <c r="E20" s="758"/>
      <c r="F20" s="758"/>
      <c r="G20" s="761"/>
      <c r="H20" s="762"/>
      <c r="I20" s="361" t="s">
        <v>12</v>
      </c>
      <c r="J20" s="59"/>
      <c r="L20" s="752" t="s">
        <v>328</v>
      </c>
      <c r="M20" s="752"/>
      <c r="N20" s="752"/>
    </row>
    <row r="21" spans="1:14" ht="44.25" customHeight="1" thickBot="1">
      <c r="A21" s="364"/>
      <c r="B21" s="364"/>
      <c r="C21" s="759" t="s">
        <v>522</v>
      </c>
      <c r="D21" s="760"/>
      <c r="E21" s="760"/>
      <c r="F21" s="760"/>
      <c r="G21" s="763"/>
      <c r="H21" s="764"/>
      <c r="I21" s="362" t="s">
        <v>12</v>
      </c>
      <c r="J21" s="59"/>
      <c r="L21" s="753" t="e">
        <f>G21/G20</f>
        <v>#DIV/0!</v>
      </c>
      <c r="M21" s="753"/>
      <c r="N21" s="753"/>
    </row>
    <row r="22" spans="1:14" ht="68.25" customHeight="1">
      <c r="A22" s="364"/>
      <c r="B22" s="364"/>
      <c r="C22" s="775" t="s">
        <v>523</v>
      </c>
      <c r="D22" s="775"/>
      <c r="E22" s="775"/>
      <c r="F22" s="775"/>
      <c r="G22" s="775"/>
      <c r="H22" s="775"/>
      <c r="I22" s="775"/>
      <c r="J22" s="59"/>
    </row>
    <row r="23" spans="1:14" ht="14.25">
      <c r="A23" s="364"/>
      <c r="B23" s="364"/>
      <c r="C23" s="364"/>
      <c r="D23" s="364"/>
      <c r="E23" s="364"/>
      <c r="F23" s="364"/>
      <c r="G23" s="364"/>
      <c r="H23" s="364"/>
      <c r="I23" s="364"/>
      <c r="J23" s="59"/>
    </row>
    <row r="24" spans="1:14" ht="14.25">
      <c r="J24" s="2"/>
    </row>
    <row r="25" spans="1:14" ht="14.25">
      <c r="J25" s="2"/>
    </row>
    <row r="26" spans="1:14" ht="14.25">
      <c r="J26" s="2"/>
    </row>
    <row r="27" spans="1:14" ht="14.25">
      <c r="J27" s="2"/>
    </row>
    <row r="28" spans="1:14" ht="14.25">
      <c r="J28" s="2"/>
    </row>
    <row r="29" spans="1:14" ht="14.25">
      <c r="J29" s="2"/>
    </row>
  </sheetData>
  <mergeCells count="20">
    <mergeCell ref="D6:F6"/>
    <mergeCell ref="D7:F7"/>
    <mergeCell ref="D8:F8"/>
    <mergeCell ref="D9:F9"/>
    <mergeCell ref="C22:I22"/>
    <mergeCell ref="E12:F12"/>
    <mergeCell ref="C11:F11"/>
    <mergeCell ref="G11:H11"/>
    <mergeCell ref="D14:E14"/>
    <mergeCell ref="D15:E15"/>
    <mergeCell ref="F14:G14"/>
    <mergeCell ref="F15:G15"/>
    <mergeCell ref="C14:C15"/>
    <mergeCell ref="L20:N20"/>
    <mergeCell ref="L21:N21"/>
    <mergeCell ref="C18:F18"/>
    <mergeCell ref="C20:F20"/>
    <mergeCell ref="C21:F21"/>
    <mergeCell ref="G20:H20"/>
    <mergeCell ref="G21:H21"/>
  </mergeCells>
  <phoneticPr fontId="16"/>
  <dataValidations count="3">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 type="list" allowBlank="1" showInputMessage="1" showErrorMessage="1" sqref="F15:G15">
      <formula1>"平成29年度,令和１年度"</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topLeftCell="A7"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649" t="s">
        <v>64</v>
      </c>
      <c r="F2" s="1560">
        <f>①入力シート!E5</f>
        <v>0</v>
      </c>
      <c r="G2" s="1560"/>
      <c r="H2" s="650" t="s">
        <v>63</v>
      </c>
      <c r="I2" s="59"/>
      <c r="J2" s="59"/>
      <c r="K2" s="59"/>
      <c r="L2" s="59"/>
      <c r="P2" s="2"/>
      <c r="Y2" s="2" t="s">
        <v>252</v>
      </c>
      <c r="Z2" s="2" t="s">
        <v>253</v>
      </c>
    </row>
    <row r="3" spans="1:26" ht="18" customHeight="1">
      <c r="A3" s="58"/>
      <c r="B3" s="59"/>
      <c r="C3" s="59"/>
      <c r="D3" s="60" t="s">
        <v>62</v>
      </c>
      <c r="E3" s="1561" t="s">
        <v>327</v>
      </c>
      <c r="F3" s="1560"/>
      <c r="G3" s="1560"/>
      <c r="H3" s="1562"/>
      <c r="I3" s="59"/>
      <c r="J3" s="59"/>
      <c r="K3" s="59"/>
      <c r="L3" s="59"/>
      <c r="P3" s="2" t="s">
        <v>234</v>
      </c>
      <c r="X3" s="46" t="s">
        <v>254</v>
      </c>
      <c r="Y3" s="47">
        <v>49950</v>
      </c>
      <c r="Z3" s="48">
        <v>6240</v>
      </c>
    </row>
    <row r="4" spans="1:26" ht="18" customHeight="1">
      <c r="A4" s="58"/>
      <c r="B4" s="59"/>
      <c r="C4" s="59"/>
      <c r="D4" s="60" t="s">
        <v>61</v>
      </c>
      <c r="E4" s="1563">
        <f>①入力シート!D7</f>
        <v>0</v>
      </c>
      <c r="F4" s="1564"/>
      <c r="G4" s="1564"/>
      <c r="H4" s="1565"/>
      <c r="I4" s="59"/>
      <c r="J4" s="59"/>
      <c r="K4" s="59"/>
      <c r="L4" s="59"/>
      <c r="P4" s="2" t="s">
        <v>235</v>
      </c>
      <c r="X4" s="46" t="s">
        <v>255</v>
      </c>
      <c r="Y4" s="43">
        <v>51030</v>
      </c>
      <c r="Z4" s="49">
        <v>6380</v>
      </c>
    </row>
    <row r="5" spans="1:26" ht="18" customHeight="1" thickBot="1">
      <c r="A5" s="59"/>
      <c r="B5" s="59"/>
      <c r="C5" s="59"/>
      <c r="D5" s="60" t="s">
        <v>99</v>
      </c>
      <c r="E5" s="1566">
        <f>①入力シート!D8</f>
        <v>0</v>
      </c>
      <c r="F5" s="1567"/>
      <c r="G5" s="1567"/>
      <c r="H5" s="1568"/>
      <c r="I5" s="59"/>
      <c r="J5" s="59"/>
      <c r="K5" s="59"/>
      <c r="L5" s="59"/>
      <c r="P5" s="2" t="s">
        <v>236</v>
      </c>
      <c r="X5" s="46" t="s">
        <v>256</v>
      </c>
      <c r="Y5" s="50">
        <v>48860</v>
      </c>
      <c r="Z5" s="51">
        <v>6110</v>
      </c>
    </row>
    <row r="6" spans="1:26" ht="18" customHeight="1">
      <c r="A6" s="59"/>
      <c r="B6" s="59"/>
      <c r="C6" s="59"/>
      <c r="D6" s="60" t="s">
        <v>232</v>
      </c>
      <c r="E6" s="1566">
        <f>①入力シート!D9</f>
        <v>0</v>
      </c>
      <c r="F6" s="1567"/>
      <c r="G6" s="1567"/>
      <c r="H6" s="1568"/>
      <c r="I6" s="61"/>
      <c r="J6" s="61"/>
      <c r="K6" s="61"/>
      <c r="L6" s="59"/>
      <c r="P6" s="2" t="s">
        <v>237</v>
      </c>
    </row>
    <row r="7" spans="1:26" ht="18" customHeight="1">
      <c r="A7" s="1559" t="s">
        <v>315</v>
      </c>
      <c r="B7" s="1559"/>
      <c r="C7" s="1559"/>
      <c r="D7" s="1559"/>
      <c r="E7" s="1559"/>
      <c r="F7" s="1559"/>
      <c r="G7" s="1559"/>
      <c r="H7" s="1559"/>
      <c r="I7" s="59"/>
      <c r="J7" s="59"/>
      <c r="K7" s="59"/>
      <c r="L7" s="59"/>
      <c r="P7" s="2" t="s">
        <v>238</v>
      </c>
    </row>
    <row r="8" spans="1:26" ht="18" customHeight="1">
      <c r="A8" s="1550" t="s">
        <v>228</v>
      </c>
      <c r="B8" s="1550"/>
      <c r="C8" s="1550"/>
      <c r="D8" s="1550"/>
      <c r="E8" s="1550"/>
      <c r="F8" s="1550"/>
      <c r="G8" s="1550"/>
      <c r="H8" s="1551"/>
      <c r="I8" s="59"/>
      <c r="J8" s="59"/>
      <c r="K8" s="59"/>
      <c r="L8" s="59"/>
      <c r="P8" s="2" t="s">
        <v>239</v>
      </c>
    </row>
    <row r="9" spans="1:26" ht="18" customHeight="1" thickBot="1">
      <c r="A9" s="446"/>
      <c r="B9" s="446"/>
      <c r="C9" s="446"/>
      <c r="D9" s="446"/>
      <c r="E9" s="446"/>
      <c r="F9" s="446"/>
      <c r="G9" s="446"/>
      <c r="H9" s="446"/>
      <c r="I9" s="59"/>
      <c r="J9" s="59"/>
      <c r="K9" s="59"/>
      <c r="L9" s="59"/>
      <c r="P9" s="2" t="s">
        <v>240</v>
      </c>
    </row>
    <row r="10" spans="1:26" ht="39.950000000000003" customHeight="1">
      <c r="A10" s="1552" t="s">
        <v>83</v>
      </c>
      <c r="B10" s="1554" t="s">
        <v>82</v>
      </c>
      <c r="C10" s="1554" t="s">
        <v>81</v>
      </c>
      <c r="D10" s="1554" t="s">
        <v>362</v>
      </c>
      <c r="E10" s="1556" t="s">
        <v>80</v>
      </c>
      <c r="F10" s="1557"/>
      <c r="G10" s="1556" t="s">
        <v>79</v>
      </c>
      <c r="H10" s="1558"/>
      <c r="I10" s="59"/>
      <c r="J10" s="59"/>
      <c r="K10" s="59"/>
      <c r="L10" s="59"/>
      <c r="P10" s="2" t="s">
        <v>241</v>
      </c>
    </row>
    <row r="11" spans="1:26" ht="56.1" customHeight="1" thickBot="1">
      <c r="A11" s="1553"/>
      <c r="B11" s="1555"/>
      <c r="C11" s="1555"/>
      <c r="D11" s="1555"/>
      <c r="E11" s="62"/>
      <c r="F11" s="63" t="s">
        <v>363</v>
      </c>
      <c r="G11" s="64"/>
      <c r="H11" s="65" t="s">
        <v>363</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688" t="str">
        <f>IF(D14="","",IF(E14&gt;O15,"NG",""))</f>
        <v/>
      </c>
      <c r="J14" s="684" t="str">
        <f>IF(I14="NG","【参考】拠出上限額：","")</f>
        <v/>
      </c>
      <c r="K14" s="685" t="str">
        <f>IF(I14="NG",$O$15,"")</f>
        <v/>
      </c>
      <c r="L14" s="686" t="s">
        <v>795</v>
      </c>
      <c r="N14" s="679" t="s">
        <v>793</v>
      </c>
      <c r="O14" s="681">
        <f>⑧第７号様式!R39</f>
        <v>0</v>
      </c>
      <c r="P14" s="2" t="s">
        <v>245</v>
      </c>
    </row>
    <row r="15" spans="1:26" ht="21.75" customHeight="1" thickBot="1">
      <c r="A15" s="79">
        <v>2</v>
      </c>
      <c r="B15" s="76"/>
      <c r="C15" s="76"/>
      <c r="D15" s="76"/>
      <c r="E15" s="73"/>
      <c r="F15" s="73"/>
      <c r="G15" s="77"/>
      <c r="H15" s="683"/>
      <c r="I15" s="689"/>
      <c r="J15" s="687"/>
      <c r="K15" s="687"/>
      <c r="L15" s="686"/>
      <c r="N15" s="680" t="s">
        <v>794</v>
      </c>
      <c r="O15" s="682">
        <f>ROUNDDOWN($O$14*0.2,-1)</f>
        <v>0</v>
      </c>
      <c r="P15" s="2" t="s">
        <v>246</v>
      </c>
    </row>
    <row r="16" spans="1:26" ht="21.75" customHeight="1">
      <c r="A16" s="79">
        <v>3</v>
      </c>
      <c r="B16" s="76"/>
      <c r="C16" s="76"/>
      <c r="D16" s="76"/>
      <c r="E16" s="73"/>
      <c r="F16" s="73"/>
      <c r="G16" s="77"/>
      <c r="H16" s="74"/>
      <c r="I16" s="689"/>
      <c r="J16" s="687"/>
      <c r="K16" s="687"/>
      <c r="L16" s="686"/>
      <c r="P16" s="2" t="s">
        <v>247</v>
      </c>
    </row>
    <row r="17" spans="1:16" ht="21.75" customHeight="1">
      <c r="A17" s="79">
        <v>4</v>
      </c>
      <c r="B17" s="76"/>
      <c r="C17" s="76"/>
      <c r="D17" s="76"/>
      <c r="E17" s="73"/>
      <c r="F17" s="73"/>
      <c r="G17" s="77"/>
      <c r="H17" s="74"/>
      <c r="I17" s="689"/>
      <c r="J17" s="687"/>
      <c r="K17" s="687"/>
      <c r="L17" s="686"/>
      <c r="P17" s="2" t="s">
        <v>248</v>
      </c>
    </row>
    <row r="18" spans="1:16" ht="21.75" customHeight="1">
      <c r="A18" s="79">
        <v>5</v>
      </c>
      <c r="B18" s="76"/>
      <c r="C18" s="76"/>
      <c r="D18" s="76"/>
      <c r="E18" s="73"/>
      <c r="F18" s="73"/>
      <c r="G18" s="77"/>
      <c r="H18" s="74"/>
      <c r="I18" s="689"/>
      <c r="J18" s="687"/>
      <c r="K18" s="687"/>
      <c r="L18" s="686"/>
      <c r="P18" s="2" t="s">
        <v>249</v>
      </c>
    </row>
    <row r="19" spans="1:16" ht="21.75" customHeight="1">
      <c r="A19" s="79">
        <v>6</v>
      </c>
      <c r="B19" s="76"/>
      <c r="C19" s="76"/>
      <c r="D19" s="76"/>
      <c r="E19" s="73"/>
      <c r="F19" s="73"/>
      <c r="G19" s="77"/>
      <c r="H19" s="74"/>
      <c r="I19" s="689"/>
      <c r="J19" s="687"/>
      <c r="K19" s="687"/>
      <c r="L19" s="686"/>
      <c r="P19" s="2" t="s">
        <v>250</v>
      </c>
    </row>
    <row r="20" spans="1:16" ht="21.75" customHeight="1">
      <c r="A20" s="79">
        <v>7</v>
      </c>
      <c r="B20" s="76"/>
      <c r="C20" s="76"/>
      <c r="D20" s="76"/>
      <c r="E20" s="73"/>
      <c r="F20" s="73"/>
      <c r="G20" s="77"/>
      <c r="H20" s="74"/>
      <c r="I20" s="689"/>
      <c r="J20" s="687"/>
      <c r="K20" s="687"/>
      <c r="L20" s="686"/>
      <c r="P20" s="2" t="s">
        <v>251</v>
      </c>
    </row>
    <row r="21" spans="1:16" ht="21.75" customHeight="1">
      <c r="A21" s="79">
        <v>8</v>
      </c>
      <c r="B21" s="76"/>
      <c r="C21" s="76"/>
      <c r="D21" s="76"/>
      <c r="E21" s="73"/>
      <c r="F21" s="73"/>
      <c r="G21" s="77"/>
      <c r="H21" s="74"/>
      <c r="I21" s="689"/>
      <c r="J21" s="687"/>
      <c r="K21" s="687"/>
      <c r="L21" s="686"/>
      <c r="P21" s="2"/>
    </row>
    <row r="22" spans="1:16" ht="21.75" customHeight="1" thickBot="1">
      <c r="A22" s="1547" t="s">
        <v>74</v>
      </c>
      <c r="B22" s="1548"/>
      <c r="C22" s="1548"/>
      <c r="D22" s="1549"/>
      <c r="E22" s="132">
        <f>SUM(E14:E21)</f>
        <v>0</v>
      </c>
      <c r="F22" s="133">
        <f>SUM(F14:F21)</f>
        <v>0</v>
      </c>
      <c r="G22" s="134">
        <f>SUM(G14:G21)</f>
        <v>0</v>
      </c>
      <c r="H22" s="135">
        <f>SUM(H14:H21)</f>
        <v>0</v>
      </c>
      <c r="I22" s="59"/>
      <c r="J22" s="59"/>
      <c r="K22" s="59"/>
      <c r="L22" s="59"/>
      <c r="P22" s="2"/>
    </row>
    <row r="23" spans="1:16" ht="19.5" customHeight="1">
      <c r="A23" s="653" t="s">
        <v>73</v>
      </c>
      <c r="B23" s="1545" t="s">
        <v>72</v>
      </c>
      <c r="C23" s="1545"/>
      <c r="D23" s="1545"/>
      <c r="E23" s="1545"/>
      <c r="F23" s="1545"/>
      <c r="G23" s="1545"/>
      <c r="H23" s="1545"/>
      <c r="I23" s="1545"/>
      <c r="J23" s="651"/>
      <c r="K23" s="651"/>
      <c r="L23" s="59"/>
    </row>
    <row r="24" spans="1:16" ht="19.5" customHeight="1">
      <c r="A24" s="652" t="s">
        <v>71</v>
      </c>
      <c r="B24" s="1546" t="s">
        <v>230</v>
      </c>
      <c r="C24" s="1546"/>
      <c r="D24" s="1546"/>
      <c r="E24" s="1546"/>
      <c r="F24" s="1546"/>
      <c r="G24" s="1546"/>
      <c r="H24" s="1546"/>
      <c r="I24" s="59"/>
      <c r="J24" s="59"/>
      <c r="K24" s="59"/>
      <c r="L24" s="59"/>
    </row>
  </sheetData>
  <sheetProtection algorithmName="SHA-512" hashValue="lNCKGJtf7BS4vs7QmY0pyKVnE/hkAQ6t+OafX2pabKyPfrPqRA2sk0nsYgr6lXigmyvxvlKRPlAuvUGCX90lNw==" saltValue="jIcV+x5hmGrwS0oDl/zBsw==" spinCount="100000"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6"/>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654" customWidth="1"/>
    <col min="2" max="3" width="13.375" style="654" customWidth="1"/>
    <col min="4" max="4" width="11.625" style="654" customWidth="1"/>
    <col min="5" max="6" width="7.875" style="654" customWidth="1"/>
    <col min="7" max="7" width="12.75" style="654" customWidth="1"/>
    <col min="8" max="32" width="8" style="659" customWidth="1"/>
    <col min="33" max="33" width="9" style="654" customWidth="1"/>
    <col min="34" max="34" width="27.25" style="654" hidden="1" customWidth="1"/>
    <col min="35" max="42" width="9" style="654" hidden="1" customWidth="1"/>
    <col min="43" max="43" width="13.25" style="654" hidden="1" customWidth="1"/>
    <col min="44" max="84" width="9" style="654" hidden="1" customWidth="1"/>
    <col min="85" max="16384" width="9" style="654"/>
  </cols>
  <sheetData>
    <row r="1" spans="1:84">
      <c r="A1" s="451"/>
      <c r="B1" s="451"/>
      <c r="C1" s="451"/>
      <c r="D1" s="451"/>
      <c r="E1" s="451"/>
      <c r="F1" s="451"/>
      <c r="G1" s="451"/>
      <c r="H1" s="452"/>
      <c r="I1" s="452"/>
      <c r="J1" s="452"/>
      <c r="K1" s="452"/>
      <c r="L1" s="452"/>
      <c r="M1" s="452"/>
      <c r="N1" s="452"/>
      <c r="O1" s="452"/>
      <c r="P1" s="452"/>
      <c r="Q1" s="452"/>
      <c r="R1" s="452"/>
      <c r="S1" s="452"/>
      <c r="T1" s="452"/>
      <c r="U1" s="452"/>
      <c r="V1" s="452"/>
      <c r="W1" s="452"/>
      <c r="X1" s="452"/>
      <c r="Y1" s="452"/>
      <c r="Z1" s="452"/>
      <c r="AA1" s="452"/>
      <c r="AB1" s="452"/>
      <c r="AC1" s="452"/>
      <c r="AD1" s="1598" t="str">
        <f>IF(①入力シート!D8="","","（"&amp;①入力シート!D8&amp;"）　　")</f>
        <v/>
      </c>
      <c r="AE1" s="1598"/>
      <c r="AF1" s="1598"/>
      <c r="AG1" s="1598"/>
      <c r="AH1" s="451"/>
    </row>
    <row r="2" spans="1:84">
      <c r="A2" s="451"/>
      <c r="B2" s="451"/>
      <c r="C2" s="451"/>
      <c r="D2" s="451"/>
      <c r="E2" s="451"/>
      <c r="F2" s="451"/>
      <c r="G2" s="451"/>
      <c r="H2" s="453" t="s">
        <v>427</v>
      </c>
      <c r="I2" s="450"/>
      <c r="J2" s="454" t="s">
        <v>424</v>
      </c>
      <c r="K2" s="453" t="s">
        <v>426</v>
      </c>
      <c r="L2" s="450"/>
      <c r="M2" s="454" t="s">
        <v>424</v>
      </c>
      <c r="N2" s="453" t="s">
        <v>425</v>
      </c>
      <c r="O2" s="450"/>
      <c r="P2" s="454" t="s">
        <v>424</v>
      </c>
      <c r="Q2" s="452"/>
      <c r="R2" s="1572" t="s">
        <v>423</v>
      </c>
      <c r="S2" s="1573"/>
      <c r="T2" s="1574" t="s">
        <v>419</v>
      </c>
      <c r="U2" s="1575"/>
      <c r="V2" s="1576">
        <f>AP3</f>
        <v>0</v>
      </c>
      <c r="W2" s="1577"/>
      <c r="X2" s="1574" t="s">
        <v>422</v>
      </c>
      <c r="Y2" s="1575"/>
      <c r="Z2" s="1576">
        <f>AQ3</f>
        <v>0</v>
      </c>
      <c r="AA2" s="1577"/>
      <c r="AB2" s="452"/>
      <c r="AC2" s="452"/>
      <c r="AD2" s="452"/>
      <c r="AE2" s="452"/>
      <c r="AF2" s="452"/>
      <c r="AG2" s="451"/>
      <c r="AH2" s="451"/>
      <c r="AO2" s="654" t="s">
        <v>421</v>
      </c>
      <c r="AP2" s="654">
        <f>I2*マスタ!$C$3+L2*マスタ!$C$4</f>
        <v>0</v>
      </c>
      <c r="AQ2" s="654">
        <f>O2*マスタ!$C$5</f>
        <v>0</v>
      </c>
    </row>
    <row r="3" spans="1:84">
      <c r="A3" s="451"/>
      <c r="B3" s="451"/>
      <c r="C3" s="451"/>
      <c r="D3" s="451"/>
      <c r="E3" s="451"/>
      <c r="F3" s="451"/>
      <c r="G3" s="451"/>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1"/>
      <c r="AH3" s="451"/>
      <c r="AO3" s="654" t="s">
        <v>420</v>
      </c>
      <c r="AP3" s="654">
        <f>SUMIF($BF6:$BF95,1,BH6:BH95)+SUMIF(⑥入力シート3!$BF6:$BF95,1,⑥入力シート3!BH6:BH95)</f>
        <v>0</v>
      </c>
      <c r="AQ3" s="654">
        <f>SUMIF($BF6:$BF95,1,BU6:BU95)</f>
        <v>0</v>
      </c>
    </row>
    <row r="4" spans="1:84" ht="17.25">
      <c r="A4" s="1599" t="s">
        <v>791</v>
      </c>
      <c r="B4" s="1599"/>
      <c r="C4" s="1599"/>
      <c r="D4" s="1599"/>
      <c r="E4" s="1599"/>
      <c r="F4" s="1599"/>
      <c r="G4" s="1599"/>
      <c r="H4" s="1578" t="s">
        <v>419</v>
      </c>
      <c r="I4" s="1579"/>
      <c r="J4" s="1579"/>
      <c r="K4" s="1579"/>
      <c r="L4" s="1579"/>
      <c r="M4" s="1579"/>
      <c r="N4" s="1579"/>
      <c r="O4" s="1579"/>
      <c r="P4" s="1579"/>
      <c r="Q4" s="1579"/>
      <c r="R4" s="1579"/>
      <c r="S4" s="1579"/>
      <c r="T4" s="1580"/>
      <c r="U4" s="1578" t="s">
        <v>418</v>
      </c>
      <c r="V4" s="1579"/>
      <c r="W4" s="1579"/>
      <c r="X4" s="1579"/>
      <c r="Y4" s="1579"/>
      <c r="Z4" s="1579"/>
      <c r="AA4" s="1579"/>
      <c r="AB4" s="1579"/>
      <c r="AC4" s="1579"/>
      <c r="AD4" s="1579"/>
      <c r="AE4" s="1579"/>
      <c r="AF4" s="1579"/>
      <c r="AG4" s="1580"/>
      <c r="AH4" s="1581" t="s">
        <v>417</v>
      </c>
    </row>
    <row r="5" spans="1:84">
      <c r="A5" s="455"/>
      <c r="B5" s="456" t="s">
        <v>529</v>
      </c>
      <c r="C5" s="457" t="s">
        <v>416</v>
      </c>
      <c r="D5" s="457" t="s">
        <v>415</v>
      </c>
      <c r="E5" s="457" t="s">
        <v>105</v>
      </c>
      <c r="F5" s="457" t="s">
        <v>414</v>
      </c>
      <c r="G5" s="458" t="s">
        <v>532</v>
      </c>
      <c r="H5" s="459" t="s">
        <v>413</v>
      </c>
      <c r="I5" s="459" t="s">
        <v>412</v>
      </c>
      <c r="J5" s="459" t="s">
        <v>411</v>
      </c>
      <c r="K5" s="459" t="s">
        <v>410</v>
      </c>
      <c r="L5" s="459" t="s">
        <v>409</v>
      </c>
      <c r="M5" s="459" t="s">
        <v>408</v>
      </c>
      <c r="N5" s="459" t="s">
        <v>407</v>
      </c>
      <c r="O5" s="459" t="s">
        <v>406</v>
      </c>
      <c r="P5" s="459" t="s">
        <v>405</v>
      </c>
      <c r="Q5" s="459" t="s">
        <v>404</v>
      </c>
      <c r="R5" s="459" t="s">
        <v>403</v>
      </c>
      <c r="S5" s="459" t="s">
        <v>402</v>
      </c>
      <c r="T5" s="459" t="s">
        <v>401</v>
      </c>
      <c r="U5" s="459" t="s">
        <v>413</v>
      </c>
      <c r="V5" s="459" t="s">
        <v>412</v>
      </c>
      <c r="W5" s="459" t="s">
        <v>411</v>
      </c>
      <c r="X5" s="459" t="s">
        <v>410</v>
      </c>
      <c r="Y5" s="459" t="s">
        <v>409</v>
      </c>
      <c r="Z5" s="459" t="s">
        <v>408</v>
      </c>
      <c r="AA5" s="459" t="s">
        <v>407</v>
      </c>
      <c r="AB5" s="459" t="s">
        <v>406</v>
      </c>
      <c r="AC5" s="459" t="s">
        <v>405</v>
      </c>
      <c r="AD5" s="459" t="s">
        <v>404</v>
      </c>
      <c r="AE5" s="459" t="s">
        <v>403</v>
      </c>
      <c r="AF5" s="459" t="s">
        <v>402</v>
      </c>
      <c r="AG5" s="459" t="s">
        <v>401</v>
      </c>
      <c r="AH5" s="1582"/>
      <c r="AI5" s="656"/>
      <c r="AJ5" s="656"/>
      <c r="AK5" s="656"/>
      <c r="AL5" s="656"/>
      <c r="AM5" s="656"/>
      <c r="AN5" s="656"/>
      <c r="AO5" s="656" t="s">
        <v>400</v>
      </c>
      <c r="AP5" s="656" t="s">
        <v>399</v>
      </c>
      <c r="AQ5" s="657" t="s">
        <v>398</v>
      </c>
      <c r="AR5" s="657" t="s">
        <v>397</v>
      </c>
      <c r="AS5" s="657" t="s">
        <v>396</v>
      </c>
      <c r="AT5" s="657" t="s">
        <v>397</v>
      </c>
      <c r="AU5" s="657" t="s">
        <v>396</v>
      </c>
      <c r="AV5" s="657" t="s">
        <v>395</v>
      </c>
      <c r="BG5" s="654" t="s">
        <v>394</v>
      </c>
      <c r="BH5" s="658"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658"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658" t="e">
        <f t="shared" si="0"/>
        <v>#NUM!</v>
      </c>
      <c r="BK5" s="658" t="e">
        <f t="shared" si="0"/>
        <v>#NUM!</v>
      </c>
      <c r="BL5" s="658" t="e">
        <f t="shared" si="0"/>
        <v>#NUM!</v>
      </c>
      <c r="BM5" s="658" t="e">
        <f t="shared" si="0"/>
        <v>#NUM!</v>
      </c>
      <c r="BN5" s="658" t="e">
        <f t="shared" si="0"/>
        <v>#NUM!</v>
      </c>
      <c r="BO5" s="658" t="e">
        <f t="shared" si="0"/>
        <v>#NUM!</v>
      </c>
      <c r="BP5" s="658" t="e">
        <f t="shared" si="0"/>
        <v>#NUM!</v>
      </c>
      <c r="BQ5" s="658" t="e">
        <f t="shared" si="0"/>
        <v>#NUM!</v>
      </c>
      <c r="BR5" s="658" t="e">
        <f t="shared" si="0"/>
        <v>#NUM!</v>
      </c>
      <c r="BS5" s="658" t="e">
        <f t="shared" si="0"/>
        <v>#NUM!</v>
      </c>
    </row>
    <row r="6" spans="1:84">
      <c r="A6" s="1581">
        <v>1</v>
      </c>
      <c r="B6" s="1592"/>
      <c r="C6" s="1592"/>
      <c r="D6" s="1583"/>
      <c r="E6" s="1586"/>
      <c r="F6" s="1583"/>
      <c r="G6" s="460" t="s">
        <v>393</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461">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461">
        <f t="shared" ref="AG6:AG37" si="4">SUM(U6:AF6)</f>
        <v>0</v>
      </c>
      <c r="AH6" s="1569"/>
      <c r="AI6" s="659"/>
      <c r="AJ6" s="659">
        <f>MAX(BH6:BS6)</f>
        <v>0</v>
      </c>
      <c r="AK6" s="659"/>
      <c r="AL6" s="659"/>
      <c r="AM6" s="659"/>
      <c r="AN6" s="659"/>
      <c r="AO6" s="654">
        <v>1</v>
      </c>
      <c r="AP6" s="654">
        <v>1</v>
      </c>
      <c r="AQ6" s="654">
        <v>1</v>
      </c>
      <c r="AR6" s="658">
        <f ca="1">IF($AQ6=1,IF(INDIRECT(ADDRESS(($AO6-1)*3+$AP6+5,$AQ6+7))="",0,INDIRECT(ADDRESS(($AO6-1)*3+$AP6+5,$AQ6+7))),IF(INDIRECT(ADDRESS(($AO6-1)*3+$AP6+5,$AQ6+7))="",0,IF(COUNTIF(INDIRECT(ADDRESS(($AO6-1)*36+($AP6-1)*12+6,COLUMN())):INDIRECT(ADDRESS(($AO6-1)*36+($AP6-1)*12+$AQ6+4,COLUMN())),INDIRECT(ADDRESS(($AO6-1)*3+$AP6+5,$AQ6+7)))&gt;=1,0,INDIRECT(ADDRESS(($AO6-1)*3+$AP6+5,$AQ6+7)))))</f>
        <v>0</v>
      </c>
      <c r="AS6" s="654">
        <f ca="1">COUNTIF(INDIRECT("H"&amp;(ROW()+12*(($AO6-1)*3+$AP6)-ROW())/12+5):INDIRECT("S"&amp;(ROW()+12*(($AO6-1)*3+$AP6)-ROW())/12+5),AR6)</f>
        <v>0</v>
      </c>
      <c r="AT6" s="658">
        <f ca="1">IF($AQ6=1,IF(INDIRECT(ADDRESS(($AO6-1)*3+$AP6+5,$AQ6+20))="",0,INDIRECT(ADDRESS(($AO6-1)*3+$AP6+5,$AQ6+20))),IF(INDIRECT(ADDRESS(($AO6-1)*3+$AP6+5,$AQ6+20))="",0,IF(COUNTIF(INDIRECT(ADDRESS(($AO6-1)*36+($AP6-1)*12+6,COLUMN())):INDIRECT(ADDRESS(($AO6-1)*36+($AP6-1)*12+$AQ6+4,COLUMN())),INDIRECT(ADDRESS(($AO6-1)*3+$AP6+5,$AQ6+20)))&gt;=1,0,INDIRECT(ADDRESS(($AO6-1)*3+$AP6+5,$AQ6+20)))))</f>
        <v>0</v>
      </c>
      <c r="AU6" s="654">
        <f ca="1">COUNTIF(INDIRECT("U"&amp;(ROW()+12*(($AO6-1)*3+$AP6)-ROW())/12+5):INDIRECT("AF"&amp;(ROW()+12*(($AO6-1)*3+$AP6)-ROW())/12+5),AT6)</f>
        <v>0</v>
      </c>
      <c r="AV6" s="654">
        <f ca="1">IF(AND(AR6+AT6&gt;0,AS6+AU6&gt;0),1,0)</f>
        <v>0</v>
      </c>
      <c r="BC6" s="658"/>
      <c r="BF6" s="654">
        <v>1</v>
      </c>
      <c r="BH6" s="660">
        <f t="shared" ref="BH6:BS6" si="5">SUM(H6:H7)</f>
        <v>0</v>
      </c>
      <c r="BI6" s="660">
        <f t="shared" si="5"/>
        <v>0</v>
      </c>
      <c r="BJ6" s="660">
        <f t="shared" si="5"/>
        <v>0</v>
      </c>
      <c r="BK6" s="660">
        <f t="shared" si="5"/>
        <v>0</v>
      </c>
      <c r="BL6" s="660">
        <f t="shared" si="5"/>
        <v>0</v>
      </c>
      <c r="BM6" s="660">
        <f t="shared" si="5"/>
        <v>0</v>
      </c>
      <c r="BN6" s="660">
        <f t="shared" si="5"/>
        <v>0</v>
      </c>
      <c r="BO6" s="660">
        <f t="shared" si="5"/>
        <v>0</v>
      </c>
      <c r="BP6" s="660">
        <f t="shared" si="5"/>
        <v>0</v>
      </c>
      <c r="BQ6" s="660">
        <f t="shared" si="5"/>
        <v>0</v>
      </c>
      <c r="BR6" s="660">
        <f t="shared" si="5"/>
        <v>0</v>
      </c>
      <c r="BS6" s="660">
        <f t="shared" si="5"/>
        <v>0</v>
      </c>
      <c r="BT6" s="659"/>
      <c r="BU6" s="660">
        <f t="shared" ref="BU6:CF6" si="6">SUM(U6:U7)</f>
        <v>0</v>
      </c>
      <c r="BV6" s="660">
        <f t="shared" si="6"/>
        <v>0</v>
      </c>
      <c r="BW6" s="660">
        <f t="shared" si="6"/>
        <v>0</v>
      </c>
      <c r="BX6" s="660">
        <f t="shared" si="6"/>
        <v>0</v>
      </c>
      <c r="BY6" s="660">
        <f t="shared" si="6"/>
        <v>0</v>
      </c>
      <c r="BZ6" s="660">
        <f t="shared" si="6"/>
        <v>0</v>
      </c>
      <c r="CA6" s="660">
        <f t="shared" si="6"/>
        <v>0</v>
      </c>
      <c r="CB6" s="660">
        <f t="shared" si="6"/>
        <v>0</v>
      </c>
      <c r="CC6" s="660">
        <f t="shared" si="6"/>
        <v>0</v>
      </c>
      <c r="CD6" s="660">
        <f t="shared" si="6"/>
        <v>0</v>
      </c>
      <c r="CE6" s="660">
        <f t="shared" si="6"/>
        <v>0</v>
      </c>
      <c r="CF6" s="660">
        <f t="shared" si="6"/>
        <v>0</v>
      </c>
    </row>
    <row r="7" spans="1:84">
      <c r="A7" s="1594"/>
      <c r="B7" s="1584"/>
      <c r="C7" s="1584"/>
      <c r="D7" s="1584"/>
      <c r="E7" s="1587"/>
      <c r="F7" s="1584"/>
      <c r="G7" s="462" t="s">
        <v>392</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463">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463">
        <f t="shared" si="4"/>
        <v>0</v>
      </c>
      <c r="AH7" s="1570"/>
      <c r="AI7" s="659"/>
      <c r="AJ7" s="659">
        <f>MIN(BH6:BS6)</f>
        <v>0</v>
      </c>
      <c r="AK7" s="659"/>
      <c r="AL7" s="659"/>
      <c r="AM7" s="659"/>
      <c r="AN7" s="659"/>
      <c r="AO7" s="654">
        <v>1</v>
      </c>
      <c r="AP7" s="654">
        <v>1</v>
      </c>
      <c r="AQ7" s="654">
        <v>2</v>
      </c>
      <c r="AR7" s="658">
        <f ca="1">IF($AQ7=1,IF(INDIRECT(ADDRESS(($AO7-1)*3+$AP7+5,$AQ7+7))="",0,INDIRECT(ADDRESS(($AO7-1)*3+$AP7+5,$AQ7+7))),IF(INDIRECT(ADDRESS(($AO7-1)*3+$AP7+5,$AQ7+7))="",0,IF(COUNTIF(INDIRECT(ADDRESS(($AO7-1)*36+($AP7-1)*12+6,COLUMN())):INDIRECT(ADDRESS(($AO7-1)*36+($AP7-1)*12+$AQ7+4,COLUMN())),INDIRECT(ADDRESS(($AO7-1)*3+$AP7+5,$AQ7+7)))&gt;=1,0,INDIRECT(ADDRESS(($AO7-1)*3+$AP7+5,$AQ7+7)))))</f>
        <v>0</v>
      </c>
      <c r="AS7" s="654">
        <f ca="1">COUNTIF(INDIRECT("H"&amp;(ROW()+12*(($AO7-1)*3+$AP7)-ROW())/12+5):INDIRECT("S"&amp;(ROW()+12*(($AO7-1)*3+$AP7)-ROW())/12+5),AR7)</f>
        <v>0</v>
      </c>
      <c r="AT7" s="658">
        <f ca="1">IF($AQ7=1,IF(INDIRECT(ADDRESS(($AO7-1)*3+$AP7+5,$AQ7+20))="",0,INDIRECT(ADDRESS(($AO7-1)*3+$AP7+5,$AQ7+20))),IF(INDIRECT(ADDRESS(($AO7-1)*3+$AP7+5,$AQ7+20))="",0,IF(COUNTIF(INDIRECT(ADDRESS(($AO7-1)*36+($AP7-1)*12+6,COLUMN())):INDIRECT(ADDRESS(($AO7-1)*36+($AP7-1)*12+$AQ7+4,COLUMN())),INDIRECT(ADDRESS(($AO7-1)*3+$AP7+5,$AQ7+20)))&gt;=1,0,INDIRECT(ADDRESS(($AO7-1)*3+$AP7+5,$AQ7+20)))))</f>
        <v>0</v>
      </c>
      <c r="AU7" s="654">
        <f ca="1">COUNTIF(INDIRECT("U"&amp;(ROW()+12*(($AO7-1)*3+$AP7)-ROW())/12+5):INDIRECT("AF"&amp;(ROW()+12*(($AO7-1)*3+$AP7)-ROW())/12+5),AT7)</f>
        <v>0</v>
      </c>
      <c r="AV7" s="654">
        <f ca="1">IF(AND(AR7+AT7&gt;0,AS7+AU7&gt;0),COUNTIF(AV$6:AV6,"&gt;0")+1,0)</f>
        <v>0</v>
      </c>
      <c r="BF7" s="654">
        <v>2</v>
      </c>
      <c r="BG7" s="654" t="s">
        <v>391</v>
      </c>
      <c r="BH7" s="660">
        <f>IF(BH6+BU6&gt;マスタ!$C$3,1,0)</f>
        <v>0</v>
      </c>
      <c r="BI7" s="660">
        <f>IF(BI6+BV6&gt;マスタ!$C$3,1,0)</f>
        <v>0</v>
      </c>
      <c r="BJ7" s="660">
        <f>IF(BJ6+BW6&gt;マスタ!$C$3,1,0)</f>
        <v>0</v>
      </c>
      <c r="BK7" s="660">
        <f>IF(BK6+BX6&gt;マスタ!$C$3,1,0)</f>
        <v>0</v>
      </c>
      <c r="BL7" s="660">
        <f>IF(BL6+BY6&gt;マスタ!$C$3,1,0)</f>
        <v>0</v>
      </c>
      <c r="BM7" s="660">
        <f>IF(BM6+BZ6&gt;マスタ!$C$3,1,0)</f>
        <v>0</v>
      </c>
      <c r="BN7" s="660">
        <f>IF(BN6+CA6&gt;マスタ!$C$3,1,0)</f>
        <v>0</v>
      </c>
      <c r="BO7" s="660">
        <f>IF(BO6+CB6&gt;マスタ!$C$3,1,0)</f>
        <v>0</v>
      </c>
      <c r="BP7" s="660">
        <f>IF(BP6+CC6&gt;マスタ!$C$3,1,0)</f>
        <v>0</v>
      </c>
      <c r="BQ7" s="660">
        <f>IF(BQ6+CD6&gt;マスタ!$C$3,1,0)</f>
        <v>0</v>
      </c>
      <c r="BR7" s="660">
        <f>IF(BR6+CE6&gt;マスタ!$C$3,1,0)</f>
        <v>0</v>
      </c>
      <c r="BS7" s="660">
        <f>IF(BS6+CF6&gt;マスタ!$C$3,1,0)</f>
        <v>0</v>
      </c>
      <c r="BT7" s="659"/>
      <c r="BU7" s="660"/>
      <c r="BV7" s="660"/>
      <c r="BW7" s="660"/>
      <c r="BX7" s="660"/>
      <c r="BY7" s="660"/>
      <c r="BZ7" s="660"/>
      <c r="CA7" s="660"/>
      <c r="CB7" s="660"/>
      <c r="CC7" s="660"/>
      <c r="CD7" s="660"/>
      <c r="CE7" s="660"/>
      <c r="CF7" s="660"/>
    </row>
    <row r="8" spans="1:84">
      <c r="A8" s="1582"/>
      <c r="B8" s="1585"/>
      <c r="C8" s="1585"/>
      <c r="D8" s="1585"/>
      <c r="E8" s="1588"/>
      <c r="F8" s="1585"/>
      <c r="G8" s="464" t="s">
        <v>531</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465">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465">
        <f t="shared" si="4"/>
        <v>0</v>
      </c>
      <c r="AH8" s="1571"/>
      <c r="AI8" s="659"/>
      <c r="AJ8" s="659"/>
      <c r="AK8" s="659"/>
      <c r="AL8" s="659"/>
      <c r="AM8" s="659"/>
      <c r="AN8" s="659"/>
      <c r="AO8" s="654">
        <v>1</v>
      </c>
      <c r="AP8" s="654">
        <v>1</v>
      </c>
      <c r="AQ8" s="654">
        <v>3</v>
      </c>
      <c r="AR8" s="658">
        <f ca="1">IF($AQ8=1,IF(INDIRECT(ADDRESS(($AO8-1)*3+$AP8+5,$AQ8+7))="",0,INDIRECT(ADDRESS(($AO8-1)*3+$AP8+5,$AQ8+7))),IF(INDIRECT(ADDRESS(($AO8-1)*3+$AP8+5,$AQ8+7))="",0,IF(COUNTIF(INDIRECT(ADDRESS(($AO8-1)*36+($AP8-1)*12+6,COLUMN())):INDIRECT(ADDRESS(($AO8-1)*36+($AP8-1)*12+$AQ8+4,COLUMN())),INDIRECT(ADDRESS(($AO8-1)*3+$AP8+5,$AQ8+7)))&gt;=1,0,INDIRECT(ADDRESS(($AO8-1)*3+$AP8+5,$AQ8+7)))))</f>
        <v>0</v>
      </c>
      <c r="AS8" s="654">
        <f ca="1">COUNTIF(INDIRECT("H"&amp;(ROW()+12*(($AO8-1)*3+$AP8)-ROW())/12+5):INDIRECT("S"&amp;(ROW()+12*(($AO8-1)*3+$AP8)-ROW())/12+5),AR8)</f>
        <v>0</v>
      </c>
      <c r="AT8" s="658">
        <f ca="1">IF($AQ8=1,IF(INDIRECT(ADDRESS(($AO8-1)*3+$AP8+5,$AQ8+20))="",0,INDIRECT(ADDRESS(($AO8-1)*3+$AP8+5,$AQ8+20))),IF(INDIRECT(ADDRESS(($AO8-1)*3+$AP8+5,$AQ8+20))="",0,IF(COUNTIF(INDIRECT(ADDRESS(($AO8-1)*36+($AP8-1)*12+6,COLUMN())):INDIRECT(ADDRESS(($AO8-1)*36+($AP8-1)*12+$AQ8+4,COLUMN())),INDIRECT(ADDRESS(($AO8-1)*3+$AP8+5,$AQ8+20)))&gt;=1,0,INDIRECT(ADDRESS(($AO8-1)*3+$AP8+5,$AQ8+20)))))</f>
        <v>0</v>
      </c>
      <c r="AU8" s="654">
        <f ca="1">COUNTIF(INDIRECT("U"&amp;(ROW()+12*(($AO8-1)*3+$AP8)-ROW())/12+5):INDIRECT("AF"&amp;(ROW()+12*(($AO8-1)*3+$AP8)-ROW())/12+5),AT8)</f>
        <v>0</v>
      </c>
      <c r="AV8" s="654">
        <f ca="1">IF(AND(AR8+AT8&gt;0,AS8+AU8&gt;0),COUNTIF(AV$6:AV7,"&gt;0")+1,0)</f>
        <v>0</v>
      </c>
      <c r="BF8" s="654">
        <v>3</v>
      </c>
      <c r="BH8" s="660"/>
      <c r="BI8" s="660"/>
      <c r="BJ8" s="660"/>
      <c r="BK8" s="660"/>
      <c r="BL8" s="660"/>
      <c r="BM8" s="660"/>
      <c r="BN8" s="660"/>
      <c r="BO8" s="660"/>
      <c r="BP8" s="660"/>
      <c r="BQ8" s="660"/>
      <c r="BR8" s="660"/>
      <c r="BS8" s="660"/>
      <c r="BT8" s="659"/>
      <c r="BU8" s="660"/>
      <c r="BV8" s="660"/>
      <c r="BW8" s="660"/>
      <c r="BX8" s="660"/>
      <c r="BY8" s="660"/>
      <c r="BZ8" s="660"/>
      <c r="CA8" s="660"/>
      <c r="CB8" s="660"/>
      <c r="CC8" s="660"/>
      <c r="CD8" s="660"/>
      <c r="CE8" s="660"/>
      <c r="CF8" s="660"/>
    </row>
    <row r="9" spans="1:84">
      <c r="A9" s="1581">
        <v>2</v>
      </c>
      <c r="B9" s="1593"/>
      <c r="C9" s="1593"/>
      <c r="D9" s="1583"/>
      <c r="E9" s="1586"/>
      <c r="F9" s="1583"/>
      <c r="G9" s="460" t="s">
        <v>393</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461">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461">
        <f t="shared" si="4"/>
        <v>0</v>
      </c>
      <c r="AH9" s="1569"/>
      <c r="AI9" s="659"/>
      <c r="AJ9" s="659"/>
      <c r="AK9" s="659"/>
      <c r="AL9" s="659"/>
      <c r="AM9" s="659"/>
      <c r="AN9" s="659"/>
      <c r="AO9" s="654">
        <v>1</v>
      </c>
      <c r="AP9" s="654">
        <v>1</v>
      </c>
      <c r="AQ9" s="654">
        <v>4</v>
      </c>
      <c r="AR9" s="658">
        <f ca="1">IF($AQ9=1,IF(INDIRECT(ADDRESS(($AO9-1)*3+$AP9+5,$AQ9+7))="",0,INDIRECT(ADDRESS(($AO9-1)*3+$AP9+5,$AQ9+7))),IF(INDIRECT(ADDRESS(($AO9-1)*3+$AP9+5,$AQ9+7))="",0,IF(COUNTIF(INDIRECT(ADDRESS(($AO9-1)*36+($AP9-1)*12+6,COLUMN())):INDIRECT(ADDRESS(($AO9-1)*36+($AP9-1)*12+$AQ9+4,COLUMN())),INDIRECT(ADDRESS(($AO9-1)*3+$AP9+5,$AQ9+7)))&gt;=1,0,INDIRECT(ADDRESS(($AO9-1)*3+$AP9+5,$AQ9+7)))))</f>
        <v>0</v>
      </c>
      <c r="AS9" s="654">
        <f ca="1">COUNTIF(INDIRECT("H"&amp;(ROW()+12*(($AO9-1)*3+$AP9)-ROW())/12+5):INDIRECT("S"&amp;(ROW()+12*(($AO9-1)*3+$AP9)-ROW())/12+5),AR9)</f>
        <v>0</v>
      </c>
      <c r="AT9" s="658">
        <f ca="1">IF($AQ9=1,IF(INDIRECT(ADDRESS(($AO9-1)*3+$AP9+5,$AQ9+20))="",0,INDIRECT(ADDRESS(($AO9-1)*3+$AP9+5,$AQ9+20))),IF(INDIRECT(ADDRESS(($AO9-1)*3+$AP9+5,$AQ9+20))="",0,IF(COUNTIF(INDIRECT(ADDRESS(($AO9-1)*36+($AP9-1)*12+6,COLUMN())):INDIRECT(ADDRESS(($AO9-1)*36+($AP9-1)*12+$AQ9+4,COLUMN())),INDIRECT(ADDRESS(($AO9-1)*3+$AP9+5,$AQ9+20)))&gt;=1,0,INDIRECT(ADDRESS(($AO9-1)*3+$AP9+5,$AQ9+20)))))</f>
        <v>0</v>
      </c>
      <c r="AU9" s="654">
        <f ca="1">COUNTIF(INDIRECT("U"&amp;(ROW()+12*(($AO9-1)*3+$AP9)-ROW())/12+5):INDIRECT("AF"&amp;(ROW()+12*(($AO9-1)*3+$AP9)-ROW())/12+5),AT9)</f>
        <v>0</v>
      </c>
      <c r="AV9" s="654">
        <f ca="1">IF(AND(AR9+AT9&gt;0,AS9+AU9&gt;0),COUNTIF(AV$6:AV8,"&gt;0")+1,0)</f>
        <v>0</v>
      </c>
      <c r="BF9" s="654">
        <v>1</v>
      </c>
      <c r="BH9" s="660">
        <f t="shared" ref="BH9:BS9" si="13">SUM(H9:H10)</f>
        <v>0</v>
      </c>
      <c r="BI9" s="660">
        <f t="shared" si="13"/>
        <v>0</v>
      </c>
      <c r="BJ9" s="660">
        <f t="shared" si="13"/>
        <v>0</v>
      </c>
      <c r="BK9" s="660">
        <f t="shared" si="13"/>
        <v>0</v>
      </c>
      <c r="BL9" s="660">
        <f t="shared" si="13"/>
        <v>0</v>
      </c>
      <c r="BM9" s="660">
        <f t="shared" si="13"/>
        <v>0</v>
      </c>
      <c r="BN9" s="660">
        <f t="shared" si="13"/>
        <v>0</v>
      </c>
      <c r="BO9" s="660">
        <f t="shared" si="13"/>
        <v>0</v>
      </c>
      <c r="BP9" s="660">
        <f t="shared" si="13"/>
        <v>0</v>
      </c>
      <c r="BQ9" s="660">
        <f t="shared" si="13"/>
        <v>0</v>
      </c>
      <c r="BR9" s="660">
        <f t="shared" si="13"/>
        <v>0</v>
      </c>
      <c r="BS9" s="660">
        <f t="shared" si="13"/>
        <v>0</v>
      </c>
      <c r="BT9" s="659"/>
      <c r="BU9" s="660">
        <f t="shared" ref="BU9:CF9" si="14">SUM(U9:U10)</f>
        <v>0</v>
      </c>
      <c r="BV9" s="660">
        <f t="shared" si="14"/>
        <v>0</v>
      </c>
      <c r="BW9" s="660">
        <f t="shared" si="14"/>
        <v>0</v>
      </c>
      <c r="BX9" s="660">
        <f t="shared" si="14"/>
        <v>0</v>
      </c>
      <c r="BY9" s="660">
        <f t="shared" si="14"/>
        <v>0</v>
      </c>
      <c r="BZ9" s="660">
        <f t="shared" si="14"/>
        <v>0</v>
      </c>
      <c r="CA9" s="660">
        <f t="shared" si="14"/>
        <v>0</v>
      </c>
      <c r="CB9" s="660">
        <f t="shared" si="14"/>
        <v>0</v>
      </c>
      <c r="CC9" s="660">
        <f t="shared" si="14"/>
        <v>0</v>
      </c>
      <c r="CD9" s="660">
        <f t="shared" si="14"/>
        <v>0</v>
      </c>
      <c r="CE9" s="660">
        <f t="shared" si="14"/>
        <v>0</v>
      </c>
      <c r="CF9" s="660">
        <f t="shared" si="14"/>
        <v>0</v>
      </c>
    </row>
    <row r="10" spans="1:84">
      <c r="A10" s="1594"/>
      <c r="B10" s="1584"/>
      <c r="C10" s="1584"/>
      <c r="D10" s="1584"/>
      <c r="E10" s="1587"/>
      <c r="F10" s="1584"/>
      <c r="G10" s="462" t="s">
        <v>392</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463">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463">
        <f t="shared" si="4"/>
        <v>0</v>
      </c>
      <c r="AH10" s="1570"/>
      <c r="AI10" s="659"/>
      <c r="AJ10" s="659"/>
      <c r="AK10" s="659"/>
      <c r="AL10" s="659"/>
      <c r="AM10" s="659"/>
      <c r="AN10" s="659"/>
      <c r="AO10" s="654">
        <v>1</v>
      </c>
      <c r="AP10" s="654">
        <v>1</v>
      </c>
      <c r="AQ10" s="654">
        <v>5</v>
      </c>
      <c r="AR10" s="658">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654">
        <f ca="1">COUNTIF(INDIRECT("H"&amp;(ROW()+12*(($AO10-1)*3+$AP10)-ROW())/12+5):INDIRECT("S"&amp;(ROW()+12*(($AO10-1)*3+$AP10)-ROW())/12+5),AR10)</f>
        <v>0</v>
      </c>
      <c r="AT10" s="658">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654">
        <f ca="1">COUNTIF(INDIRECT("U"&amp;(ROW()+12*(($AO10-1)*3+$AP10)-ROW())/12+5):INDIRECT("AF"&amp;(ROW()+12*(($AO10-1)*3+$AP10)-ROW())/12+5),AT10)</f>
        <v>0</v>
      </c>
      <c r="AV10" s="654">
        <f ca="1">IF(AND(AR10+AT10&gt;0,AS10+AU10&gt;0),COUNTIF(AV$6:AV9,"&gt;0")+1,0)</f>
        <v>0</v>
      </c>
      <c r="BF10" s="654">
        <v>2</v>
      </c>
      <c r="BG10" s="654" t="s">
        <v>391</v>
      </c>
      <c r="BH10" s="660">
        <f>IF(BH9+BU9&gt;マスタ!$C$3,1,0)</f>
        <v>0</v>
      </c>
      <c r="BI10" s="660">
        <f>IF(BI9+BV9&gt;マスタ!$C$3,1,0)</f>
        <v>0</v>
      </c>
      <c r="BJ10" s="660">
        <f>IF(BJ9+BW9&gt;マスタ!$C$3,1,0)</f>
        <v>0</v>
      </c>
      <c r="BK10" s="660">
        <f>IF(BK9+BX9&gt;マスタ!$C$3,1,0)</f>
        <v>0</v>
      </c>
      <c r="BL10" s="660">
        <f>IF(BL9+BY9&gt;マスタ!$C$3,1,0)</f>
        <v>0</v>
      </c>
      <c r="BM10" s="660">
        <f>IF(BM9+BZ9&gt;マスタ!$C$3,1,0)</f>
        <v>0</v>
      </c>
      <c r="BN10" s="660">
        <f>IF(BN9+CA9&gt;マスタ!$C$3,1,0)</f>
        <v>0</v>
      </c>
      <c r="BO10" s="660">
        <f>IF(BO9+CB9&gt;マスタ!$C$3,1,0)</f>
        <v>0</v>
      </c>
      <c r="BP10" s="660">
        <f>IF(BP9+CC9&gt;マスタ!$C$3,1,0)</f>
        <v>0</v>
      </c>
      <c r="BQ10" s="660">
        <f>IF(BQ9+CD9&gt;マスタ!$C$3,1,0)</f>
        <v>0</v>
      </c>
      <c r="BR10" s="660">
        <f>IF(BR9+CE9&gt;マスタ!$C$3,1,0)</f>
        <v>0</v>
      </c>
      <c r="BS10" s="660">
        <f>IF(BS9+CF9&gt;マスタ!$C$3,1,0)</f>
        <v>0</v>
      </c>
      <c r="BT10" s="659"/>
      <c r="BU10" s="660"/>
      <c r="BV10" s="660"/>
      <c r="BW10" s="660"/>
      <c r="BX10" s="660"/>
      <c r="BY10" s="660"/>
      <c r="BZ10" s="660"/>
      <c r="CA10" s="660"/>
      <c r="CB10" s="660"/>
      <c r="CC10" s="660"/>
      <c r="CD10" s="660"/>
      <c r="CE10" s="660"/>
      <c r="CF10" s="660"/>
    </row>
    <row r="11" spans="1:84">
      <c r="A11" s="1582"/>
      <c r="B11" s="1585"/>
      <c r="C11" s="1585"/>
      <c r="D11" s="1585"/>
      <c r="E11" s="1588"/>
      <c r="F11" s="1585"/>
      <c r="G11" s="466" t="s">
        <v>531</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465">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465">
        <f t="shared" si="4"/>
        <v>0</v>
      </c>
      <c r="AH11" s="1571"/>
      <c r="AI11" s="659"/>
      <c r="AJ11" s="659"/>
      <c r="AK11" s="659"/>
      <c r="AL11" s="659"/>
      <c r="AM11" s="659"/>
      <c r="AN11" s="659"/>
      <c r="AO11" s="654">
        <v>1</v>
      </c>
      <c r="AP11" s="654">
        <v>1</v>
      </c>
      <c r="AQ11" s="654">
        <v>6</v>
      </c>
      <c r="AR11" s="658">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654">
        <f ca="1">COUNTIF(INDIRECT("H"&amp;(ROW()+12*(($AO11-1)*3+$AP11)-ROW())/12+5):INDIRECT("S"&amp;(ROW()+12*(($AO11-1)*3+$AP11)-ROW())/12+5),AR11)</f>
        <v>0</v>
      </c>
      <c r="AT11" s="658">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654">
        <f ca="1">COUNTIF(INDIRECT("U"&amp;(ROW()+12*(($AO11-1)*3+$AP11)-ROW())/12+5):INDIRECT("AF"&amp;(ROW()+12*(($AO11-1)*3+$AP11)-ROW())/12+5),AT11)</f>
        <v>0</v>
      </c>
      <c r="AV11" s="654">
        <f ca="1">IF(AND(AR11+AT11&gt;0,AS11+AU11&gt;0),COUNTIF(AV$6:AV10,"&gt;0")+1,0)</f>
        <v>0</v>
      </c>
      <c r="BF11" s="654">
        <v>3</v>
      </c>
      <c r="BH11" s="660"/>
      <c r="BI11" s="660"/>
      <c r="BJ11" s="660"/>
      <c r="BK11" s="660"/>
      <c r="BL11" s="660"/>
      <c r="BM11" s="660"/>
      <c r="BN11" s="660"/>
      <c r="BO11" s="660"/>
      <c r="BP11" s="660"/>
      <c r="BQ11" s="660"/>
      <c r="BR11" s="660"/>
      <c r="BS11" s="660"/>
      <c r="BT11" s="659"/>
      <c r="BU11" s="660"/>
      <c r="BV11" s="660"/>
      <c r="BW11" s="660"/>
      <c r="BX11" s="660"/>
      <c r="BY11" s="660"/>
      <c r="BZ11" s="660"/>
      <c r="CA11" s="660"/>
      <c r="CB11" s="660"/>
      <c r="CC11" s="660"/>
      <c r="CD11" s="660"/>
      <c r="CE11" s="660"/>
      <c r="CF11" s="660"/>
    </row>
    <row r="12" spans="1:84">
      <c r="A12" s="1581">
        <v>3</v>
      </c>
      <c r="B12" s="1593"/>
      <c r="C12" s="1593"/>
      <c r="D12" s="1583"/>
      <c r="E12" s="1586"/>
      <c r="F12" s="1583"/>
      <c r="G12" s="460" t="s">
        <v>393</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461">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461">
        <f t="shared" si="4"/>
        <v>0</v>
      </c>
      <c r="AH12" s="1569"/>
      <c r="AI12" s="659"/>
      <c r="AJ12" s="659"/>
      <c r="AK12" s="659"/>
      <c r="AL12" s="659"/>
      <c r="AM12" s="659"/>
      <c r="AN12" s="659"/>
      <c r="AO12" s="654">
        <v>1</v>
      </c>
      <c r="AP12" s="654">
        <v>1</v>
      </c>
      <c r="AQ12" s="654">
        <v>7</v>
      </c>
      <c r="AR12" s="658">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654">
        <f ca="1">COUNTIF(INDIRECT("H"&amp;(ROW()+12*(($AO12-1)*3+$AP12)-ROW())/12+5):INDIRECT("S"&amp;(ROW()+12*(($AO12-1)*3+$AP12)-ROW())/12+5),AR12)</f>
        <v>0</v>
      </c>
      <c r="AT12" s="658">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654">
        <f ca="1">COUNTIF(INDIRECT("U"&amp;(ROW()+12*(($AO12-1)*3+$AP12)-ROW())/12+5):INDIRECT("AF"&amp;(ROW()+12*(($AO12-1)*3+$AP12)-ROW())/12+5),AT12)</f>
        <v>0</v>
      </c>
      <c r="AV12" s="654">
        <f ca="1">IF(AND(AR12+AT12&gt;0,AS12+AU12&gt;0),COUNTIF(AV$6:AV11,"&gt;0")+1,0)</f>
        <v>0</v>
      </c>
      <c r="BF12" s="654">
        <v>1</v>
      </c>
      <c r="BH12" s="660">
        <f t="shared" ref="BH12:BS12" si="21">SUM(H12:H13)</f>
        <v>0</v>
      </c>
      <c r="BI12" s="660">
        <f t="shared" si="21"/>
        <v>0</v>
      </c>
      <c r="BJ12" s="660">
        <f t="shared" si="21"/>
        <v>0</v>
      </c>
      <c r="BK12" s="660">
        <f t="shared" si="21"/>
        <v>0</v>
      </c>
      <c r="BL12" s="660">
        <f t="shared" si="21"/>
        <v>0</v>
      </c>
      <c r="BM12" s="660">
        <f t="shared" si="21"/>
        <v>0</v>
      </c>
      <c r="BN12" s="660">
        <f t="shared" si="21"/>
        <v>0</v>
      </c>
      <c r="BO12" s="660">
        <f t="shared" si="21"/>
        <v>0</v>
      </c>
      <c r="BP12" s="660">
        <f t="shared" si="21"/>
        <v>0</v>
      </c>
      <c r="BQ12" s="660">
        <f t="shared" si="21"/>
        <v>0</v>
      </c>
      <c r="BR12" s="660">
        <f t="shared" si="21"/>
        <v>0</v>
      </c>
      <c r="BS12" s="660">
        <f t="shared" si="21"/>
        <v>0</v>
      </c>
      <c r="BT12" s="659"/>
      <c r="BU12" s="660">
        <f t="shared" ref="BU12:CF12" si="22">SUM(U12:U13)</f>
        <v>0</v>
      </c>
      <c r="BV12" s="660">
        <f t="shared" si="22"/>
        <v>0</v>
      </c>
      <c r="BW12" s="660">
        <f t="shared" si="22"/>
        <v>0</v>
      </c>
      <c r="BX12" s="660">
        <f t="shared" si="22"/>
        <v>0</v>
      </c>
      <c r="BY12" s="660">
        <f t="shared" si="22"/>
        <v>0</v>
      </c>
      <c r="BZ12" s="660">
        <f t="shared" si="22"/>
        <v>0</v>
      </c>
      <c r="CA12" s="660">
        <f t="shared" si="22"/>
        <v>0</v>
      </c>
      <c r="CB12" s="660">
        <f t="shared" si="22"/>
        <v>0</v>
      </c>
      <c r="CC12" s="660">
        <f t="shared" si="22"/>
        <v>0</v>
      </c>
      <c r="CD12" s="660">
        <f t="shared" si="22"/>
        <v>0</v>
      </c>
      <c r="CE12" s="660">
        <f t="shared" si="22"/>
        <v>0</v>
      </c>
      <c r="CF12" s="660">
        <f t="shared" si="22"/>
        <v>0</v>
      </c>
    </row>
    <row r="13" spans="1:84">
      <c r="A13" s="1594"/>
      <c r="B13" s="1584"/>
      <c r="C13" s="1584"/>
      <c r="D13" s="1584"/>
      <c r="E13" s="1587"/>
      <c r="F13" s="1584"/>
      <c r="G13" s="462" t="s">
        <v>392</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463">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463">
        <f t="shared" si="4"/>
        <v>0</v>
      </c>
      <c r="AH13" s="1570"/>
      <c r="AI13" s="659"/>
      <c r="AJ13" s="659"/>
      <c r="AK13" s="659"/>
      <c r="AL13" s="659"/>
      <c r="AM13" s="659"/>
      <c r="AN13" s="659"/>
      <c r="AO13" s="654">
        <v>1</v>
      </c>
      <c r="AP13" s="654">
        <v>1</v>
      </c>
      <c r="AQ13" s="654">
        <v>8</v>
      </c>
      <c r="AR13" s="658">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654">
        <f ca="1">COUNTIF(INDIRECT("H"&amp;(ROW()+12*(($AO13-1)*3+$AP13)-ROW())/12+5):INDIRECT("S"&amp;(ROW()+12*(($AO13-1)*3+$AP13)-ROW())/12+5),AR13)</f>
        <v>0</v>
      </c>
      <c r="AT13" s="658">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654">
        <f ca="1">COUNTIF(INDIRECT("U"&amp;(ROW()+12*(($AO13-1)*3+$AP13)-ROW())/12+5):INDIRECT("AF"&amp;(ROW()+12*(($AO13-1)*3+$AP13)-ROW())/12+5),AT13)</f>
        <v>0</v>
      </c>
      <c r="AV13" s="654">
        <f ca="1">IF(AND(AR13+AT13&gt;0,AS13+AU13&gt;0),COUNTIF(AV$6:AV12,"&gt;0")+1,0)</f>
        <v>0</v>
      </c>
      <c r="BF13" s="654">
        <v>2</v>
      </c>
      <c r="BG13" s="654" t="s">
        <v>391</v>
      </c>
      <c r="BH13" s="660">
        <f>IF(BH12+BU12&gt;マスタ!$C$3,1,0)</f>
        <v>0</v>
      </c>
      <c r="BI13" s="660">
        <f>IF(BI12+BV12&gt;マスタ!$C$3,1,0)</f>
        <v>0</v>
      </c>
      <c r="BJ13" s="660">
        <f>IF(BJ12+BW12&gt;マスタ!$C$3,1,0)</f>
        <v>0</v>
      </c>
      <c r="BK13" s="660">
        <f>IF(BK12+BX12&gt;マスタ!$C$3,1,0)</f>
        <v>0</v>
      </c>
      <c r="BL13" s="660">
        <f>IF(BL12+BY12&gt;マスタ!$C$3,1,0)</f>
        <v>0</v>
      </c>
      <c r="BM13" s="660">
        <f>IF(BM12+BZ12&gt;マスタ!$C$3,1,0)</f>
        <v>0</v>
      </c>
      <c r="BN13" s="660">
        <f>IF(BN12+CA12&gt;マスタ!$C$3,1,0)</f>
        <v>0</v>
      </c>
      <c r="BO13" s="660">
        <f>IF(BO12+CB12&gt;マスタ!$C$3,1,0)</f>
        <v>0</v>
      </c>
      <c r="BP13" s="660">
        <f>IF(BP12+CC12&gt;マスタ!$C$3,1,0)</f>
        <v>0</v>
      </c>
      <c r="BQ13" s="660">
        <f>IF(BQ12+CD12&gt;マスタ!$C$3,1,0)</f>
        <v>0</v>
      </c>
      <c r="BR13" s="660">
        <f>IF(BR12+CE12&gt;マスタ!$C$3,1,0)</f>
        <v>0</v>
      </c>
      <c r="BS13" s="660">
        <f>IF(BS12+CF12&gt;マスタ!$C$3,1,0)</f>
        <v>0</v>
      </c>
      <c r="BT13" s="659"/>
      <c r="BU13" s="660"/>
      <c r="BV13" s="660"/>
      <c r="BW13" s="660"/>
      <c r="BX13" s="660"/>
      <c r="BY13" s="660"/>
      <c r="BZ13" s="660"/>
      <c r="CA13" s="660"/>
      <c r="CB13" s="660"/>
      <c r="CC13" s="660"/>
      <c r="CD13" s="660"/>
      <c r="CE13" s="660"/>
      <c r="CF13" s="660"/>
    </row>
    <row r="14" spans="1:84">
      <c r="A14" s="1582"/>
      <c r="B14" s="1585"/>
      <c r="C14" s="1585"/>
      <c r="D14" s="1585"/>
      <c r="E14" s="1588"/>
      <c r="F14" s="1585"/>
      <c r="G14" s="466" t="s">
        <v>531</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465">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465">
        <f t="shared" si="4"/>
        <v>0</v>
      </c>
      <c r="AH14" s="1571"/>
      <c r="AI14" s="659"/>
      <c r="AJ14" s="659"/>
      <c r="AK14" s="659"/>
      <c r="AL14" s="659"/>
      <c r="AM14" s="659"/>
      <c r="AN14" s="659"/>
      <c r="AO14" s="654">
        <v>1</v>
      </c>
      <c r="AP14" s="654">
        <v>1</v>
      </c>
      <c r="AQ14" s="654">
        <v>9</v>
      </c>
      <c r="AR14" s="658">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654">
        <f ca="1">COUNTIF(INDIRECT("H"&amp;(ROW()+12*(($AO14-1)*3+$AP14)-ROW())/12+5):INDIRECT("S"&amp;(ROW()+12*(($AO14-1)*3+$AP14)-ROW())/12+5),AR14)</f>
        <v>0</v>
      </c>
      <c r="AT14" s="658">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654">
        <f ca="1">COUNTIF(INDIRECT("U"&amp;(ROW()+12*(($AO14-1)*3+$AP14)-ROW())/12+5):INDIRECT("AF"&amp;(ROW()+12*(($AO14-1)*3+$AP14)-ROW())/12+5),AT14)</f>
        <v>0</v>
      </c>
      <c r="AV14" s="654">
        <f ca="1">IF(AND(AR14+AT14&gt;0,AS14+AU14&gt;0),COUNTIF(AV$6:AV13,"&gt;0")+1,0)</f>
        <v>0</v>
      </c>
      <c r="BF14" s="654">
        <v>3</v>
      </c>
      <c r="BH14" s="660"/>
      <c r="BI14" s="660"/>
      <c r="BJ14" s="660"/>
      <c r="BK14" s="660"/>
      <c r="BL14" s="660"/>
      <c r="BM14" s="660"/>
      <c r="BN14" s="660"/>
      <c r="BO14" s="660"/>
      <c r="BP14" s="660"/>
      <c r="BQ14" s="660"/>
      <c r="BR14" s="660"/>
      <c r="BS14" s="660"/>
      <c r="BT14" s="659"/>
      <c r="BU14" s="660"/>
      <c r="BV14" s="660"/>
      <c r="BW14" s="660"/>
      <c r="BX14" s="660"/>
      <c r="BY14" s="660"/>
      <c r="BZ14" s="660"/>
      <c r="CA14" s="660"/>
      <c r="CB14" s="660"/>
      <c r="CC14" s="660"/>
      <c r="CD14" s="660"/>
      <c r="CE14" s="660"/>
      <c r="CF14" s="660"/>
    </row>
    <row r="15" spans="1:84">
      <c r="A15" s="1595">
        <v>4</v>
      </c>
      <c r="B15" s="1593"/>
      <c r="C15" s="1593"/>
      <c r="D15" s="1583"/>
      <c r="E15" s="1586"/>
      <c r="F15" s="1583"/>
      <c r="G15" s="460" t="s">
        <v>393</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461">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461">
        <f t="shared" si="4"/>
        <v>0</v>
      </c>
      <c r="AH15" s="1569"/>
      <c r="AI15" s="659"/>
      <c r="AJ15" s="659"/>
      <c r="AK15" s="659"/>
      <c r="AL15" s="659"/>
      <c r="AM15" s="659"/>
      <c r="AN15" s="659"/>
      <c r="AO15" s="654">
        <v>1</v>
      </c>
      <c r="AP15" s="654">
        <v>1</v>
      </c>
      <c r="AQ15" s="654">
        <v>10</v>
      </c>
      <c r="AR15" s="658">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654">
        <f ca="1">COUNTIF(INDIRECT("H"&amp;(ROW()+12*(($AO15-1)*3+$AP15)-ROW())/12+5):INDIRECT("S"&amp;(ROW()+12*(($AO15-1)*3+$AP15)-ROW())/12+5),AR15)</f>
        <v>0</v>
      </c>
      <c r="AT15" s="658">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654">
        <f ca="1">COUNTIF(INDIRECT("U"&amp;(ROW()+12*(($AO15-1)*3+$AP15)-ROW())/12+5):INDIRECT("AF"&amp;(ROW()+12*(($AO15-1)*3+$AP15)-ROW())/12+5),AT15)</f>
        <v>0</v>
      </c>
      <c r="AV15" s="654">
        <f ca="1">IF(AND(AR15+AT15&gt;0,AS15+AU15&gt;0),COUNTIF(AV$6:AV14,"&gt;0")+1,0)</f>
        <v>0</v>
      </c>
      <c r="BF15" s="654">
        <v>1</v>
      </c>
      <c r="BH15" s="660">
        <f t="shared" ref="BH15:BS15" si="29">SUM(H15:H16)</f>
        <v>0</v>
      </c>
      <c r="BI15" s="660">
        <f t="shared" si="29"/>
        <v>0</v>
      </c>
      <c r="BJ15" s="660">
        <f t="shared" si="29"/>
        <v>0</v>
      </c>
      <c r="BK15" s="660">
        <f t="shared" si="29"/>
        <v>0</v>
      </c>
      <c r="BL15" s="660">
        <f t="shared" si="29"/>
        <v>0</v>
      </c>
      <c r="BM15" s="660">
        <f t="shared" si="29"/>
        <v>0</v>
      </c>
      <c r="BN15" s="660">
        <f t="shared" si="29"/>
        <v>0</v>
      </c>
      <c r="BO15" s="660">
        <f t="shared" si="29"/>
        <v>0</v>
      </c>
      <c r="BP15" s="660">
        <f t="shared" si="29"/>
        <v>0</v>
      </c>
      <c r="BQ15" s="660">
        <f t="shared" si="29"/>
        <v>0</v>
      </c>
      <c r="BR15" s="660">
        <f t="shared" si="29"/>
        <v>0</v>
      </c>
      <c r="BS15" s="660">
        <f t="shared" si="29"/>
        <v>0</v>
      </c>
      <c r="BT15" s="659"/>
      <c r="BU15" s="660">
        <f t="shared" ref="BU15:CF15" si="30">SUM(U15:U16)</f>
        <v>0</v>
      </c>
      <c r="BV15" s="660">
        <f t="shared" si="30"/>
        <v>0</v>
      </c>
      <c r="BW15" s="660">
        <f t="shared" si="30"/>
        <v>0</v>
      </c>
      <c r="BX15" s="660">
        <f t="shared" si="30"/>
        <v>0</v>
      </c>
      <c r="BY15" s="660">
        <f t="shared" si="30"/>
        <v>0</v>
      </c>
      <c r="BZ15" s="660">
        <f t="shared" si="30"/>
        <v>0</v>
      </c>
      <c r="CA15" s="660">
        <f t="shared" si="30"/>
        <v>0</v>
      </c>
      <c r="CB15" s="660">
        <f t="shared" si="30"/>
        <v>0</v>
      </c>
      <c r="CC15" s="660">
        <f t="shared" si="30"/>
        <v>0</v>
      </c>
      <c r="CD15" s="660">
        <f t="shared" si="30"/>
        <v>0</v>
      </c>
      <c r="CE15" s="660">
        <f t="shared" si="30"/>
        <v>0</v>
      </c>
      <c r="CF15" s="660">
        <f t="shared" si="30"/>
        <v>0</v>
      </c>
    </row>
    <row r="16" spans="1:84">
      <c r="A16" s="1596"/>
      <c r="B16" s="1590"/>
      <c r="C16" s="1590"/>
      <c r="D16" s="1584"/>
      <c r="E16" s="1587"/>
      <c r="F16" s="1584"/>
      <c r="G16" s="462" t="s">
        <v>392</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463">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463">
        <f t="shared" si="4"/>
        <v>0</v>
      </c>
      <c r="AH16" s="1570"/>
      <c r="AI16" s="659"/>
      <c r="AJ16" s="659"/>
      <c r="AK16" s="659"/>
      <c r="AL16" s="659"/>
      <c r="AM16" s="659"/>
      <c r="AN16" s="659"/>
      <c r="AO16" s="654">
        <v>1</v>
      </c>
      <c r="AP16" s="654">
        <v>1</v>
      </c>
      <c r="AQ16" s="654">
        <v>11</v>
      </c>
      <c r="AR16" s="658">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654">
        <f ca="1">COUNTIF(INDIRECT("H"&amp;(ROW()+12*(($AO16-1)*3+$AP16)-ROW())/12+5):INDIRECT("S"&amp;(ROW()+12*(($AO16-1)*3+$AP16)-ROW())/12+5),AR16)</f>
        <v>0</v>
      </c>
      <c r="AT16" s="658">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654">
        <f ca="1">COUNTIF(INDIRECT("U"&amp;(ROW()+12*(($AO16-1)*3+$AP16)-ROW())/12+5):INDIRECT("AF"&amp;(ROW()+12*(($AO16-1)*3+$AP16)-ROW())/12+5),AT16)</f>
        <v>0</v>
      </c>
      <c r="AV16" s="654">
        <f ca="1">IF(AND(AR16+AT16&gt;0,AS16+AU16&gt;0),COUNTIF(AV$6:AV15,"&gt;0")+1,0)</f>
        <v>0</v>
      </c>
      <c r="BF16" s="654">
        <v>2</v>
      </c>
      <c r="BG16" s="654" t="s">
        <v>391</v>
      </c>
      <c r="BH16" s="660">
        <f>IF(BH15+BU15&gt;マスタ!$C$3,1,0)</f>
        <v>0</v>
      </c>
      <c r="BI16" s="660">
        <f>IF(BI15+BV15&gt;マスタ!$C$3,1,0)</f>
        <v>0</v>
      </c>
      <c r="BJ16" s="660">
        <f>IF(BJ15+BW15&gt;マスタ!$C$3,1,0)</f>
        <v>0</v>
      </c>
      <c r="BK16" s="660">
        <f>IF(BK15+BX15&gt;マスタ!$C$3,1,0)</f>
        <v>0</v>
      </c>
      <c r="BL16" s="660">
        <f>IF(BL15+BY15&gt;マスタ!$C$3,1,0)</f>
        <v>0</v>
      </c>
      <c r="BM16" s="660">
        <f>IF(BM15+BZ15&gt;マスタ!$C$3,1,0)</f>
        <v>0</v>
      </c>
      <c r="BN16" s="660">
        <f>IF(BN15+CA15&gt;マスタ!$C$3,1,0)</f>
        <v>0</v>
      </c>
      <c r="BO16" s="660">
        <f>IF(BO15+CB15&gt;マスタ!$C$3,1,0)</f>
        <v>0</v>
      </c>
      <c r="BP16" s="660">
        <f>IF(BP15+CC15&gt;マスタ!$C$3,1,0)</f>
        <v>0</v>
      </c>
      <c r="BQ16" s="660">
        <f>IF(BQ15+CD15&gt;マスタ!$C$3,1,0)</f>
        <v>0</v>
      </c>
      <c r="BR16" s="660">
        <f>IF(BR15+CE15&gt;マスタ!$C$3,1,0)</f>
        <v>0</v>
      </c>
      <c r="BS16" s="660">
        <f>IF(BS15+CF15&gt;マスタ!$C$3,1,0)</f>
        <v>0</v>
      </c>
      <c r="BT16" s="659"/>
      <c r="BU16" s="660"/>
      <c r="BV16" s="660"/>
      <c r="BW16" s="660"/>
      <c r="BX16" s="660"/>
      <c r="BY16" s="660"/>
      <c r="BZ16" s="660"/>
      <c r="CA16" s="660"/>
      <c r="CB16" s="660"/>
      <c r="CC16" s="660"/>
      <c r="CD16" s="660"/>
      <c r="CE16" s="660"/>
      <c r="CF16" s="660"/>
    </row>
    <row r="17" spans="1:84">
      <c r="A17" s="1597"/>
      <c r="B17" s="1591"/>
      <c r="C17" s="1591"/>
      <c r="D17" s="1585"/>
      <c r="E17" s="1588"/>
      <c r="F17" s="1585"/>
      <c r="G17" s="466" t="s">
        <v>531</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465">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465">
        <f t="shared" si="4"/>
        <v>0</v>
      </c>
      <c r="AH17" s="1571"/>
      <c r="AI17" s="659"/>
      <c r="AJ17" s="659"/>
      <c r="AK17" s="659"/>
      <c r="AL17" s="659"/>
      <c r="AM17" s="659"/>
      <c r="AN17" s="659"/>
      <c r="AO17" s="654">
        <v>1</v>
      </c>
      <c r="AP17" s="654">
        <v>1</v>
      </c>
      <c r="AQ17" s="654">
        <v>12</v>
      </c>
      <c r="AR17" s="658">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654">
        <f ca="1">COUNTIF(INDIRECT("H"&amp;(ROW()+12*(($AO17-1)*3+$AP17)-ROW())/12+5):INDIRECT("S"&amp;(ROW()+12*(($AO17-1)*3+$AP17)-ROW())/12+5),AR17)</f>
        <v>0</v>
      </c>
      <c r="AT17" s="658">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654">
        <f ca="1">COUNTIF(INDIRECT("U"&amp;(ROW()+12*(($AO17-1)*3+$AP17)-ROW())/12+5):INDIRECT("AF"&amp;(ROW()+12*(($AO17-1)*3+$AP17)-ROW())/12+5),AT17)</f>
        <v>0</v>
      </c>
      <c r="AV17" s="654">
        <f ca="1">IF(AND(AR17+AT17&gt;0,AS17+AU17&gt;0),COUNTIF(AV$6:AV16,"&gt;0")+1,0)</f>
        <v>0</v>
      </c>
      <c r="BF17" s="654">
        <v>3</v>
      </c>
      <c r="BH17" s="660"/>
      <c r="BI17" s="660"/>
      <c r="BJ17" s="660"/>
      <c r="BK17" s="660"/>
      <c r="BL17" s="660"/>
      <c r="BM17" s="660"/>
      <c r="BN17" s="660"/>
      <c r="BO17" s="660"/>
      <c r="BP17" s="660"/>
      <c r="BQ17" s="660"/>
      <c r="BR17" s="660"/>
      <c r="BS17" s="660"/>
      <c r="BT17" s="659"/>
      <c r="BU17" s="660"/>
      <c r="BV17" s="660"/>
      <c r="BW17" s="660"/>
      <c r="BX17" s="660"/>
      <c r="BY17" s="660"/>
      <c r="BZ17" s="660"/>
      <c r="CA17" s="660"/>
      <c r="CB17" s="660"/>
      <c r="CC17" s="660"/>
      <c r="CD17" s="660"/>
      <c r="CE17" s="660"/>
      <c r="CF17" s="660"/>
    </row>
    <row r="18" spans="1:84">
      <c r="A18" s="1581">
        <v>5</v>
      </c>
      <c r="B18" s="1593"/>
      <c r="C18" s="1583"/>
      <c r="D18" s="1583"/>
      <c r="E18" s="1586"/>
      <c r="F18" s="1583"/>
      <c r="G18" s="460" t="s">
        <v>393</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461">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461">
        <f t="shared" si="4"/>
        <v>0</v>
      </c>
      <c r="AH18" s="1569"/>
      <c r="AI18" s="659"/>
      <c r="AJ18" s="659"/>
      <c r="AK18" s="659"/>
      <c r="AL18" s="659"/>
      <c r="AM18" s="659"/>
      <c r="AN18" s="659"/>
      <c r="AO18" s="654">
        <v>1</v>
      </c>
      <c r="AP18" s="654">
        <v>2</v>
      </c>
      <c r="AQ18" s="654">
        <v>1</v>
      </c>
      <c r="AR18" s="658">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654">
        <f ca="1">COUNTIF(INDIRECT("H"&amp;(ROW()+12*(($AO18-1)*3+$AP18)-ROW())/12+5):INDIRECT("S"&amp;(ROW()+12*(($AO18-1)*3+$AP18)-ROW())/12+5),AR18)</f>
        <v>0</v>
      </c>
      <c r="AT18" s="658">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654">
        <f ca="1">COUNTIF(INDIRECT("U"&amp;(ROW()+12*(($AO18-1)*3+$AP18)-ROW())/12+5):INDIRECT("AF"&amp;(ROW()+12*(($AO18-1)*3+$AP18)-ROW())/12+5),AT18)</f>
        <v>0</v>
      </c>
      <c r="AV18" s="654">
        <f ca="1">IF(AND(AR18+AT18&gt;0,AS18+AU18&gt;0),COUNTIF(AV$6:AV17,"&gt;0")+1,0)</f>
        <v>0</v>
      </c>
      <c r="BF18" s="654">
        <v>1</v>
      </c>
      <c r="BH18" s="660">
        <f t="shared" ref="BH18:BS18" si="37">SUM(H18:H19)</f>
        <v>0</v>
      </c>
      <c r="BI18" s="660">
        <f t="shared" si="37"/>
        <v>0</v>
      </c>
      <c r="BJ18" s="660">
        <f t="shared" si="37"/>
        <v>0</v>
      </c>
      <c r="BK18" s="660">
        <f t="shared" si="37"/>
        <v>0</v>
      </c>
      <c r="BL18" s="660">
        <f t="shared" si="37"/>
        <v>0</v>
      </c>
      <c r="BM18" s="660">
        <f t="shared" si="37"/>
        <v>0</v>
      </c>
      <c r="BN18" s="660">
        <f t="shared" si="37"/>
        <v>0</v>
      </c>
      <c r="BO18" s="660">
        <f t="shared" si="37"/>
        <v>0</v>
      </c>
      <c r="BP18" s="660">
        <f t="shared" si="37"/>
        <v>0</v>
      </c>
      <c r="BQ18" s="660">
        <f t="shared" si="37"/>
        <v>0</v>
      </c>
      <c r="BR18" s="660">
        <f t="shared" si="37"/>
        <v>0</v>
      </c>
      <c r="BS18" s="660">
        <f t="shared" si="37"/>
        <v>0</v>
      </c>
      <c r="BT18" s="659"/>
      <c r="BU18" s="660">
        <f t="shared" ref="BU18:CF18" si="38">SUM(U18:U19)</f>
        <v>0</v>
      </c>
      <c r="BV18" s="660">
        <f t="shared" si="38"/>
        <v>0</v>
      </c>
      <c r="BW18" s="660">
        <f t="shared" si="38"/>
        <v>0</v>
      </c>
      <c r="BX18" s="660">
        <f t="shared" si="38"/>
        <v>0</v>
      </c>
      <c r="BY18" s="660">
        <f t="shared" si="38"/>
        <v>0</v>
      </c>
      <c r="BZ18" s="660">
        <f t="shared" si="38"/>
        <v>0</v>
      </c>
      <c r="CA18" s="660">
        <f t="shared" si="38"/>
        <v>0</v>
      </c>
      <c r="CB18" s="660">
        <f t="shared" si="38"/>
        <v>0</v>
      </c>
      <c r="CC18" s="660">
        <f t="shared" si="38"/>
        <v>0</v>
      </c>
      <c r="CD18" s="660">
        <f t="shared" si="38"/>
        <v>0</v>
      </c>
      <c r="CE18" s="660">
        <f t="shared" si="38"/>
        <v>0</v>
      </c>
      <c r="CF18" s="660">
        <f t="shared" si="38"/>
        <v>0</v>
      </c>
    </row>
    <row r="19" spans="1:84">
      <c r="A19" s="1594"/>
      <c r="B19" s="1584"/>
      <c r="C19" s="1584"/>
      <c r="D19" s="1584"/>
      <c r="E19" s="1587"/>
      <c r="F19" s="1584"/>
      <c r="G19" s="462" t="s">
        <v>392</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463">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463">
        <f t="shared" si="4"/>
        <v>0</v>
      </c>
      <c r="AH19" s="1570"/>
      <c r="AI19" s="659"/>
      <c r="AJ19" s="659"/>
      <c r="AK19" s="659"/>
      <c r="AL19" s="659"/>
      <c r="AM19" s="659"/>
      <c r="AN19" s="659"/>
      <c r="AO19" s="654">
        <v>1</v>
      </c>
      <c r="AP19" s="654">
        <v>2</v>
      </c>
      <c r="AQ19" s="654">
        <v>2</v>
      </c>
      <c r="AR19" s="658">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654">
        <f ca="1">COUNTIF(INDIRECT("H"&amp;(ROW()+12*(($AO19-1)*3+$AP19)-ROW())/12+5):INDIRECT("S"&amp;(ROW()+12*(($AO19-1)*3+$AP19)-ROW())/12+5),AR19)</f>
        <v>0</v>
      </c>
      <c r="AT19" s="658">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654">
        <f ca="1">COUNTIF(INDIRECT("U"&amp;(ROW()+12*(($AO19-1)*3+$AP19)-ROW())/12+5):INDIRECT("AF"&amp;(ROW()+12*(($AO19-1)*3+$AP19)-ROW())/12+5),AT19)</f>
        <v>0</v>
      </c>
      <c r="AV19" s="654">
        <f ca="1">IF(AND(AR19+AT19&gt;0,AS19+AU19&gt;0),COUNTIF(AV$6:AV18,"&gt;0")+1,0)</f>
        <v>0</v>
      </c>
      <c r="BF19" s="654">
        <v>2</v>
      </c>
      <c r="BG19" s="654" t="s">
        <v>391</v>
      </c>
      <c r="BH19" s="660">
        <f>IF(BH18+BU18&gt;マスタ!$C$3,1,0)</f>
        <v>0</v>
      </c>
      <c r="BI19" s="660">
        <f>IF(BI18+BV18&gt;マスタ!$C$3,1,0)</f>
        <v>0</v>
      </c>
      <c r="BJ19" s="660">
        <f>IF(BJ18+BW18&gt;マスタ!$C$3,1,0)</f>
        <v>0</v>
      </c>
      <c r="BK19" s="660">
        <f>IF(BK18+BX18&gt;マスタ!$C$3,1,0)</f>
        <v>0</v>
      </c>
      <c r="BL19" s="660">
        <f>IF(BL18+BY18&gt;マスタ!$C$3,1,0)</f>
        <v>0</v>
      </c>
      <c r="BM19" s="660">
        <f>IF(BM18+BZ18&gt;マスタ!$C$3,1,0)</f>
        <v>0</v>
      </c>
      <c r="BN19" s="660">
        <f>IF(BN18+CA18&gt;マスタ!$C$3,1,0)</f>
        <v>0</v>
      </c>
      <c r="BO19" s="660">
        <f>IF(BO18+CB18&gt;マスタ!$C$3,1,0)</f>
        <v>0</v>
      </c>
      <c r="BP19" s="660">
        <f>IF(BP18+CC18&gt;マスタ!$C$3,1,0)</f>
        <v>0</v>
      </c>
      <c r="BQ19" s="660">
        <f>IF(BQ18+CD18&gt;マスタ!$C$3,1,0)</f>
        <v>0</v>
      </c>
      <c r="BR19" s="660">
        <f>IF(BR18+CE18&gt;マスタ!$C$3,1,0)</f>
        <v>0</v>
      </c>
      <c r="BS19" s="660">
        <f>IF(BS18+CF18&gt;マスタ!$C$3,1,0)</f>
        <v>0</v>
      </c>
      <c r="BT19" s="659"/>
      <c r="BU19" s="660"/>
      <c r="BV19" s="660"/>
      <c r="BW19" s="660"/>
      <c r="BX19" s="660"/>
      <c r="BY19" s="660"/>
      <c r="BZ19" s="660"/>
      <c r="CA19" s="660"/>
      <c r="CB19" s="660"/>
      <c r="CC19" s="660"/>
      <c r="CD19" s="660"/>
      <c r="CE19" s="660"/>
      <c r="CF19" s="660"/>
    </row>
    <row r="20" spans="1:84">
      <c r="A20" s="1582"/>
      <c r="B20" s="1585"/>
      <c r="C20" s="1585"/>
      <c r="D20" s="1585"/>
      <c r="E20" s="1588"/>
      <c r="F20" s="1585"/>
      <c r="G20" s="466" t="s">
        <v>531</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465">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465">
        <f t="shared" si="4"/>
        <v>0</v>
      </c>
      <c r="AH20" s="1571"/>
      <c r="AI20" s="659"/>
      <c r="AJ20" s="659"/>
      <c r="AK20" s="659"/>
      <c r="AL20" s="659"/>
      <c r="AM20" s="659"/>
      <c r="AN20" s="659"/>
      <c r="AO20" s="654">
        <v>1</v>
      </c>
      <c r="AP20" s="654">
        <v>2</v>
      </c>
      <c r="AQ20" s="654">
        <v>3</v>
      </c>
      <c r="AR20" s="658">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654">
        <f ca="1">COUNTIF(INDIRECT("H"&amp;(ROW()+12*(($AO20-1)*3+$AP20)-ROW())/12+5):INDIRECT("S"&amp;(ROW()+12*(($AO20-1)*3+$AP20)-ROW())/12+5),AR20)</f>
        <v>0</v>
      </c>
      <c r="AT20" s="658">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654">
        <f ca="1">COUNTIF(INDIRECT("U"&amp;(ROW()+12*(($AO20-1)*3+$AP20)-ROW())/12+5):INDIRECT("AF"&amp;(ROW()+12*(($AO20-1)*3+$AP20)-ROW())/12+5),AT20)</f>
        <v>0</v>
      </c>
      <c r="AV20" s="654">
        <f ca="1">IF(AND(AR20+AT20&gt;0,AS20+AU20&gt;0),COUNTIF(AV$6:AV19,"&gt;0")+1,0)</f>
        <v>0</v>
      </c>
      <c r="BF20" s="654">
        <v>3</v>
      </c>
      <c r="BH20" s="660"/>
      <c r="BI20" s="660"/>
      <c r="BJ20" s="660"/>
      <c r="BK20" s="660"/>
      <c r="BL20" s="660"/>
      <c r="BM20" s="660"/>
      <c r="BN20" s="660"/>
      <c r="BO20" s="660"/>
      <c r="BP20" s="660"/>
      <c r="BQ20" s="660"/>
      <c r="BR20" s="660"/>
      <c r="BS20" s="660"/>
      <c r="BT20" s="659"/>
      <c r="BU20" s="660"/>
      <c r="BV20" s="660"/>
      <c r="BW20" s="660"/>
      <c r="BX20" s="660"/>
      <c r="BY20" s="660"/>
      <c r="BZ20" s="660"/>
      <c r="CA20" s="660"/>
      <c r="CB20" s="660"/>
      <c r="CC20" s="660"/>
      <c r="CD20" s="660"/>
      <c r="CE20" s="660"/>
      <c r="CF20" s="660"/>
    </row>
    <row r="21" spans="1:84">
      <c r="A21" s="1581">
        <v>6</v>
      </c>
      <c r="B21" s="1583"/>
      <c r="C21" s="1583"/>
      <c r="D21" s="1583"/>
      <c r="E21" s="1586"/>
      <c r="F21" s="1583"/>
      <c r="G21" s="460" t="s">
        <v>393</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461">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461">
        <f t="shared" si="4"/>
        <v>0</v>
      </c>
      <c r="AH21" s="1569"/>
      <c r="AI21" s="659"/>
      <c r="AJ21" s="659"/>
      <c r="AK21" s="659"/>
      <c r="AL21" s="659"/>
      <c r="AM21" s="659"/>
      <c r="AN21" s="659"/>
      <c r="AO21" s="654">
        <v>1</v>
      </c>
      <c r="AP21" s="654">
        <v>2</v>
      </c>
      <c r="AQ21" s="654">
        <v>4</v>
      </c>
      <c r="AR21" s="658">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654">
        <f ca="1">COUNTIF(INDIRECT("H"&amp;(ROW()+12*(($AO21-1)*3+$AP21)-ROW())/12+5):INDIRECT("S"&amp;(ROW()+12*(($AO21-1)*3+$AP21)-ROW())/12+5),AR21)</f>
        <v>0</v>
      </c>
      <c r="AT21" s="658">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654">
        <f ca="1">COUNTIF(INDIRECT("U"&amp;(ROW()+12*(($AO21-1)*3+$AP21)-ROW())/12+5):INDIRECT("AF"&amp;(ROW()+12*(($AO21-1)*3+$AP21)-ROW())/12+5),AT21)</f>
        <v>0</v>
      </c>
      <c r="AV21" s="654">
        <f ca="1">IF(AND(AR21+AT21&gt;0,AS21+AU21&gt;0),COUNTIF(AV$6:AV20,"&gt;0")+1,0)</f>
        <v>0</v>
      </c>
      <c r="BF21" s="654">
        <v>1</v>
      </c>
      <c r="BH21" s="660">
        <f t="shared" ref="BH21:BS21" si="45">SUM(H21:H22)</f>
        <v>0</v>
      </c>
      <c r="BI21" s="660">
        <f t="shared" si="45"/>
        <v>0</v>
      </c>
      <c r="BJ21" s="660">
        <f t="shared" si="45"/>
        <v>0</v>
      </c>
      <c r="BK21" s="660">
        <f t="shared" si="45"/>
        <v>0</v>
      </c>
      <c r="BL21" s="660">
        <f t="shared" si="45"/>
        <v>0</v>
      </c>
      <c r="BM21" s="660">
        <f t="shared" si="45"/>
        <v>0</v>
      </c>
      <c r="BN21" s="660">
        <f t="shared" si="45"/>
        <v>0</v>
      </c>
      <c r="BO21" s="660">
        <f t="shared" si="45"/>
        <v>0</v>
      </c>
      <c r="BP21" s="660">
        <f t="shared" si="45"/>
        <v>0</v>
      </c>
      <c r="BQ21" s="660">
        <f t="shared" si="45"/>
        <v>0</v>
      </c>
      <c r="BR21" s="660">
        <f t="shared" si="45"/>
        <v>0</v>
      </c>
      <c r="BS21" s="660">
        <f t="shared" si="45"/>
        <v>0</v>
      </c>
      <c r="BT21" s="659"/>
      <c r="BU21" s="660">
        <f t="shared" ref="BU21:CF21" si="46">SUM(U21:U22)</f>
        <v>0</v>
      </c>
      <c r="BV21" s="660">
        <f t="shared" si="46"/>
        <v>0</v>
      </c>
      <c r="BW21" s="660">
        <f t="shared" si="46"/>
        <v>0</v>
      </c>
      <c r="BX21" s="660">
        <f t="shared" si="46"/>
        <v>0</v>
      </c>
      <c r="BY21" s="660">
        <f t="shared" si="46"/>
        <v>0</v>
      </c>
      <c r="BZ21" s="660">
        <f t="shared" si="46"/>
        <v>0</v>
      </c>
      <c r="CA21" s="660">
        <f t="shared" si="46"/>
        <v>0</v>
      </c>
      <c r="CB21" s="660">
        <f t="shared" si="46"/>
        <v>0</v>
      </c>
      <c r="CC21" s="660">
        <f t="shared" si="46"/>
        <v>0</v>
      </c>
      <c r="CD21" s="660">
        <f t="shared" si="46"/>
        <v>0</v>
      </c>
      <c r="CE21" s="660">
        <f t="shared" si="46"/>
        <v>0</v>
      </c>
      <c r="CF21" s="660">
        <f t="shared" si="46"/>
        <v>0</v>
      </c>
    </row>
    <row r="22" spans="1:84">
      <c r="A22" s="1594"/>
      <c r="B22" s="1584"/>
      <c r="C22" s="1584"/>
      <c r="D22" s="1584"/>
      <c r="E22" s="1587"/>
      <c r="F22" s="1584"/>
      <c r="G22" s="462" t="s">
        <v>392</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463">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463">
        <f t="shared" si="4"/>
        <v>0</v>
      </c>
      <c r="AH22" s="1570"/>
      <c r="AI22" s="659"/>
      <c r="AJ22" s="659"/>
      <c r="AK22" s="659"/>
      <c r="AL22" s="659"/>
      <c r="AM22" s="659"/>
      <c r="AN22" s="659"/>
      <c r="AO22" s="654">
        <v>1</v>
      </c>
      <c r="AP22" s="654">
        <v>2</v>
      </c>
      <c r="AQ22" s="654">
        <v>5</v>
      </c>
      <c r="AR22" s="658">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654">
        <f ca="1">COUNTIF(INDIRECT("H"&amp;(ROW()+12*(($AO22-1)*3+$AP22)-ROW())/12+5):INDIRECT("S"&amp;(ROW()+12*(($AO22-1)*3+$AP22)-ROW())/12+5),AR22)</f>
        <v>0</v>
      </c>
      <c r="AT22" s="658">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654">
        <f ca="1">COUNTIF(INDIRECT("U"&amp;(ROW()+12*(($AO22-1)*3+$AP22)-ROW())/12+5):INDIRECT("AF"&amp;(ROW()+12*(($AO22-1)*3+$AP22)-ROW())/12+5),AT22)</f>
        <v>0</v>
      </c>
      <c r="AV22" s="654">
        <f ca="1">IF(AND(AR22+AT22&gt;0,AS22+AU22&gt;0),COUNTIF(AV$6:AV21,"&gt;0")+1,0)</f>
        <v>0</v>
      </c>
      <c r="BF22" s="654">
        <v>2</v>
      </c>
      <c r="BG22" s="654" t="s">
        <v>391</v>
      </c>
      <c r="BH22" s="660">
        <f>IF(BH21+BU21&gt;マスタ!$C$3,1,0)</f>
        <v>0</v>
      </c>
      <c r="BI22" s="660">
        <f>IF(BI21+BV21&gt;マスタ!$C$3,1,0)</f>
        <v>0</v>
      </c>
      <c r="BJ22" s="660">
        <f>IF(BJ21+BW21&gt;マスタ!$C$3,1,0)</f>
        <v>0</v>
      </c>
      <c r="BK22" s="660">
        <f>IF(BK21+BX21&gt;マスタ!$C$3,1,0)</f>
        <v>0</v>
      </c>
      <c r="BL22" s="660">
        <f>IF(BL21+BY21&gt;マスタ!$C$3,1,0)</f>
        <v>0</v>
      </c>
      <c r="BM22" s="660">
        <f>IF(BM21+BZ21&gt;マスタ!$C$3,1,0)</f>
        <v>0</v>
      </c>
      <c r="BN22" s="660">
        <f>IF(BN21+CA21&gt;マスタ!$C$3,1,0)</f>
        <v>0</v>
      </c>
      <c r="BO22" s="660">
        <f>IF(BO21+CB21&gt;マスタ!$C$3,1,0)</f>
        <v>0</v>
      </c>
      <c r="BP22" s="660">
        <f>IF(BP21+CC21&gt;マスタ!$C$3,1,0)</f>
        <v>0</v>
      </c>
      <c r="BQ22" s="660">
        <f>IF(BQ21+CD21&gt;マスタ!$C$3,1,0)</f>
        <v>0</v>
      </c>
      <c r="BR22" s="660">
        <f>IF(BR21+CE21&gt;マスタ!$C$3,1,0)</f>
        <v>0</v>
      </c>
      <c r="BS22" s="660">
        <f>IF(BS21+CF21&gt;マスタ!$C$3,1,0)</f>
        <v>0</v>
      </c>
      <c r="BT22" s="659"/>
      <c r="BU22" s="660"/>
      <c r="BV22" s="660"/>
      <c r="BW22" s="660"/>
      <c r="BX22" s="660"/>
      <c r="BY22" s="660"/>
      <c r="BZ22" s="660"/>
      <c r="CA22" s="660"/>
      <c r="CB22" s="660"/>
      <c r="CC22" s="660"/>
      <c r="CD22" s="660"/>
      <c r="CE22" s="660"/>
      <c r="CF22" s="660"/>
    </row>
    <row r="23" spans="1:84">
      <c r="A23" s="1582"/>
      <c r="B23" s="1585"/>
      <c r="C23" s="1585"/>
      <c r="D23" s="1585"/>
      <c r="E23" s="1588"/>
      <c r="F23" s="1585"/>
      <c r="G23" s="466" t="s">
        <v>531</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465">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465">
        <f t="shared" si="4"/>
        <v>0</v>
      </c>
      <c r="AH23" s="1571"/>
      <c r="AI23" s="659"/>
      <c r="AJ23" s="659"/>
      <c r="AK23" s="659"/>
      <c r="AL23" s="659"/>
      <c r="AM23" s="659"/>
      <c r="AN23" s="659"/>
      <c r="AO23" s="654">
        <v>1</v>
      </c>
      <c r="AP23" s="654">
        <v>2</v>
      </c>
      <c r="AQ23" s="654">
        <v>6</v>
      </c>
      <c r="AR23" s="658">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654">
        <f ca="1">COUNTIF(INDIRECT("H"&amp;(ROW()+12*(($AO23-1)*3+$AP23)-ROW())/12+5):INDIRECT("S"&amp;(ROW()+12*(($AO23-1)*3+$AP23)-ROW())/12+5),AR23)</f>
        <v>0</v>
      </c>
      <c r="AT23" s="658">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654">
        <f ca="1">COUNTIF(INDIRECT("U"&amp;(ROW()+12*(($AO23-1)*3+$AP23)-ROW())/12+5):INDIRECT("AF"&amp;(ROW()+12*(($AO23-1)*3+$AP23)-ROW())/12+5),AT23)</f>
        <v>0</v>
      </c>
      <c r="AV23" s="654">
        <f ca="1">IF(AND(AR23+AT23&gt;0,AS23+AU23&gt;0),COUNTIF(AV$6:AV22,"&gt;0")+1,0)</f>
        <v>0</v>
      </c>
      <c r="BF23" s="654">
        <v>3</v>
      </c>
      <c r="BH23" s="660"/>
      <c r="BI23" s="660"/>
      <c r="BJ23" s="660"/>
      <c r="BK23" s="660"/>
      <c r="BL23" s="660"/>
      <c r="BM23" s="660"/>
      <c r="BN23" s="660"/>
      <c r="BO23" s="660"/>
      <c r="BP23" s="660"/>
      <c r="BQ23" s="660"/>
      <c r="BR23" s="660"/>
      <c r="BS23" s="660"/>
      <c r="BT23" s="659"/>
      <c r="BU23" s="660"/>
      <c r="BV23" s="660"/>
      <c r="BW23" s="660"/>
      <c r="BX23" s="660"/>
      <c r="BY23" s="660"/>
      <c r="BZ23" s="660"/>
      <c r="CA23" s="660"/>
      <c r="CB23" s="660"/>
      <c r="CC23" s="660"/>
      <c r="CD23" s="660"/>
      <c r="CE23" s="660"/>
      <c r="CF23" s="660"/>
    </row>
    <row r="24" spans="1:84">
      <c r="A24" s="1581">
        <v>7</v>
      </c>
      <c r="B24" s="1583"/>
      <c r="C24" s="1583"/>
      <c r="D24" s="1583"/>
      <c r="E24" s="1586"/>
      <c r="F24" s="1583"/>
      <c r="G24" s="460" t="s">
        <v>393</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461">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461">
        <f t="shared" si="4"/>
        <v>0</v>
      </c>
      <c r="AH24" s="1569"/>
      <c r="AI24" s="659"/>
      <c r="AJ24" s="659"/>
      <c r="AK24" s="659"/>
      <c r="AL24" s="659"/>
      <c r="AM24" s="659"/>
      <c r="AN24" s="659"/>
      <c r="AO24" s="654">
        <v>1</v>
      </c>
      <c r="AP24" s="654">
        <v>2</v>
      </c>
      <c r="AQ24" s="654">
        <v>7</v>
      </c>
      <c r="AR24" s="658">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654">
        <f ca="1">COUNTIF(INDIRECT("H"&amp;(ROW()+12*(($AO24-1)*3+$AP24)-ROW())/12+5):INDIRECT("S"&amp;(ROW()+12*(($AO24-1)*3+$AP24)-ROW())/12+5),AR24)</f>
        <v>0</v>
      </c>
      <c r="AT24" s="658">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654">
        <f ca="1">COUNTIF(INDIRECT("U"&amp;(ROW()+12*(($AO24-1)*3+$AP24)-ROW())/12+5):INDIRECT("AF"&amp;(ROW()+12*(($AO24-1)*3+$AP24)-ROW())/12+5),AT24)</f>
        <v>0</v>
      </c>
      <c r="AV24" s="654">
        <f ca="1">IF(AND(AR24+AT24&gt;0,AS24+AU24&gt;0),COUNTIF(AV$6:AV23,"&gt;0")+1,0)</f>
        <v>0</v>
      </c>
      <c r="BF24" s="654">
        <v>1</v>
      </c>
      <c r="BH24" s="660">
        <f t="shared" ref="BH24:BS24" si="53">SUM(H24:H25)</f>
        <v>0</v>
      </c>
      <c r="BI24" s="660">
        <f t="shared" si="53"/>
        <v>0</v>
      </c>
      <c r="BJ24" s="660">
        <f t="shared" si="53"/>
        <v>0</v>
      </c>
      <c r="BK24" s="660">
        <f t="shared" si="53"/>
        <v>0</v>
      </c>
      <c r="BL24" s="660">
        <f t="shared" si="53"/>
        <v>0</v>
      </c>
      <c r="BM24" s="660">
        <f t="shared" si="53"/>
        <v>0</v>
      </c>
      <c r="BN24" s="660">
        <f t="shared" si="53"/>
        <v>0</v>
      </c>
      <c r="BO24" s="660">
        <f t="shared" si="53"/>
        <v>0</v>
      </c>
      <c r="BP24" s="660">
        <f t="shared" si="53"/>
        <v>0</v>
      </c>
      <c r="BQ24" s="660">
        <f t="shared" si="53"/>
        <v>0</v>
      </c>
      <c r="BR24" s="660">
        <f t="shared" si="53"/>
        <v>0</v>
      </c>
      <c r="BS24" s="660">
        <f t="shared" si="53"/>
        <v>0</v>
      </c>
      <c r="BT24" s="659"/>
      <c r="BU24" s="660">
        <f t="shared" ref="BU24:CF24" si="54">SUM(U24:U25)</f>
        <v>0</v>
      </c>
      <c r="BV24" s="660">
        <f t="shared" si="54"/>
        <v>0</v>
      </c>
      <c r="BW24" s="660">
        <f t="shared" si="54"/>
        <v>0</v>
      </c>
      <c r="BX24" s="660">
        <f t="shared" si="54"/>
        <v>0</v>
      </c>
      <c r="BY24" s="660">
        <f t="shared" si="54"/>
        <v>0</v>
      </c>
      <c r="BZ24" s="660">
        <f t="shared" si="54"/>
        <v>0</v>
      </c>
      <c r="CA24" s="660">
        <f t="shared" si="54"/>
        <v>0</v>
      </c>
      <c r="CB24" s="660">
        <f t="shared" si="54"/>
        <v>0</v>
      </c>
      <c r="CC24" s="660">
        <f t="shared" si="54"/>
        <v>0</v>
      </c>
      <c r="CD24" s="660">
        <f t="shared" si="54"/>
        <v>0</v>
      </c>
      <c r="CE24" s="660">
        <f t="shared" si="54"/>
        <v>0</v>
      </c>
      <c r="CF24" s="660">
        <f t="shared" si="54"/>
        <v>0</v>
      </c>
    </row>
    <row r="25" spans="1:84">
      <c r="A25" s="1594"/>
      <c r="B25" s="1584"/>
      <c r="C25" s="1584"/>
      <c r="D25" s="1584"/>
      <c r="E25" s="1587"/>
      <c r="F25" s="1584"/>
      <c r="G25" s="462" t="s">
        <v>392</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463">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463">
        <f t="shared" si="4"/>
        <v>0</v>
      </c>
      <c r="AH25" s="1570"/>
      <c r="AI25" s="659"/>
      <c r="AJ25" s="659"/>
      <c r="AK25" s="659"/>
      <c r="AL25" s="659"/>
      <c r="AM25" s="659"/>
      <c r="AN25" s="659"/>
      <c r="AO25" s="654">
        <v>1</v>
      </c>
      <c r="AP25" s="654">
        <v>2</v>
      </c>
      <c r="AQ25" s="654">
        <v>8</v>
      </c>
      <c r="AR25" s="658">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654">
        <f ca="1">COUNTIF(INDIRECT("H"&amp;(ROW()+12*(($AO25-1)*3+$AP25)-ROW())/12+5):INDIRECT("S"&amp;(ROW()+12*(($AO25-1)*3+$AP25)-ROW())/12+5),AR25)</f>
        <v>0</v>
      </c>
      <c r="AT25" s="658">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654">
        <f ca="1">COUNTIF(INDIRECT("U"&amp;(ROW()+12*(($AO25-1)*3+$AP25)-ROW())/12+5):INDIRECT("AF"&amp;(ROW()+12*(($AO25-1)*3+$AP25)-ROW())/12+5),AT25)</f>
        <v>0</v>
      </c>
      <c r="AV25" s="654">
        <f ca="1">IF(AND(AR25+AT25&gt;0,AS25+AU25&gt;0),COUNTIF(AV$6:AV24,"&gt;0")+1,0)</f>
        <v>0</v>
      </c>
      <c r="BF25" s="654">
        <v>2</v>
      </c>
      <c r="BG25" s="654" t="s">
        <v>391</v>
      </c>
      <c r="BH25" s="660">
        <f>IF(BH24+BU24&gt;マスタ!$C$3,1,0)</f>
        <v>0</v>
      </c>
      <c r="BI25" s="660">
        <f>IF(BI24+BV24&gt;マスタ!$C$3,1,0)</f>
        <v>0</v>
      </c>
      <c r="BJ25" s="660">
        <f>IF(BJ24+BW24&gt;マスタ!$C$3,1,0)</f>
        <v>0</v>
      </c>
      <c r="BK25" s="660">
        <f>IF(BK24+BX24&gt;マスタ!$C$3,1,0)</f>
        <v>0</v>
      </c>
      <c r="BL25" s="660">
        <f>IF(BL24+BY24&gt;マスタ!$C$3,1,0)</f>
        <v>0</v>
      </c>
      <c r="BM25" s="660">
        <f>IF(BM24+BZ24&gt;マスタ!$C$3,1,0)</f>
        <v>0</v>
      </c>
      <c r="BN25" s="660">
        <f>IF(BN24+CA24&gt;マスタ!$C$3,1,0)</f>
        <v>0</v>
      </c>
      <c r="BO25" s="660">
        <f>IF(BO24+CB24&gt;マスタ!$C$3,1,0)</f>
        <v>0</v>
      </c>
      <c r="BP25" s="660">
        <f>IF(BP24+CC24&gt;マスタ!$C$3,1,0)</f>
        <v>0</v>
      </c>
      <c r="BQ25" s="660">
        <f>IF(BQ24+CD24&gt;マスタ!$C$3,1,0)</f>
        <v>0</v>
      </c>
      <c r="BR25" s="660">
        <f>IF(BR24+CE24&gt;マスタ!$C$3,1,0)</f>
        <v>0</v>
      </c>
      <c r="BS25" s="660">
        <f>IF(BS24+CF24&gt;マスタ!$C$3,1,0)</f>
        <v>0</v>
      </c>
      <c r="BT25" s="659"/>
      <c r="BU25" s="660"/>
      <c r="BV25" s="660"/>
      <c r="BW25" s="660"/>
      <c r="BX25" s="660"/>
      <c r="BY25" s="660"/>
      <c r="BZ25" s="660"/>
      <c r="CA25" s="660"/>
      <c r="CB25" s="660"/>
      <c r="CC25" s="660"/>
      <c r="CD25" s="660"/>
      <c r="CE25" s="660"/>
      <c r="CF25" s="660"/>
    </row>
    <row r="26" spans="1:84">
      <c r="A26" s="1582"/>
      <c r="B26" s="1585"/>
      <c r="C26" s="1585"/>
      <c r="D26" s="1585"/>
      <c r="E26" s="1588"/>
      <c r="F26" s="1585"/>
      <c r="G26" s="466" t="s">
        <v>531</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465">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465">
        <f t="shared" si="4"/>
        <v>0</v>
      </c>
      <c r="AH26" s="1571"/>
      <c r="AI26" s="659"/>
      <c r="AJ26" s="659"/>
      <c r="AK26" s="659"/>
      <c r="AL26" s="659"/>
      <c r="AM26" s="659"/>
      <c r="AN26" s="659"/>
      <c r="AO26" s="654">
        <v>1</v>
      </c>
      <c r="AP26" s="654">
        <v>2</v>
      </c>
      <c r="AQ26" s="654">
        <v>9</v>
      </c>
      <c r="AR26" s="658">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654">
        <f ca="1">COUNTIF(INDIRECT("H"&amp;(ROW()+12*(($AO26-1)*3+$AP26)-ROW())/12+5):INDIRECT("S"&amp;(ROW()+12*(($AO26-1)*3+$AP26)-ROW())/12+5),AR26)</f>
        <v>0</v>
      </c>
      <c r="AT26" s="658">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654">
        <f ca="1">COUNTIF(INDIRECT("U"&amp;(ROW()+12*(($AO26-1)*3+$AP26)-ROW())/12+5):INDIRECT("AF"&amp;(ROW()+12*(($AO26-1)*3+$AP26)-ROW())/12+5),AT26)</f>
        <v>0</v>
      </c>
      <c r="AV26" s="654">
        <f ca="1">IF(AND(AR26+AT26&gt;0,AS26+AU26&gt;0),COUNTIF(AV$6:AV25,"&gt;0")+1,0)</f>
        <v>0</v>
      </c>
      <c r="BF26" s="654">
        <v>3</v>
      </c>
      <c r="BH26" s="660"/>
      <c r="BI26" s="660"/>
      <c r="BJ26" s="660"/>
      <c r="BK26" s="660"/>
      <c r="BL26" s="660"/>
      <c r="BM26" s="660"/>
      <c r="BN26" s="660"/>
      <c r="BO26" s="660"/>
      <c r="BP26" s="660"/>
      <c r="BQ26" s="660"/>
      <c r="BR26" s="660"/>
      <c r="BS26" s="660"/>
      <c r="BT26" s="659"/>
      <c r="BU26" s="660"/>
      <c r="BV26" s="660"/>
      <c r="BW26" s="660"/>
      <c r="BX26" s="660"/>
      <c r="BY26" s="660"/>
      <c r="BZ26" s="660"/>
      <c r="CA26" s="660"/>
      <c r="CB26" s="660"/>
      <c r="CC26" s="660"/>
      <c r="CD26" s="660"/>
      <c r="CE26" s="660"/>
      <c r="CF26" s="660"/>
    </row>
    <row r="27" spans="1:84">
      <c r="A27" s="1581">
        <v>8</v>
      </c>
      <c r="B27" s="1583"/>
      <c r="C27" s="1583"/>
      <c r="D27" s="1583"/>
      <c r="E27" s="1586"/>
      <c r="F27" s="1583"/>
      <c r="G27" s="460" t="s">
        <v>393</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461">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461">
        <f t="shared" si="4"/>
        <v>0</v>
      </c>
      <c r="AH27" s="1569"/>
      <c r="AI27" s="659"/>
      <c r="AJ27" s="659"/>
      <c r="AK27" s="659"/>
      <c r="AL27" s="659"/>
      <c r="AM27" s="659"/>
      <c r="AN27" s="659"/>
      <c r="AO27" s="654">
        <v>1</v>
      </c>
      <c r="AP27" s="654">
        <v>2</v>
      </c>
      <c r="AQ27" s="654">
        <v>10</v>
      </c>
      <c r="AR27" s="658">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654">
        <f ca="1">COUNTIF(INDIRECT("H"&amp;(ROW()+12*(($AO27-1)*3+$AP27)-ROW())/12+5):INDIRECT("S"&amp;(ROW()+12*(($AO27-1)*3+$AP27)-ROW())/12+5),AR27)</f>
        <v>0</v>
      </c>
      <c r="AT27" s="658">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654">
        <f ca="1">COUNTIF(INDIRECT("U"&amp;(ROW()+12*(($AO27-1)*3+$AP27)-ROW())/12+5):INDIRECT("AF"&amp;(ROW()+12*(($AO27-1)*3+$AP27)-ROW())/12+5),AT27)</f>
        <v>0</v>
      </c>
      <c r="AV27" s="654">
        <f ca="1">IF(AND(AR27+AT27&gt;0,AS27+AU27&gt;0),COUNTIF(AV$6:AV26,"&gt;0")+1,0)</f>
        <v>0</v>
      </c>
      <c r="BF27" s="654">
        <v>1</v>
      </c>
      <c r="BH27" s="660">
        <f t="shared" ref="BH27:BS27" si="61">SUM(H27:H28)</f>
        <v>0</v>
      </c>
      <c r="BI27" s="660">
        <f t="shared" si="61"/>
        <v>0</v>
      </c>
      <c r="BJ27" s="660">
        <f t="shared" si="61"/>
        <v>0</v>
      </c>
      <c r="BK27" s="660">
        <f t="shared" si="61"/>
        <v>0</v>
      </c>
      <c r="BL27" s="660">
        <f t="shared" si="61"/>
        <v>0</v>
      </c>
      <c r="BM27" s="660">
        <f t="shared" si="61"/>
        <v>0</v>
      </c>
      <c r="BN27" s="660">
        <f t="shared" si="61"/>
        <v>0</v>
      </c>
      <c r="BO27" s="660">
        <f t="shared" si="61"/>
        <v>0</v>
      </c>
      <c r="BP27" s="660">
        <f t="shared" si="61"/>
        <v>0</v>
      </c>
      <c r="BQ27" s="660">
        <f t="shared" si="61"/>
        <v>0</v>
      </c>
      <c r="BR27" s="660">
        <f t="shared" si="61"/>
        <v>0</v>
      </c>
      <c r="BS27" s="660">
        <f t="shared" si="61"/>
        <v>0</v>
      </c>
      <c r="BT27" s="659"/>
      <c r="BU27" s="660">
        <f t="shared" ref="BU27:CF27" si="62">SUM(U27:U28)</f>
        <v>0</v>
      </c>
      <c r="BV27" s="660">
        <f t="shared" si="62"/>
        <v>0</v>
      </c>
      <c r="BW27" s="660">
        <f t="shared" si="62"/>
        <v>0</v>
      </c>
      <c r="BX27" s="660">
        <f t="shared" si="62"/>
        <v>0</v>
      </c>
      <c r="BY27" s="660">
        <f t="shared" si="62"/>
        <v>0</v>
      </c>
      <c r="BZ27" s="660">
        <f t="shared" si="62"/>
        <v>0</v>
      </c>
      <c r="CA27" s="660">
        <f t="shared" si="62"/>
        <v>0</v>
      </c>
      <c r="CB27" s="660">
        <f t="shared" si="62"/>
        <v>0</v>
      </c>
      <c r="CC27" s="660">
        <f t="shared" si="62"/>
        <v>0</v>
      </c>
      <c r="CD27" s="660">
        <f t="shared" si="62"/>
        <v>0</v>
      </c>
      <c r="CE27" s="660">
        <f t="shared" si="62"/>
        <v>0</v>
      </c>
      <c r="CF27" s="660">
        <f t="shared" si="62"/>
        <v>0</v>
      </c>
    </row>
    <row r="28" spans="1:84">
      <c r="A28" s="1594"/>
      <c r="B28" s="1584"/>
      <c r="C28" s="1584"/>
      <c r="D28" s="1584"/>
      <c r="E28" s="1587"/>
      <c r="F28" s="1584"/>
      <c r="G28" s="462" t="s">
        <v>392</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463">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463">
        <f t="shared" si="4"/>
        <v>0</v>
      </c>
      <c r="AH28" s="1570"/>
      <c r="AI28" s="659"/>
      <c r="AJ28" s="659"/>
      <c r="AK28" s="659"/>
      <c r="AL28" s="659"/>
      <c r="AM28" s="659"/>
      <c r="AN28" s="659"/>
      <c r="AO28" s="654">
        <v>1</v>
      </c>
      <c r="AP28" s="654">
        <v>2</v>
      </c>
      <c r="AQ28" s="654">
        <v>11</v>
      </c>
      <c r="AR28" s="658">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654">
        <f ca="1">COUNTIF(INDIRECT("H"&amp;(ROW()+12*(($AO28-1)*3+$AP28)-ROW())/12+5):INDIRECT("S"&amp;(ROW()+12*(($AO28-1)*3+$AP28)-ROW())/12+5),AR28)</f>
        <v>0</v>
      </c>
      <c r="AT28" s="658">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654">
        <f ca="1">COUNTIF(INDIRECT("U"&amp;(ROW()+12*(($AO28-1)*3+$AP28)-ROW())/12+5):INDIRECT("AF"&amp;(ROW()+12*(($AO28-1)*3+$AP28)-ROW())/12+5),AT28)</f>
        <v>0</v>
      </c>
      <c r="AV28" s="654">
        <f ca="1">IF(AND(AR28+AT28&gt;0,AS28+AU28&gt;0),COUNTIF(AV$6:AV27,"&gt;0")+1,0)</f>
        <v>0</v>
      </c>
      <c r="BF28" s="654">
        <v>2</v>
      </c>
      <c r="BG28" s="654" t="s">
        <v>391</v>
      </c>
      <c r="BH28" s="660">
        <f>IF(BH27+BU27&gt;マスタ!$C$3,1,0)</f>
        <v>0</v>
      </c>
      <c r="BI28" s="660">
        <f>IF(BI27+BV27&gt;マスタ!$C$3,1,0)</f>
        <v>0</v>
      </c>
      <c r="BJ28" s="660">
        <f>IF(BJ27+BW27&gt;マスタ!$C$3,1,0)</f>
        <v>0</v>
      </c>
      <c r="BK28" s="660">
        <f>IF(BK27+BX27&gt;マスタ!$C$3,1,0)</f>
        <v>0</v>
      </c>
      <c r="BL28" s="660">
        <f>IF(BL27+BY27&gt;マスタ!$C$3,1,0)</f>
        <v>0</v>
      </c>
      <c r="BM28" s="660">
        <f>IF(BM27+BZ27&gt;マスタ!$C$3,1,0)</f>
        <v>0</v>
      </c>
      <c r="BN28" s="660">
        <f>IF(BN27+CA27&gt;マスタ!$C$3,1,0)</f>
        <v>0</v>
      </c>
      <c r="BO28" s="660">
        <f>IF(BO27+CB27&gt;マスタ!$C$3,1,0)</f>
        <v>0</v>
      </c>
      <c r="BP28" s="660">
        <f>IF(BP27+CC27&gt;マスタ!$C$3,1,0)</f>
        <v>0</v>
      </c>
      <c r="BQ28" s="660">
        <f>IF(BQ27+CD27&gt;マスタ!$C$3,1,0)</f>
        <v>0</v>
      </c>
      <c r="BR28" s="660">
        <f>IF(BR27+CE27&gt;マスタ!$C$3,1,0)</f>
        <v>0</v>
      </c>
      <c r="BS28" s="660">
        <f>IF(BS27+CF27&gt;マスタ!$C$3,1,0)</f>
        <v>0</v>
      </c>
      <c r="BT28" s="659"/>
      <c r="BU28" s="660"/>
      <c r="BV28" s="660"/>
      <c r="BW28" s="660"/>
      <c r="BX28" s="660"/>
      <c r="BY28" s="660"/>
      <c r="BZ28" s="660"/>
      <c r="CA28" s="660"/>
      <c r="CB28" s="660"/>
      <c r="CC28" s="660"/>
      <c r="CD28" s="660"/>
      <c r="CE28" s="660"/>
      <c r="CF28" s="660"/>
    </row>
    <row r="29" spans="1:84">
      <c r="A29" s="1582"/>
      <c r="B29" s="1585"/>
      <c r="C29" s="1585"/>
      <c r="D29" s="1585"/>
      <c r="E29" s="1588"/>
      <c r="F29" s="1585"/>
      <c r="G29" s="466" t="s">
        <v>531</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465">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465">
        <f t="shared" si="4"/>
        <v>0</v>
      </c>
      <c r="AH29" s="1571"/>
      <c r="AI29" s="659"/>
      <c r="AJ29" s="659"/>
      <c r="AK29" s="659"/>
      <c r="AL29" s="659"/>
      <c r="AM29" s="659"/>
      <c r="AN29" s="659"/>
      <c r="AO29" s="654">
        <v>1</v>
      </c>
      <c r="AP29" s="654">
        <v>2</v>
      </c>
      <c r="AQ29" s="654">
        <v>12</v>
      </c>
      <c r="AR29" s="658">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654">
        <f ca="1">COUNTIF(INDIRECT("H"&amp;(ROW()+12*(($AO29-1)*3+$AP29)-ROW())/12+5):INDIRECT("S"&amp;(ROW()+12*(($AO29-1)*3+$AP29)-ROW())/12+5),AR29)</f>
        <v>0</v>
      </c>
      <c r="AT29" s="658">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654">
        <f ca="1">COUNTIF(INDIRECT("U"&amp;(ROW()+12*(($AO29-1)*3+$AP29)-ROW())/12+5):INDIRECT("AF"&amp;(ROW()+12*(($AO29-1)*3+$AP29)-ROW())/12+5),AT29)</f>
        <v>0</v>
      </c>
      <c r="AV29" s="654">
        <f ca="1">IF(AND(AR29+AT29&gt;0,AS29+AU29&gt;0),COUNTIF(AV$6:AV28,"&gt;0")+1,0)</f>
        <v>0</v>
      </c>
      <c r="BF29" s="654">
        <v>3</v>
      </c>
      <c r="BH29" s="660"/>
      <c r="BI29" s="660"/>
      <c r="BJ29" s="660"/>
      <c r="BK29" s="660"/>
      <c r="BL29" s="660"/>
      <c r="BM29" s="660"/>
      <c r="BN29" s="660"/>
      <c r="BO29" s="660"/>
      <c r="BP29" s="660"/>
      <c r="BQ29" s="660"/>
      <c r="BR29" s="660"/>
      <c r="BS29" s="660"/>
    </row>
    <row r="30" spans="1:84">
      <c r="A30" s="1581">
        <v>9</v>
      </c>
      <c r="B30" s="1583"/>
      <c r="C30" s="1583"/>
      <c r="D30" s="1583"/>
      <c r="E30" s="1586"/>
      <c r="F30" s="1583"/>
      <c r="G30" s="460" t="s">
        <v>393</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461">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461">
        <f t="shared" si="4"/>
        <v>0</v>
      </c>
      <c r="AH30" s="1569"/>
      <c r="AI30" s="659"/>
      <c r="AJ30" s="659"/>
      <c r="AK30" s="659"/>
      <c r="AL30" s="659"/>
      <c r="AM30" s="659"/>
      <c r="AN30" s="659"/>
      <c r="AO30" s="654">
        <v>1</v>
      </c>
      <c r="AP30" s="654">
        <v>3</v>
      </c>
      <c r="AQ30" s="654">
        <v>1</v>
      </c>
      <c r="AR30" s="658">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654">
        <f ca="1">COUNTIF(INDIRECT("H"&amp;(ROW()+12*(($AO30-1)*3+$AP30)-ROW())/12+5):INDIRECT("S"&amp;(ROW()+12*(($AO30-1)*3+$AP30)-ROW())/12+5),AR30)</f>
        <v>0</v>
      </c>
      <c r="AT30" s="658">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654">
        <f ca="1">COUNTIF(INDIRECT("U"&amp;(ROW()+12*(($AO30-1)*3+$AP30)-ROW())/12+5):INDIRECT("AF"&amp;(ROW()+12*(($AO30-1)*3+$AP30)-ROW())/12+5),AT30)</f>
        <v>0</v>
      </c>
      <c r="AV30" s="654">
        <f ca="1">IF(AND(AR30+AT30&gt;0,AS30+AU30&gt;0),COUNTIF(AV$6:AV29,"&gt;0")+1,0)</f>
        <v>0</v>
      </c>
      <c r="BF30" s="654">
        <v>1</v>
      </c>
      <c r="BH30" s="660">
        <f t="shared" ref="BH30:BS30" si="69">SUM(H30:H31)</f>
        <v>0</v>
      </c>
      <c r="BI30" s="660">
        <f t="shared" si="69"/>
        <v>0</v>
      </c>
      <c r="BJ30" s="660">
        <f t="shared" si="69"/>
        <v>0</v>
      </c>
      <c r="BK30" s="660">
        <f t="shared" si="69"/>
        <v>0</v>
      </c>
      <c r="BL30" s="660">
        <f t="shared" si="69"/>
        <v>0</v>
      </c>
      <c r="BM30" s="660">
        <f t="shared" si="69"/>
        <v>0</v>
      </c>
      <c r="BN30" s="660">
        <f t="shared" si="69"/>
        <v>0</v>
      </c>
      <c r="BO30" s="660">
        <f t="shared" si="69"/>
        <v>0</v>
      </c>
      <c r="BP30" s="660">
        <f t="shared" si="69"/>
        <v>0</v>
      </c>
      <c r="BQ30" s="660">
        <f t="shared" si="69"/>
        <v>0</v>
      </c>
      <c r="BR30" s="660">
        <f t="shared" si="69"/>
        <v>0</v>
      </c>
      <c r="BS30" s="660">
        <f t="shared" si="69"/>
        <v>0</v>
      </c>
      <c r="BT30" s="659"/>
      <c r="BU30" s="660">
        <f t="shared" ref="BU30:CF30" si="70">SUM(U30:U31)</f>
        <v>0</v>
      </c>
      <c r="BV30" s="660">
        <f t="shared" si="70"/>
        <v>0</v>
      </c>
      <c r="BW30" s="660">
        <f t="shared" si="70"/>
        <v>0</v>
      </c>
      <c r="BX30" s="660">
        <f t="shared" si="70"/>
        <v>0</v>
      </c>
      <c r="BY30" s="660">
        <f t="shared" si="70"/>
        <v>0</v>
      </c>
      <c r="BZ30" s="660">
        <f t="shared" si="70"/>
        <v>0</v>
      </c>
      <c r="CA30" s="660">
        <f t="shared" si="70"/>
        <v>0</v>
      </c>
      <c r="CB30" s="660">
        <f t="shared" si="70"/>
        <v>0</v>
      </c>
      <c r="CC30" s="660">
        <f t="shared" si="70"/>
        <v>0</v>
      </c>
      <c r="CD30" s="660">
        <f t="shared" si="70"/>
        <v>0</v>
      </c>
      <c r="CE30" s="660">
        <f t="shared" si="70"/>
        <v>0</v>
      </c>
      <c r="CF30" s="660">
        <f t="shared" si="70"/>
        <v>0</v>
      </c>
    </row>
    <row r="31" spans="1:84">
      <c r="A31" s="1594"/>
      <c r="B31" s="1584"/>
      <c r="C31" s="1584"/>
      <c r="D31" s="1584"/>
      <c r="E31" s="1587"/>
      <c r="F31" s="1584"/>
      <c r="G31" s="462" t="s">
        <v>392</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463">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463">
        <f t="shared" si="4"/>
        <v>0</v>
      </c>
      <c r="AH31" s="1570"/>
      <c r="AI31" s="659"/>
      <c r="AJ31" s="659"/>
      <c r="AK31" s="659"/>
      <c r="AL31" s="659"/>
      <c r="AM31" s="659"/>
      <c r="AN31" s="659"/>
      <c r="AO31" s="654">
        <v>1</v>
      </c>
      <c r="AP31" s="654">
        <v>3</v>
      </c>
      <c r="AQ31" s="654">
        <v>2</v>
      </c>
      <c r="AR31" s="658">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654">
        <f ca="1">COUNTIF(INDIRECT("H"&amp;(ROW()+12*(($AO31-1)*3+$AP31)-ROW())/12+5):INDIRECT("S"&amp;(ROW()+12*(($AO31-1)*3+$AP31)-ROW())/12+5),AR31)</f>
        <v>0</v>
      </c>
      <c r="AT31" s="658">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654">
        <f ca="1">COUNTIF(INDIRECT("U"&amp;(ROW()+12*(($AO31-1)*3+$AP31)-ROW())/12+5):INDIRECT("AF"&amp;(ROW()+12*(($AO31-1)*3+$AP31)-ROW())/12+5),AT31)</f>
        <v>0</v>
      </c>
      <c r="AV31" s="654">
        <f ca="1">IF(AND(AR31+AT31&gt;0,AS31+AU31&gt;0),COUNTIF(AV$6:AV30,"&gt;0")+1,0)</f>
        <v>0</v>
      </c>
      <c r="BF31" s="654">
        <v>2</v>
      </c>
      <c r="BG31" s="654" t="s">
        <v>391</v>
      </c>
      <c r="BH31" s="660">
        <f>IF(BH30+BU30&gt;マスタ!$C$3,1,0)</f>
        <v>0</v>
      </c>
      <c r="BI31" s="660">
        <f>IF(BI30+BV30&gt;マスタ!$C$3,1,0)</f>
        <v>0</v>
      </c>
      <c r="BJ31" s="660">
        <f>IF(BJ30+BW30&gt;マスタ!$C$3,1,0)</f>
        <v>0</v>
      </c>
      <c r="BK31" s="660">
        <f>IF(BK30+BX30&gt;マスタ!$C$3,1,0)</f>
        <v>0</v>
      </c>
      <c r="BL31" s="660">
        <f>IF(BL30+BY30&gt;マスタ!$C$3,1,0)</f>
        <v>0</v>
      </c>
      <c r="BM31" s="660">
        <f>IF(BM30+BZ30&gt;マスタ!$C$3,1,0)</f>
        <v>0</v>
      </c>
      <c r="BN31" s="660">
        <f>IF(BN30+CA30&gt;マスタ!$C$3,1,0)</f>
        <v>0</v>
      </c>
      <c r="BO31" s="660">
        <f>IF(BO30+CB30&gt;マスタ!$C$3,1,0)</f>
        <v>0</v>
      </c>
      <c r="BP31" s="660">
        <f>IF(BP30+CC30&gt;マスタ!$C$3,1,0)</f>
        <v>0</v>
      </c>
      <c r="BQ31" s="660">
        <f>IF(BQ30+CD30&gt;マスタ!$C$3,1,0)</f>
        <v>0</v>
      </c>
      <c r="BR31" s="660">
        <f>IF(BR30+CE30&gt;マスタ!$C$3,1,0)</f>
        <v>0</v>
      </c>
      <c r="BS31" s="660">
        <f>IF(BS30+CF30&gt;マスタ!$C$3,1,0)</f>
        <v>0</v>
      </c>
      <c r="BT31" s="659"/>
      <c r="BU31" s="660"/>
      <c r="BV31" s="660"/>
      <c r="BW31" s="660"/>
      <c r="BX31" s="660"/>
      <c r="BY31" s="660"/>
      <c r="BZ31" s="660"/>
      <c r="CA31" s="660"/>
      <c r="CB31" s="660"/>
      <c r="CC31" s="660"/>
      <c r="CD31" s="660"/>
      <c r="CE31" s="660"/>
      <c r="CF31" s="660"/>
    </row>
    <row r="32" spans="1:84">
      <c r="A32" s="1582"/>
      <c r="B32" s="1585"/>
      <c r="C32" s="1585"/>
      <c r="D32" s="1585"/>
      <c r="E32" s="1588"/>
      <c r="F32" s="1585"/>
      <c r="G32" s="466" t="s">
        <v>531</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465">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465">
        <f t="shared" si="4"/>
        <v>0</v>
      </c>
      <c r="AH32" s="1571"/>
      <c r="AI32" s="659"/>
      <c r="AJ32" s="659"/>
      <c r="AK32" s="659"/>
      <c r="AL32" s="659"/>
      <c r="AM32" s="659"/>
      <c r="AN32" s="659"/>
      <c r="AO32" s="654">
        <v>1</v>
      </c>
      <c r="AP32" s="654">
        <v>3</v>
      </c>
      <c r="AQ32" s="654">
        <v>3</v>
      </c>
      <c r="AR32" s="658">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654">
        <f ca="1">COUNTIF(INDIRECT("H"&amp;(ROW()+12*(($AO32-1)*3+$AP32)-ROW())/12+5):INDIRECT("S"&amp;(ROW()+12*(($AO32-1)*3+$AP32)-ROW())/12+5),AR32)</f>
        <v>0</v>
      </c>
      <c r="AT32" s="658">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654">
        <f ca="1">COUNTIF(INDIRECT("U"&amp;(ROW()+12*(($AO32-1)*3+$AP32)-ROW())/12+5):INDIRECT("AF"&amp;(ROW()+12*(($AO32-1)*3+$AP32)-ROW())/12+5),AT32)</f>
        <v>0</v>
      </c>
      <c r="AV32" s="654">
        <f ca="1">IF(AND(AR32+AT32&gt;0,AS32+AU32&gt;0),COUNTIF(AV$6:AV31,"&gt;0")+1,0)</f>
        <v>0</v>
      </c>
      <c r="BF32" s="654">
        <v>3</v>
      </c>
      <c r="BH32" s="660"/>
      <c r="BI32" s="660"/>
      <c r="BJ32" s="660"/>
      <c r="BK32" s="660"/>
      <c r="BL32" s="660"/>
      <c r="BM32" s="660"/>
      <c r="BN32" s="660"/>
      <c r="BO32" s="660"/>
      <c r="BP32" s="660"/>
      <c r="BQ32" s="660"/>
      <c r="BR32" s="660"/>
      <c r="BS32" s="660"/>
      <c r="BT32" s="659"/>
      <c r="BU32" s="660"/>
      <c r="BV32" s="660"/>
      <c r="BW32" s="660"/>
      <c r="BX32" s="660"/>
      <c r="BY32" s="660"/>
      <c r="BZ32" s="660"/>
      <c r="CA32" s="660"/>
      <c r="CB32" s="660"/>
      <c r="CC32" s="660"/>
      <c r="CD32" s="660"/>
      <c r="CE32" s="660"/>
      <c r="CF32" s="660"/>
    </row>
    <row r="33" spans="1:84">
      <c r="A33" s="1581">
        <v>10</v>
      </c>
      <c r="B33" s="1583"/>
      <c r="C33" s="1583"/>
      <c r="D33" s="1583"/>
      <c r="E33" s="1586"/>
      <c r="F33" s="1583"/>
      <c r="G33" s="460" t="s">
        <v>393</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461">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461">
        <f t="shared" si="4"/>
        <v>0</v>
      </c>
      <c r="AH33" s="1569"/>
      <c r="AI33" s="659"/>
      <c r="AJ33" s="659"/>
      <c r="AK33" s="659"/>
      <c r="AL33" s="659"/>
      <c r="AM33" s="659"/>
      <c r="AN33" s="659"/>
      <c r="AO33" s="654">
        <v>1</v>
      </c>
      <c r="AP33" s="654">
        <v>3</v>
      </c>
      <c r="AQ33" s="654">
        <v>4</v>
      </c>
      <c r="AR33" s="658">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654">
        <f ca="1">COUNTIF(INDIRECT("H"&amp;(ROW()+12*(($AO33-1)*3+$AP33)-ROW())/12+5):INDIRECT("S"&amp;(ROW()+12*(($AO33-1)*3+$AP33)-ROW())/12+5),AR33)</f>
        <v>0</v>
      </c>
      <c r="AT33" s="658">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654">
        <f ca="1">COUNTIF(INDIRECT("U"&amp;(ROW()+12*(($AO33-1)*3+$AP33)-ROW())/12+5):INDIRECT("AF"&amp;(ROW()+12*(($AO33-1)*3+$AP33)-ROW())/12+5),AT33)</f>
        <v>0</v>
      </c>
      <c r="AV33" s="654">
        <f ca="1">IF(AND(AR33+AT33&gt;0,AS33+AU33&gt;0),COUNTIF(AV$6:AV32,"&gt;0")+1,0)</f>
        <v>0</v>
      </c>
      <c r="BF33" s="654">
        <v>1</v>
      </c>
      <c r="BH33" s="660">
        <f t="shared" ref="BH33:BS33" si="77">SUM(H33:H34)</f>
        <v>0</v>
      </c>
      <c r="BI33" s="660">
        <f t="shared" si="77"/>
        <v>0</v>
      </c>
      <c r="BJ33" s="660">
        <f t="shared" si="77"/>
        <v>0</v>
      </c>
      <c r="BK33" s="660">
        <f t="shared" si="77"/>
        <v>0</v>
      </c>
      <c r="BL33" s="660">
        <f t="shared" si="77"/>
        <v>0</v>
      </c>
      <c r="BM33" s="660">
        <f t="shared" si="77"/>
        <v>0</v>
      </c>
      <c r="BN33" s="660">
        <f t="shared" si="77"/>
        <v>0</v>
      </c>
      <c r="BO33" s="660">
        <f t="shared" si="77"/>
        <v>0</v>
      </c>
      <c r="BP33" s="660">
        <f t="shared" si="77"/>
        <v>0</v>
      </c>
      <c r="BQ33" s="660">
        <f t="shared" si="77"/>
        <v>0</v>
      </c>
      <c r="BR33" s="660">
        <f t="shared" si="77"/>
        <v>0</v>
      </c>
      <c r="BS33" s="660">
        <f t="shared" si="77"/>
        <v>0</v>
      </c>
      <c r="BT33" s="659"/>
      <c r="BU33" s="660">
        <f t="shared" ref="BU33:CF33" si="78">SUM(U33:U34)</f>
        <v>0</v>
      </c>
      <c r="BV33" s="660">
        <f t="shared" si="78"/>
        <v>0</v>
      </c>
      <c r="BW33" s="660">
        <f t="shared" si="78"/>
        <v>0</v>
      </c>
      <c r="BX33" s="660">
        <f t="shared" si="78"/>
        <v>0</v>
      </c>
      <c r="BY33" s="660">
        <f t="shared" si="78"/>
        <v>0</v>
      </c>
      <c r="BZ33" s="660">
        <f t="shared" si="78"/>
        <v>0</v>
      </c>
      <c r="CA33" s="660">
        <f t="shared" si="78"/>
        <v>0</v>
      </c>
      <c r="CB33" s="660">
        <f t="shared" si="78"/>
        <v>0</v>
      </c>
      <c r="CC33" s="660">
        <f t="shared" si="78"/>
        <v>0</v>
      </c>
      <c r="CD33" s="660">
        <f t="shared" si="78"/>
        <v>0</v>
      </c>
      <c r="CE33" s="660">
        <f t="shared" si="78"/>
        <v>0</v>
      </c>
      <c r="CF33" s="660">
        <f t="shared" si="78"/>
        <v>0</v>
      </c>
    </row>
    <row r="34" spans="1:84">
      <c r="A34" s="1594"/>
      <c r="B34" s="1584"/>
      <c r="C34" s="1584"/>
      <c r="D34" s="1584"/>
      <c r="E34" s="1587"/>
      <c r="F34" s="1584"/>
      <c r="G34" s="462" t="s">
        <v>392</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463">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463">
        <f t="shared" si="4"/>
        <v>0</v>
      </c>
      <c r="AH34" s="1570"/>
      <c r="AI34" s="659"/>
      <c r="AJ34" s="659"/>
      <c r="AK34" s="659"/>
      <c r="AL34" s="659"/>
      <c r="AM34" s="659"/>
      <c r="AN34" s="659"/>
      <c r="AO34" s="654">
        <v>1</v>
      </c>
      <c r="AP34" s="654">
        <v>3</v>
      </c>
      <c r="AQ34" s="654">
        <v>5</v>
      </c>
      <c r="AR34" s="658">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654">
        <f ca="1">COUNTIF(INDIRECT("H"&amp;(ROW()+12*(($AO34-1)*3+$AP34)-ROW())/12+5):INDIRECT("S"&amp;(ROW()+12*(($AO34-1)*3+$AP34)-ROW())/12+5),AR34)</f>
        <v>0</v>
      </c>
      <c r="AT34" s="658">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654">
        <f ca="1">COUNTIF(INDIRECT("U"&amp;(ROW()+12*(($AO34-1)*3+$AP34)-ROW())/12+5):INDIRECT("AF"&amp;(ROW()+12*(($AO34-1)*3+$AP34)-ROW())/12+5),AT34)</f>
        <v>0</v>
      </c>
      <c r="AV34" s="654">
        <f ca="1">IF(AND(AR34+AT34&gt;0,AS34+AU34&gt;0),COUNTIF(AV$6:AV33,"&gt;0")+1,0)</f>
        <v>0</v>
      </c>
      <c r="BF34" s="654">
        <v>2</v>
      </c>
      <c r="BG34" s="654" t="s">
        <v>391</v>
      </c>
      <c r="BH34" s="660">
        <f>IF(BH33+BU33&gt;マスタ!$C$3,1,0)</f>
        <v>0</v>
      </c>
      <c r="BI34" s="660">
        <f>IF(BI33+BV33&gt;マスタ!$C$3,1,0)</f>
        <v>0</v>
      </c>
      <c r="BJ34" s="660">
        <f>IF(BJ33+BW33&gt;マスタ!$C$3,1,0)</f>
        <v>0</v>
      </c>
      <c r="BK34" s="660">
        <f>IF(BK33+BX33&gt;マスタ!$C$3,1,0)</f>
        <v>0</v>
      </c>
      <c r="BL34" s="660">
        <f>IF(BL33+BY33&gt;マスタ!$C$3,1,0)</f>
        <v>0</v>
      </c>
      <c r="BM34" s="660">
        <f>IF(BM33+BZ33&gt;マスタ!$C$3,1,0)</f>
        <v>0</v>
      </c>
      <c r="BN34" s="660">
        <f>IF(BN33+CA33&gt;マスタ!$C$3,1,0)</f>
        <v>0</v>
      </c>
      <c r="BO34" s="660">
        <f>IF(BO33+CB33&gt;マスタ!$C$3,1,0)</f>
        <v>0</v>
      </c>
      <c r="BP34" s="660">
        <f>IF(BP33+CC33&gt;マスタ!$C$3,1,0)</f>
        <v>0</v>
      </c>
      <c r="BQ34" s="660">
        <f>IF(BQ33+CD33&gt;マスタ!$C$3,1,0)</f>
        <v>0</v>
      </c>
      <c r="BR34" s="660">
        <f>IF(BR33+CE33&gt;マスタ!$C$3,1,0)</f>
        <v>0</v>
      </c>
      <c r="BS34" s="660">
        <f>IF(BS33+CF33&gt;マスタ!$C$3,1,0)</f>
        <v>0</v>
      </c>
      <c r="BT34" s="659"/>
      <c r="BU34" s="660"/>
      <c r="BV34" s="660"/>
      <c r="BW34" s="660"/>
      <c r="BX34" s="660"/>
      <c r="BY34" s="660"/>
      <c r="BZ34" s="660"/>
      <c r="CA34" s="660"/>
      <c r="CB34" s="660"/>
      <c r="CC34" s="660"/>
      <c r="CD34" s="660"/>
      <c r="CE34" s="660"/>
      <c r="CF34" s="660"/>
    </row>
    <row r="35" spans="1:84">
      <c r="A35" s="1582"/>
      <c r="B35" s="1585"/>
      <c r="C35" s="1585"/>
      <c r="D35" s="1585"/>
      <c r="E35" s="1588"/>
      <c r="F35" s="1585"/>
      <c r="G35" s="466" t="s">
        <v>531</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465">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465">
        <f t="shared" si="4"/>
        <v>0</v>
      </c>
      <c r="AH35" s="1571"/>
      <c r="AI35" s="659"/>
      <c r="AJ35" s="659"/>
      <c r="AK35" s="659"/>
      <c r="AL35" s="659"/>
      <c r="AM35" s="659"/>
      <c r="AN35" s="659"/>
      <c r="AO35" s="654">
        <v>1</v>
      </c>
      <c r="AP35" s="654">
        <v>3</v>
      </c>
      <c r="AQ35" s="654">
        <v>6</v>
      </c>
      <c r="AR35" s="658">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654">
        <f ca="1">COUNTIF(INDIRECT("H"&amp;(ROW()+12*(($AO35-1)*3+$AP35)-ROW())/12+5):INDIRECT("S"&amp;(ROW()+12*(($AO35-1)*3+$AP35)-ROW())/12+5),AR35)</f>
        <v>0</v>
      </c>
      <c r="AT35" s="658">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654">
        <f ca="1">COUNTIF(INDIRECT("U"&amp;(ROW()+12*(($AO35-1)*3+$AP35)-ROW())/12+5):INDIRECT("AF"&amp;(ROW()+12*(($AO35-1)*3+$AP35)-ROW())/12+5),AT35)</f>
        <v>0</v>
      </c>
      <c r="AV35" s="654">
        <f ca="1">IF(AND(AR35+AT35&gt;0,AS35+AU35&gt;0),COUNTIF(AV$6:AV34,"&gt;0")+1,0)</f>
        <v>0</v>
      </c>
      <c r="BF35" s="654">
        <v>3</v>
      </c>
      <c r="BH35" s="660"/>
      <c r="BI35" s="660"/>
      <c r="BJ35" s="660"/>
      <c r="BK35" s="660"/>
      <c r="BL35" s="660"/>
      <c r="BM35" s="660"/>
      <c r="BN35" s="660"/>
      <c r="BO35" s="660"/>
      <c r="BP35" s="660"/>
      <c r="BQ35" s="660"/>
      <c r="BR35" s="660"/>
      <c r="BS35" s="660"/>
    </row>
    <row r="36" spans="1:84">
      <c r="A36" s="1581">
        <v>11</v>
      </c>
      <c r="B36" s="1583"/>
      <c r="C36" s="1583"/>
      <c r="D36" s="1583"/>
      <c r="E36" s="1586"/>
      <c r="F36" s="1583"/>
      <c r="G36" s="460" t="s">
        <v>393</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461">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461">
        <f t="shared" si="4"/>
        <v>0</v>
      </c>
      <c r="AH36" s="1569"/>
      <c r="AO36" s="654">
        <v>1</v>
      </c>
      <c r="AP36" s="654">
        <v>3</v>
      </c>
      <c r="AQ36" s="654">
        <v>7</v>
      </c>
      <c r="AR36" s="658">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654">
        <f ca="1">COUNTIF(INDIRECT("H"&amp;(ROW()+12*(($AO36-1)*3+$AP36)-ROW())/12+5):INDIRECT("S"&amp;(ROW()+12*(($AO36-1)*3+$AP36)-ROW())/12+5),AR36)</f>
        <v>0</v>
      </c>
      <c r="AT36" s="658">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654">
        <f ca="1">COUNTIF(INDIRECT("U"&amp;(ROW()+12*(($AO36-1)*3+$AP36)-ROW())/12+5):INDIRECT("AF"&amp;(ROW()+12*(($AO36-1)*3+$AP36)-ROW())/12+5),AT36)</f>
        <v>0</v>
      </c>
      <c r="AV36" s="654">
        <f ca="1">IF(AND(AR36+AT36&gt;0,AS36+AU36&gt;0),COUNTIF(AV$6:AV35,"&gt;0")+1,0)</f>
        <v>0</v>
      </c>
      <c r="BF36" s="654">
        <v>1</v>
      </c>
      <c r="BH36" s="660">
        <f t="shared" ref="BH36:BS36" si="85">SUM(H36:H37)</f>
        <v>0</v>
      </c>
      <c r="BI36" s="660">
        <f t="shared" si="85"/>
        <v>0</v>
      </c>
      <c r="BJ36" s="660">
        <f t="shared" si="85"/>
        <v>0</v>
      </c>
      <c r="BK36" s="660">
        <f t="shared" si="85"/>
        <v>0</v>
      </c>
      <c r="BL36" s="660">
        <f t="shared" si="85"/>
        <v>0</v>
      </c>
      <c r="BM36" s="660">
        <f t="shared" si="85"/>
        <v>0</v>
      </c>
      <c r="BN36" s="660">
        <f t="shared" si="85"/>
        <v>0</v>
      </c>
      <c r="BO36" s="660">
        <f t="shared" si="85"/>
        <v>0</v>
      </c>
      <c r="BP36" s="660">
        <f t="shared" si="85"/>
        <v>0</v>
      </c>
      <c r="BQ36" s="660">
        <f t="shared" si="85"/>
        <v>0</v>
      </c>
      <c r="BR36" s="660">
        <f t="shared" si="85"/>
        <v>0</v>
      </c>
      <c r="BS36" s="660">
        <f t="shared" si="85"/>
        <v>0</v>
      </c>
      <c r="BU36" s="660">
        <f t="shared" ref="BU36:CF36" si="86">SUM(U36:U37)</f>
        <v>0</v>
      </c>
      <c r="BV36" s="660">
        <f t="shared" si="86"/>
        <v>0</v>
      </c>
      <c r="BW36" s="660">
        <f t="shared" si="86"/>
        <v>0</v>
      </c>
      <c r="BX36" s="660">
        <f t="shared" si="86"/>
        <v>0</v>
      </c>
      <c r="BY36" s="660">
        <f t="shared" si="86"/>
        <v>0</v>
      </c>
      <c r="BZ36" s="660">
        <f t="shared" si="86"/>
        <v>0</v>
      </c>
      <c r="CA36" s="660">
        <f t="shared" si="86"/>
        <v>0</v>
      </c>
      <c r="CB36" s="660">
        <f t="shared" si="86"/>
        <v>0</v>
      </c>
      <c r="CC36" s="660">
        <f t="shared" si="86"/>
        <v>0</v>
      </c>
      <c r="CD36" s="660">
        <f t="shared" si="86"/>
        <v>0</v>
      </c>
      <c r="CE36" s="660">
        <f t="shared" si="86"/>
        <v>0</v>
      </c>
      <c r="CF36" s="660">
        <f t="shared" si="86"/>
        <v>0</v>
      </c>
    </row>
    <row r="37" spans="1:84">
      <c r="A37" s="1594"/>
      <c r="B37" s="1584"/>
      <c r="C37" s="1584"/>
      <c r="D37" s="1584"/>
      <c r="E37" s="1587"/>
      <c r="F37" s="1584"/>
      <c r="G37" s="462" t="s">
        <v>392</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463">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463">
        <f t="shared" si="4"/>
        <v>0</v>
      </c>
      <c r="AH37" s="1570"/>
      <c r="AO37" s="654">
        <v>1</v>
      </c>
      <c r="AP37" s="654">
        <v>3</v>
      </c>
      <c r="AQ37" s="654">
        <v>8</v>
      </c>
      <c r="AR37" s="658">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654">
        <f ca="1">COUNTIF(INDIRECT("H"&amp;(ROW()+12*(($AO37-1)*3+$AP37)-ROW())/12+5):INDIRECT("S"&amp;(ROW()+12*(($AO37-1)*3+$AP37)-ROW())/12+5),AR37)</f>
        <v>0</v>
      </c>
      <c r="AT37" s="658">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654">
        <f ca="1">COUNTIF(INDIRECT("U"&amp;(ROW()+12*(($AO37-1)*3+$AP37)-ROW())/12+5):INDIRECT("AF"&amp;(ROW()+12*(($AO37-1)*3+$AP37)-ROW())/12+5),AT37)</f>
        <v>0</v>
      </c>
      <c r="AV37" s="654">
        <f ca="1">IF(AND(AR37+AT37&gt;0,AS37+AU37&gt;0),COUNTIF(AV$6:AV36,"&gt;0")+1,0)</f>
        <v>0</v>
      </c>
      <c r="BF37" s="654">
        <v>2</v>
      </c>
      <c r="BG37" s="654" t="s">
        <v>391</v>
      </c>
      <c r="BH37" s="660">
        <f>IF(BH36+BU36&gt;マスタ!$C$3,1,0)</f>
        <v>0</v>
      </c>
      <c r="BI37" s="660">
        <f>IF(BI36+BV36&gt;マスタ!$C$3,1,0)</f>
        <v>0</v>
      </c>
      <c r="BJ37" s="660">
        <f>IF(BJ36+BW36&gt;マスタ!$C$3,1,0)</f>
        <v>0</v>
      </c>
      <c r="BK37" s="660">
        <f>IF(BK36+BX36&gt;マスタ!$C$3,1,0)</f>
        <v>0</v>
      </c>
      <c r="BL37" s="660">
        <f>IF(BL36+BY36&gt;マスタ!$C$3,1,0)</f>
        <v>0</v>
      </c>
      <c r="BM37" s="660">
        <f>IF(BM36+BZ36&gt;マスタ!$C$3,1,0)</f>
        <v>0</v>
      </c>
      <c r="BN37" s="660">
        <f>IF(BN36+CA36&gt;マスタ!$C$3,1,0)</f>
        <v>0</v>
      </c>
      <c r="BO37" s="660">
        <f>IF(BO36+CB36&gt;マスタ!$C$3,1,0)</f>
        <v>0</v>
      </c>
      <c r="BP37" s="660">
        <f>IF(BP36+CC36&gt;マスタ!$C$3,1,0)</f>
        <v>0</v>
      </c>
      <c r="BQ37" s="660">
        <f>IF(BQ36+CD36&gt;マスタ!$C$3,1,0)</f>
        <v>0</v>
      </c>
      <c r="BR37" s="660">
        <f>IF(BR36+CE36&gt;マスタ!$C$3,1,0)</f>
        <v>0</v>
      </c>
      <c r="BS37" s="660">
        <f>IF(BS36+CF36&gt;マスタ!$C$3,1,0)</f>
        <v>0</v>
      </c>
      <c r="BU37" s="660"/>
      <c r="BV37" s="660"/>
      <c r="BW37" s="660"/>
      <c r="BX37" s="660"/>
      <c r="BY37" s="660"/>
      <c r="BZ37" s="660"/>
      <c r="CA37" s="660"/>
      <c r="CB37" s="660"/>
      <c r="CC37" s="660"/>
      <c r="CD37" s="660"/>
      <c r="CE37" s="660"/>
      <c r="CF37" s="660"/>
    </row>
    <row r="38" spans="1:84">
      <c r="A38" s="1582"/>
      <c r="B38" s="1585"/>
      <c r="C38" s="1585"/>
      <c r="D38" s="1585"/>
      <c r="E38" s="1588"/>
      <c r="F38" s="1585"/>
      <c r="G38" s="466" t="s">
        <v>531</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465">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465">
        <f t="shared" ref="AG38:AG69" si="92">SUM(U38:AF38)</f>
        <v>0</v>
      </c>
      <c r="AH38" s="1571"/>
      <c r="AO38" s="654">
        <v>1</v>
      </c>
      <c r="AP38" s="654">
        <v>3</v>
      </c>
      <c r="AQ38" s="654">
        <v>9</v>
      </c>
      <c r="AR38" s="658">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654">
        <f ca="1">COUNTIF(INDIRECT("H"&amp;(ROW()+12*(($AO38-1)*3+$AP38)-ROW())/12+5):INDIRECT("S"&amp;(ROW()+12*(($AO38-1)*3+$AP38)-ROW())/12+5),AR38)</f>
        <v>0</v>
      </c>
      <c r="AT38" s="658">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654">
        <f ca="1">COUNTIF(INDIRECT("U"&amp;(ROW()+12*(($AO38-1)*3+$AP38)-ROW())/12+5):INDIRECT("AF"&amp;(ROW()+12*(($AO38-1)*3+$AP38)-ROW())/12+5),AT38)</f>
        <v>0</v>
      </c>
      <c r="AV38" s="654">
        <f ca="1">IF(AND(AR38+AT38&gt;0,AS38+AU38&gt;0),COUNTIF(AV$6:AV37,"&gt;0")+1,0)</f>
        <v>0</v>
      </c>
      <c r="BF38" s="654">
        <v>3</v>
      </c>
      <c r="BH38" s="660"/>
      <c r="BI38" s="660"/>
      <c r="BJ38" s="660"/>
      <c r="BK38" s="660"/>
      <c r="BL38" s="660"/>
      <c r="BM38" s="660"/>
      <c r="BN38" s="660"/>
      <c r="BO38" s="660"/>
      <c r="BP38" s="660"/>
      <c r="BQ38" s="660"/>
      <c r="BR38" s="660"/>
      <c r="BS38" s="660"/>
      <c r="BU38" s="660"/>
      <c r="BV38" s="660"/>
      <c r="BW38" s="660"/>
      <c r="BX38" s="660"/>
      <c r="BY38" s="660"/>
      <c r="BZ38" s="660"/>
      <c r="CA38" s="660"/>
      <c r="CB38" s="660"/>
      <c r="CC38" s="660"/>
      <c r="CD38" s="660"/>
      <c r="CE38" s="660"/>
      <c r="CF38" s="660"/>
    </row>
    <row r="39" spans="1:84">
      <c r="A39" s="1581">
        <v>12</v>
      </c>
      <c r="B39" s="1583"/>
      <c r="C39" s="1583"/>
      <c r="D39" s="1583"/>
      <c r="E39" s="1586"/>
      <c r="F39" s="1583"/>
      <c r="G39" s="460" t="s">
        <v>393</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461">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461">
        <f t="shared" si="92"/>
        <v>0</v>
      </c>
      <c r="AH39" s="1569"/>
      <c r="AO39" s="654">
        <v>1</v>
      </c>
      <c r="AP39" s="654">
        <v>3</v>
      </c>
      <c r="AQ39" s="654">
        <v>10</v>
      </c>
      <c r="AR39" s="658">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654">
        <f ca="1">COUNTIF(INDIRECT("H"&amp;(ROW()+12*(($AO39-1)*3+$AP39)-ROW())/12+5):INDIRECT("S"&amp;(ROW()+12*(($AO39-1)*3+$AP39)-ROW())/12+5),AR39)</f>
        <v>0</v>
      </c>
      <c r="AT39" s="658">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654">
        <f ca="1">COUNTIF(INDIRECT("U"&amp;(ROW()+12*(($AO39-1)*3+$AP39)-ROW())/12+5):INDIRECT("AF"&amp;(ROW()+12*(($AO39-1)*3+$AP39)-ROW())/12+5),AT39)</f>
        <v>0</v>
      </c>
      <c r="AV39" s="654">
        <f ca="1">IF(AND(AR39+AT39&gt;0,AS39+AU39&gt;0),COUNTIF(AV$6:AV38,"&gt;0")+1,0)</f>
        <v>0</v>
      </c>
      <c r="BF39" s="654">
        <v>1</v>
      </c>
      <c r="BH39" s="660">
        <f t="shared" ref="BH39:BS39" si="95">SUM(H39:H40)</f>
        <v>0</v>
      </c>
      <c r="BI39" s="660">
        <f t="shared" si="95"/>
        <v>0</v>
      </c>
      <c r="BJ39" s="660">
        <f t="shared" si="95"/>
        <v>0</v>
      </c>
      <c r="BK39" s="660">
        <f t="shared" si="95"/>
        <v>0</v>
      </c>
      <c r="BL39" s="660">
        <f t="shared" si="95"/>
        <v>0</v>
      </c>
      <c r="BM39" s="660">
        <f t="shared" si="95"/>
        <v>0</v>
      </c>
      <c r="BN39" s="660">
        <f t="shared" si="95"/>
        <v>0</v>
      </c>
      <c r="BO39" s="660">
        <f t="shared" si="95"/>
        <v>0</v>
      </c>
      <c r="BP39" s="660">
        <f t="shared" si="95"/>
        <v>0</v>
      </c>
      <c r="BQ39" s="660">
        <f t="shared" si="95"/>
        <v>0</v>
      </c>
      <c r="BR39" s="660">
        <f t="shared" si="95"/>
        <v>0</v>
      </c>
      <c r="BS39" s="660">
        <f t="shared" si="95"/>
        <v>0</v>
      </c>
      <c r="BU39" s="660">
        <f t="shared" ref="BU39:CF39" si="96">SUM(U39:U40)</f>
        <v>0</v>
      </c>
      <c r="BV39" s="660">
        <f t="shared" si="96"/>
        <v>0</v>
      </c>
      <c r="BW39" s="660">
        <f t="shared" si="96"/>
        <v>0</v>
      </c>
      <c r="BX39" s="660">
        <f t="shared" si="96"/>
        <v>0</v>
      </c>
      <c r="BY39" s="660">
        <f t="shared" si="96"/>
        <v>0</v>
      </c>
      <c r="BZ39" s="660">
        <f t="shared" si="96"/>
        <v>0</v>
      </c>
      <c r="CA39" s="660">
        <f t="shared" si="96"/>
        <v>0</v>
      </c>
      <c r="CB39" s="660">
        <f t="shared" si="96"/>
        <v>0</v>
      </c>
      <c r="CC39" s="660">
        <f t="shared" si="96"/>
        <v>0</v>
      </c>
      <c r="CD39" s="660">
        <f t="shared" si="96"/>
        <v>0</v>
      </c>
      <c r="CE39" s="660">
        <f t="shared" si="96"/>
        <v>0</v>
      </c>
      <c r="CF39" s="660">
        <f t="shared" si="96"/>
        <v>0</v>
      </c>
    </row>
    <row r="40" spans="1:84">
      <c r="A40" s="1594"/>
      <c r="B40" s="1584"/>
      <c r="C40" s="1584"/>
      <c r="D40" s="1584"/>
      <c r="E40" s="1587"/>
      <c r="F40" s="1584"/>
      <c r="G40" s="462" t="s">
        <v>392</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463">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463">
        <f t="shared" si="92"/>
        <v>0</v>
      </c>
      <c r="AH40" s="1570"/>
      <c r="AO40" s="654">
        <v>1</v>
      </c>
      <c r="AP40" s="654">
        <v>3</v>
      </c>
      <c r="AQ40" s="654">
        <v>11</v>
      </c>
      <c r="AR40" s="658">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654">
        <f ca="1">COUNTIF(INDIRECT("H"&amp;(ROW()+12*(($AO40-1)*3+$AP40)-ROW())/12+5):INDIRECT("S"&amp;(ROW()+12*(($AO40-1)*3+$AP40)-ROW())/12+5),AR40)</f>
        <v>0</v>
      </c>
      <c r="AT40" s="658">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654">
        <f ca="1">COUNTIF(INDIRECT("U"&amp;(ROW()+12*(($AO40-1)*3+$AP40)-ROW())/12+5):INDIRECT("AF"&amp;(ROW()+12*(($AO40-1)*3+$AP40)-ROW())/12+5),AT40)</f>
        <v>0</v>
      </c>
      <c r="AV40" s="654">
        <f ca="1">IF(AND(AR40+AT40&gt;0,AS40+AU40&gt;0),COUNTIF(AV$6:AV39,"&gt;0")+1,0)</f>
        <v>0</v>
      </c>
      <c r="BF40" s="654">
        <v>2</v>
      </c>
      <c r="BG40" s="654" t="s">
        <v>391</v>
      </c>
      <c r="BH40" s="660">
        <f>IF(BH39+BU39&gt;マスタ!$C$3,1,0)</f>
        <v>0</v>
      </c>
      <c r="BI40" s="660">
        <f>IF(BI39+BV39&gt;マスタ!$C$3,1,0)</f>
        <v>0</v>
      </c>
      <c r="BJ40" s="660">
        <f>IF(BJ39+BW39&gt;マスタ!$C$3,1,0)</f>
        <v>0</v>
      </c>
      <c r="BK40" s="660">
        <f>IF(BK39+BX39&gt;マスタ!$C$3,1,0)</f>
        <v>0</v>
      </c>
      <c r="BL40" s="660">
        <f>IF(BL39+BY39&gt;マスタ!$C$3,1,0)</f>
        <v>0</v>
      </c>
      <c r="BM40" s="660">
        <f>IF(BM39+BZ39&gt;マスタ!$C$3,1,0)</f>
        <v>0</v>
      </c>
      <c r="BN40" s="660">
        <f>IF(BN39+CA39&gt;マスタ!$C$3,1,0)</f>
        <v>0</v>
      </c>
      <c r="BO40" s="660">
        <f>IF(BO39+CB39&gt;マスタ!$C$3,1,0)</f>
        <v>0</v>
      </c>
      <c r="BP40" s="660">
        <f>IF(BP39+CC39&gt;マスタ!$C$3,1,0)</f>
        <v>0</v>
      </c>
      <c r="BQ40" s="660">
        <f>IF(BQ39+CD39&gt;マスタ!$C$3,1,0)</f>
        <v>0</v>
      </c>
      <c r="BR40" s="660">
        <f>IF(BR39+CE39&gt;マスタ!$C$3,1,0)</f>
        <v>0</v>
      </c>
      <c r="BS40" s="660">
        <f>IF(BS39+CF39&gt;マスタ!$C$3,1,0)</f>
        <v>0</v>
      </c>
      <c r="BU40" s="660"/>
      <c r="BV40" s="660"/>
      <c r="BW40" s="660"/>
      <c r="BX40" s="660"/>
      <c r="BY40" s="660"/>
      <c r="BZ40" s="660"/>
      <c r="CA40" s="660"/>
      <c r="CB40" s="660"/>
      <c r="CC40" s="660"/>
      <c r="CD40" s="660"/>
      <c r="CE40" s="660"/>
      <c r="CF40" s="660"/>
    </row>
    <row r="41" spans="1:84">
      <c r="A41" s="1582"/>
      <c r="B41" s="1585"/>
      <c r="C41" s="1585"/>
      <c r="D41" s="1585"/>
      <c r="E41" s="1588"/>
      <c r="F41" s="1585"/>
      <c r="G41" s="466" t="s">
        <v>531</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465">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465">
        <f t="shared" si="92"/>
        <v>0</v>
      </c>
      <c r="AH41" s="1571"/>
      <c r="AO41" s="654">
        <v>1</v>
      </c>
      <c r="AP41" s="654">
        <v>3</v>
      </c>
      <c r="AQ41" s="654">
        <v>12</v>
      </c>
      <c r="AR41" s="658">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654">
        <f ca="1">COUNTIF(INDIRECT("H"&amp;(ROW()+12*(($AO41-1)*3+$AP41)-ROW())/12+5):INDIRECT("S"&amp;(ROW()+12*(($AO41-1)*3+$AP41)-ROW())/12+5),AR41)</f>
        <v>0</v>
      </c>
      <c r="AT41" s="658">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654">
        <f ca="1">COUNTIF(INDIRECT("U"&amp;(ROW()+12*(($AO41-1)*3+$AP41)-ROW())/12+5):INDIRECT("AF"&amp;(ROW()+12*(($AO41-1)*3+$AP41)-ROW())/12+5),AT41)</f>
        <v>0</v>
      </c>
      <c r="AV41" s="654">
        <f ca="1">IF(AND(AR41+AT41&gt;0,AS41+AU41&gt;0),COUNTIF(AV$6:AV40,"&gt;0")+1,0)</f>
        <v>0</v>
      </c>
      <c r="BF41" s="654">
        <v>3</v>
      </c>
      <c r="BH41" s="660"/>
      <c r="BI41" s="660"/>
      <c r="BJ41" s="660"/>
      <c r="BK41" s="660"/>
      <c r="BL41" s="660"/>
      <c r="BM41" s="660"/>
      <c r="BN41" s="660"/>
      <c r="BO41" s="660"/>
      <c r="BP41" s="660"/>
      <c r="BQ41" s="660"/>
      <c r="BR41" s="660"/>
      <c r="BS41" s="660"/>
      <c r="BU41" s="660"/>
      <c r="BV41" s="660"/>
      <c r="BW41" s="660"/>
      <c r="BX41" s="660"/>
      <c r="BY41" s="660"/>
      <c r="BZ41" s="660"/>
      <c r="CA41" s="660"/>
      <c r="CB41" s="660"/>
      <c r="CC41" s="660"/>
      <c r="CD41" s="660"/>
      <c r="CE41" s="660"/>
      <c r="CF41" s="660"/>
    </row>
    <row r="42" spans="1:84">
      <c r="A42" s="1581">
        <v>13</v>
      </c>
      <c r="B42" s="1583"/>
      <c r="C42" s="1583"/>
      <c r="D42" s="1583"/>
      <c r="E42" s="1586"/>
      <c r="F42" s="1583"/>
      <c r="G42" s="460" t="s">
        <v>393</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461">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461">
        <f t="shared" si="92"/>
        <v>0</v>
      </c>
      <c r="AH42" s="1569"/>
      <c r="AO42" s="654">
        <v>2</v>
      </c>
      <c r="AP42" s="654">
        <v>1</v>
      </c>
      <c r="AQ42" s="654">
        <v>1</v>
      </c>
      <c r="AR42" s="658">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654">
        <f ca="1">COUNTIF(INDIRECT("H"&amp;(ROW()+12*(($AO42-1)*3+$AP42)-ROW())/12+5):INDIRECT("S"&amp;(ROW()+12*(($AO42-1)*3+$AP42)-ROW())/12+5),AR42)</f>
        <v>0</v>
      </c>
      <c r="AT42" s="658">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654">
        <f ca="1">COUNTIF(INDIRECT("U"&amp;(ROW()+12*(($AO42-1)*3+$AP42)-ROW())/12+5):INDIRECT("AF"&amp;(ROW()+12*(($AO42-1)*3+$AP42)-ROW())/12+5),AT42)</f>
        <v>0</v>
      </c>
      <c r="AV42" s="654">
        <f ca="1">IF(AND(AR42+AT42&gt;0,AS42+AU42&gt;0),COUNTIF(AV$6:AV41,"&gt;0")+1,0)</f>
        <v>0</v>
      </c>
      <c r="BF42" s="654">
        <v>1</v>
      </c>
      <c r="BH42" s="660">
        <f t="shared" ref="BH42:BS42" si="103">SUM(H42:H43)</f>
        <v>0</v>
      </c>
      <c r="BI42" s="660">
        <f t="shared" si="103"/>
        <v>0</v>
      </c>
      <c r="BJ42" s="660">
        <f t="shared" si="103"/>
        <v>0</v>
      </c>
      <c r="BK42" s="660">
        <f t="shared" si="103"/>
        <v>0</v>
      </c>
      <c r="BL42" s="660">
        <f t="shared" si="103"/>
        <v>0</v>
      </c>
      <c r="BM42" s="660">
        <f t="shared" si="103"/>
        <v>0</v>
      </c>
      <c r="BN42" s="660">
        <f t="shared" si="103"/>
        <v>0</v>
      </c>
      <c r="BO42" s="660">
        <f t="shared" si="103"/>
        <v>0</v>
      </c>
      <c r="BP42" s="660">
        <f t="shared" si="103"/>
        <v>0</v>
      </c>
      <c r="BQ42" s="660">
        <f t="shared" si="103"/>
        <v>0</v>
      </c>
      <c r="BR42" s="660">
        <f t="shared" si="103"/>
        <v>0</v>
      </c>
      <c r="BS42" s="660">
        <f t="shared" si="103"/>
        <v>0</v>
      </c>
      <c r="BU42" s="660">
        <f t="shared" ref="BU42:CF42" si="104">SUM(U42:U43)</f>
        <v>0</v>
      </c>
      <c r="BV42" s="660">
        <f t="shared" si="104"/>
        <v>0</v>
      </c>
      <c r="BW42" s="660">
        <f t="shared" si="104"/>
        <v>0</v>
      </c>
      <c r="BX42" s="660">
        <f t="shared" si="104"/>
        <v>0</v>
      </c>
      <c r="BY42" s="660">
        <f t="shared" si="104"/>
        <v>0</v>
      </c>
      <c r="BZ42" s="660">
        <f t="shared" si="104"/>
        <v>0</v>
      </c>
      <c r="CA42" s="660">
        <f t="shared" si="104"/>
        <v>0</v>
      </c>
      <c r="CB42" s="660">
        <f t="shared" si="104"/>
        <v>0</v>
      </c>
      <c r="CC42" s="660">
        <f t="shared" si="104"/>
        <v>0</v>
      </c>
      <c r="CD42" s="660">
        <f t="shared" si="104"/>
        <v>0</v>
      </c>
      <c r="CE42" s="660">
        <f t="shared" si="104"/>
        <v>0</v>
      </c>
      <c r="CF42" s="660">
        <f t="shared" si="104"/>
        <v>0</v>
      </c>
    </row>
    <row r="43" spans="1:84">
      <c r="A43" s="1594"/>
      <c r="B43" s="1584"/>
      <c r="C43" s="1584"/>
      <c r="D43" s="1584"/>
      <c r="E43" s="1587"/>
      <c r="F43" s="1584"/>
      <c r="G43" s="462" t="s">
        <v>392</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463">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463">
        <f t="shared" si="92"/>
        <v>0</v>
      </c>
      <c r="AH43" s="1570"/>
      <c r="AO43" s="654">
        <v>2</v>
      </c>
      <c r="AP43" s="654">
        <v>1</v>
      </c>
      <c r="AQ43" s="654">
        <v>2</v>
      </c>
      <c r="AR43" s="658">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654">
        <f ca="1">COUNTIF(INDIRECT("H"&amp;(ROW()+12*(($AO43-1)*3+$AP43)-ROW())/12+5):INDIRECT("S"&amp;(ROW()+12*(($AO43-1)*3+$AP43)-ROW())/12+5),AR43)</f>
        <v>0</v>
      </c>
      <c r="AT43" s="658">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654">
        <f ca="1">COUNTIF(INDIRECT("U"&amp;(ROW()+12*(($AO43-1)*3+$AP43)-ROW())/12+5):INDIRECT("AF"&amp;(ROW()+12*(($AO43-1)*3+$AP43)-ROW())/12+5),AT43)</f>
        <v>0</v>
      </c>
      <c r="AV43" s="654">
        <f ca="1">IF(AND(AR43+AT43&gt;0,AS43+AU43&gt;0),COUNTIF(AV$6:AV42,"&gt;0")+1,0)</f>
        <v>0</v>
      </c>
      <c r="BF43" s="654">
        <v>2</v>
      </c>
      <c r="BG43" s="654" t="s">
        <v>391</v>
      </c>
      <c r="BH43" s="660">
        <f>IF(BH42+BU42&gt;マスタ!$C$3,1,0)</f>
        <v>0</v>
      </c>
      <c r="BI43" s="660">
        <f>IF(BI42+BV42&gt;マスタ!$C$3,1,0)</f>
        <v>0</v>
      </c>
      <c r="BJ43" s="660">
        <f>IF(BJ42+BW42&gt;マスタ!$C$3,1,0)</f>
        <v>0</v>
      </c>
      <c r="BK43" s="660">
        <f>IF(BK42+BX42&gt;マスタ!$C$3,1,0)</f>
        <v>0</v>
      </c>
      <c r="BL43" s="660">
        <f>IF(BL42+BY42&gt;マスタ!$C$3,1,0)</f>
        <v>0</v>
      </c>
      <c r="BM43" s="660">
        <f>IF(BM42+BZ42&gt;マスタ!$C$3,1,0)</f>
        <v>0</v>
      </c>
      <c r="BN43" s="660">
        <f>IF(BN42+CA42&gt;マスタ!$C$3,1,0)</f>
        <v>0</v>
      </c>
      <c r="BO43" s="660">
        <f>IF(BO42+CB42&gt;マスタ!$C$3,1,0)</f>
        <v>0</v>
      </c>
      <c r="BP43" s="660">
        <f>IF(BP42+CC42&gt;マスタ!$C$3,1,0)</f>
        <v>0</v>
      </c>
      <c r="BQ43" s="660">
        <f>IF(BQ42+CD42&gt;マスタ!$C$3,1,0)</f>
        <v>0</v>
      </c>
      <c r="BR43" s="660">
        <f>IF(BR42+CE42&gt;マスタ!$C$3,1,0)</f>
        <v>0</v>
      </c>
      <c r="BS43" s="660">
        <f>IF(BS42+CF42&gt;マスタ!$C$3,1,0)</f>
        <v>0</v>
      </c>
      <c r="BU43" s="660"/>
      <c r="BV43" s="660"/>
      <c r="BW43" s="660"/>
      <c r="BX43" s="660"/>
      <c r="BY43" s="660"/>
      <c r="BZ43" s="660"/>
      <c r="CA43" s="660"/>
      <c r="CB43" s="660"/>
      <c r="CC43" s="660"/>
      <c r="CD43" s="660"/>
      <c r="CE43" s="660"/>
      <c r="CF43" s="660"/>
    </row>
    <row r="44" spans="1:84">
      <c r="A44" s="1582"/>
      <c r="B44" s="1585"/>
      <c r="C44" s="1585"/>
      <c r="D44" s="1585"/>
      <c r="E44" s="1588"/>
      <c r="F44" s="1585"/>
      <c r="G44" s="466" t="s">
        <v>531</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465">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465">
        <f t="shared" si="92"/>
        <v>0</v>
      </c>
      <c r="AH44" s="1571"/>
      <c r="AO44" s="654">
        <v>2</v>
      </c>
      <c r="AP44" s="654">
        <v>1</v>
      </c>
      <c r="AQ44" s="654">
        <v>3</v>
      </c>
      <c r="AR44" s="658">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654">
        <f ca="1">COUNTIF(INDIRECT("H"&amp;(ROW()+12*(($AO44-1)*3+$AP44)-ROW())/12+5):INDIRECT("S"&amp;(ROW()+12*(($AO44-1)*3+$AP44)-ROW())/12+5),AR44)</f>
        <v>0</v>
      </c>
      <c r="AT44" s="658">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654">
        <f ca="1">COUNTIF(INDIRECT("U"&amp;(ROW()+12*(($AO44-1)*3+$AP44)-ROW())/12+5):INDIRECT("AF"&amp;(ROW()+12*(($AO44-1)*3+$AP44)-ROW())/12+5),AT44)</f>
        <v>0</v>
      </c>
      <c r="AV44" s="654">
        <f ca="1">IF(AND(AR44+AT44&gt;0,AS44+AU44&gt;0),COUNTIF(AV$6:AV43,"&gt;0")+1,0)</f>
        <v>0</v>
      </c>
      <c r="BF44" s="654">
        <v>3</v>
      </c>
      <c r="BH44" s="660"/>
      <c r="BI44" s="660"/>
      <c r="BJ44" s="660"/>
      <c r="BK44" s="660"/>
      <c r="BL44" s="660"/>
      <c r="BM44" s="660"/>
      <c r="BN44" s="660"/>
      <c r="BO44" s="660"/>
      <c r="BP44" s="660"/>
      <c r="BQ44" s="660"/>
      <c r="BR44" s="660"/>
      <c r="BS44" s="660"/>
      <c r="BU44" s="660"/>
      <c r="BV44" s="660"/>
      <c r="BW44" s="660"/>
      <c r="BX44" s="660"/>
      <c r="BY44" s="660"/>
      <c r="BZ44" s="660"/>
      <c r="CA44" s="660"/>
      <c r="CB44" s="660"/>
      <c r="CC44" s="660"/>
      <c r="CD44" s="660"/>
      <c r="CE44" s="660"/>
      <c r="CF44" s="660"/>
    </row>
    <row r="45" spans="1:84">
      <c r="A45" s="1595">
        <v>14</v>
      </c>
      <c r="B45" s="1589"/>
      <c r="C45" s="1589"/>
      <c r="D45" s="1583"/>
      <c r="E45" s="1586"/>
      <c r="F45" s="1583"/>
      <c r="G45" s="460" t="s">
        <v>393</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461">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461">
        <f t="shared" si="92"/>
        <v>0</v>
      </c>
      <c r="AH45" s="1569"/>
      <c r="AO45" s="654">
        <v>2</v>
      </c>
      <c r="AP45" s="654">
        <v>1</v>
      </c>
      <c r="AQ45" s="654">
        <v>4</v>
      </c>
      <c r="AR45" s="658">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654">
        <f ca="1">COUNTIF(INDIRECT("H"&amp;(ROW()+12*(($AO45-1)*3+$AP45)-ROW())/12+5):INDIRECT("S"&amp;(ROW()+12*(($AO45-1)*3+$AP45)-ROW())/12+5),AR45)</f>
        <v>0</v>
      </c>
      <c r="AT45" s="658">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654">
        <f ca="1">COUNTIF(INDIRECT("U"&amp;(ROW()+12*(($AO45-1)*3+$AP45)-ROW())/12+5):INDIRECT("AF"&amp;(ROW()+12*(($AO45-1)*3+$AP45)-ROW())/12+5),AT45)</f>
        <v>0</v>
      </c>
      <c r="AV45" s="654">
        <f ca="1">IF(AND(AR45+AT45&gt;0,AS45+AU45&gt;0),COUNTIF(AV$6:AV44,"&gt;0")+1,0)</f>
        <v>0</v>
      </c>
      <c r="BF45" s="654">
        <v>1</v>
      </c>
      <c r="BH45" s="660">
        <f t="shared" ref="BH45:BS45" si="111">SUM(H45:H46)</f>
        <v>0</v>
      </c>
      <c r="BI45" s="660">
        <f t="shared" si="111"/>
        <v>0</v>
      </c>
      <c r="BJ45" s="660">
        <f t="shared" si="111"/>
        <v>0</v>
      </c>
      <c r="BK45" s="660">
        <f t="shared" si="111"/>
        <v>0</v>
      </c>
      <c r="BL45" s="660">
        <f t="shared" si="111"/>
        <v>0</v>
      </c>
      <c r="BM45" s="660">
        <f t="shared" si="111"/>
        <v>0</v>
      </c>
      <c r="BN45" s="660">
        <f t="shared" si="111"/>
        <v>0</v>
      </c>
      <c r="BO45" s="660">
        <f t="shared" si="111"/>
        <v>0</v>
      </c>
      <c r="BP45" s="660">
        <f t="shared" si="111"/>
        <v>0</v>
      </c>
      <c r="BQ45" s="660">
        <f t="shared" si="111"/>
        <v>0</v>
      </c>
      <c r="BR45" s="660">
        <f t="shared" si="111"/>
        <v>0</v>
      </c>
      <c r="BS45" s="660">
        <f t="shared" si="111"/>
        <v>0</v>
      </c>
      <c r="BU45" s="660">
        <f t="shared" ref="BU45:CF45" si="112">SUM(U45:U46)</f>
        <v>0</v>
      </c>
      <c r="BV45" s="660">
        <f t="shared" si="112"/>
        <v>0</v>
      </c>
      <c r="BW45" s="660">
        <f t="shared" si="112"/>
        <v>0</v>
      </c>
      <c r="BX45" s="660">
        <f t="shared" si="112"/>
        <v>0</v>
      </c>
      <c r="BY45" s="660">
        <f t="shared" si="112"/>
        <v>0</v>
      </c>
      <c r="BZ45" s="660">
        <f t="shared" si="112"/>
        <v>0</v>
      </c>
      <c r="CA45" s="660">
        <f t="shared" si="112"/>
        <v>0</v>
      </c>
      <c r="CB45" s="660">
        <f t="shared" si="112"/>
        <v>0</v>
      </c>
      <c r="CC45" s="660">
        <f t="shared" si="112"/>
        <v>0</v>
      </c>
      <c r="CD45" s="660">
        <f t="shared" si="112"/>
        <v>0</v>
      </c>
      <c r="CE45" s="660">
        <f t="shared" si="112"/>
        <v>0</v>
      </c>
      <c r="CF45" s="660">
        <f t="shared" si="112"/>
        <v>0</v>
      </c>
    </row>
    <row r="46" spans="1:84">
      <c r="A46" s="1596"/>
      <c r="B46" s="1590"/>
      <c r="C46" s="1590"/>
      <c r="D46" s="1584"/>
      <c r="E46" s="1587"/>
      <c r="F46" s="1584"/>
      <c r="G46" s="462" t="s">
        <v>392</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463">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463">
        <f t="shared" si="92"/>
        <v>0</v>
      </c>
      <c r="AH46" s="1570"/>
      <c r="AO46" s="654">
        <v>2</v>
      </c>
      <c r="AP46" s="654">
        <v>1</v>
      </c>
      <c r="AQ46" s="654">
        <v>5</v>
      </c>
      <c r="AR46" s="658">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654">
        <f ca="1">COUNTIF(INDIRECT("H"&amp;(ROW()+12*(($AO46-1)*3+$AP46)-ROW())/12+5):INDIRECT("S"&amp;(ROW()+12*(($AO46-1)*3+$AP46)-ROW())/12+5),AR46)</f>
        <v>0</v>
      </c>
      <c r="AT46" s="658">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654">
        <f ca="1">COUNTIF(INDIRECT("U"&amp;(ROW()+12*(($AO46-1)*3+$AP46)-ROW())/12+5):INDIRECT("AF"&amp;(ROW()+12*(($AO46-1)*3+$AP46)-ROW())/12+5),AT46)</f>
        <v>0</v>
      </c>
      <c r="AV46" s="654">
        <f ca="1">IF(AND(AR46+AT46&gt;0,AS46+AU46&gt;0),COUNTIF(AV$6:AV45,"&gt;0")+1,0)</f>
        <v>0</v>
      </c>
      <c r="BF46" s="654">
        <v>2</v>
      </c>
      <c r="BG46" s="654" t="s">
        <v>391</v>
      </c>
      <c r="BH46" s="660">
        <f>IF(BH45+BU45&gt;マスタ!$C$3,1,0)</f>
        <v>0</v>
      </c>
      <c r="BI46" s="660">
        <f>IF(BI45+BV45&gt;マスタ!$C$3,1,0)</f>
        <v>0</v>
      </c>
      <c r="BJ46" s="660">
        <f>IF(BJ45+BW45&gt;マスタ!$C$3,1,0)</f>
        <v>0</v>
      </c>
      <c r="BK46" s="660">
        <f>IF(BK45+BX45&gt;マスタ!$C$3,1,0)</f>
        <v>0</v>
      </c>
      <c r="BL46" s="660">
        <f>IF(BL45+BY45&gt;マスタ!$C$3,1,0)</f>
        <v>0</v>
      </c>
      <c r="BM46" s="660">
        <f>IF(BM45+BZ45&gt;マスタ!$C$3,1,0)</f>
        <v>0</v>
      </c>
      <c r="BN46" s="660">
        <f>IF(BN45+CA45&gt;マスタ!$C$3,1,0)</f>
        <v>0</v>
      </c>
      <c r="BO46" s="660">
        <f>IF(BO45+CB45&gt;マスタ!$C$3,1,0)</f>
        <v>0</v>
      </c>
      <c r="BP46" s="660">
        <f>IF(BP45+CC45&gt;マスタ!$C$3,1,0)</f>
        <v>0</v>
      </c>
      <c r="BQ46" s="660">
        <f>IF(BQ45+CD45&gt;マスタ!$C$3,1,0)</f>
        <v>0</v>
      </c>
      <c r="BR46" s="660">
        <f>IF(BR45+CE45&gt;マスタ!$C$3,1,0)</f>
        <v>0</v>
      </c>
      <c r="BS46" s="660">
        <f>IF(BS45+CF45&gt;マスタ!$C$3,1,0)</f>
        <v>0</v>
      </c>
      <c r="BU46" s="660"/>
      <c r="BV46" s="660"/>
      <c r="BW46" s="660"/>
      <c r="BX46" s="660"/>
      <c r="BY46" s="660"/>
      <c r="BZ46" s="660"/>
      <c r="CA46" s="660"/>
      <c r="CB46" s="660"/>
      <c r="CC46" s="660"/>
      <c r="CD46" s="660"/>
      <c r="CE46" s="660"/>
      <c r="CF46" s="660"/>
    </row>
    <row r="47" spans="1:84">
      <c r="A47" s="1597"/>
      <c r="B47" s="1591"/>
      <c r="C47" s="1591"/>
      <c r="D47" s="1585"/>
      <c r="E47" s="1588"/>
      <c r="F47" s="1585"/>
      <c r="G47" s="466" t="s">
        <v>531</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465">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465">
        <f t="shared" si="92"/>
        <v>0</v>
      </c>
      <c r="AH47" s="1571"/>
      <c r="AO47" s="654">
        <v>2</v>
      </c>
      <c r="AP47" s="654">
        <v>1</v>
      </c>
      <c r="AQ47" s="654">
        <v>6</v>
      </c>
      <c r="AR47" s="658">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654">
        <f ca="1">COUNTIF(INDIRECT("H"&amp;(ROW()+12*(($AO47-1)*3+$AP47)-ROW())/12+5):INDIRECT("S"&amp;(ROW()+12*(($AO47-1)*3+$AP47)-ROW())/12+5),AR47)</f>
        <v>0</v>
      </c>
      <c r="AT47" s="658">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654">
        <f ca="1">COUNTIF(INDIRECT("U"&amp;(ROW()+12*(($AO47-1)*3+$AP47)-ROW())/12+5):INDIRECT("AF"&amp;(ROW()+12*(($AO47-1)*3+$AP47)-ROW())/12+5),AT47)</f>
        <v>0</v>
      </c>
      <c r="AV47" s="654">
        <f ca="1">IF(AND(AR47+AT47&gt;0,AS47+AU47&gt;0),COUNTIF(AV$6:AV46,"&gt;0")+1,0)</f>
        <v>0</v>
      </c>
      <c r="BF47" s="654">
        <v>3</v>
      </c>
      <c r="BH47" s="660"/>
      <c r="BI47" s="660"/>
      <c r="BJ47" s="660"/>
      <c r="BK47" s="660"/>
      <c r="BL47" s="660"/>
      <c r="BM47" s="660"/>
      <c r="BN47" s="660"/>
      <c r="BO47" s="660"/>
      <c r="BP47" s="660"/>
      <c r="BQ47" s="660"/>
      <c r="BR47" s="660"/>
      <c r="BS47" s="660"/>
      <c r="BU47" s="660"/>
      <c r="BV47" s="660"/>
      <c r="BW47" s="660"/>
      <c r="BX47" s="660"/>
      <c r="BY47" s="660"/>
      <c r="BZ47" s="660"/>
      <c r="CA47" s="660"/>
      <c r="CB47" s="660"/>
      <c r="CC47" s="660"/>
      <c r="CD47" s="660"/>
      <c r="CE47" s="660"/>
      <c r="CF47" s="660"/>
    </row>
    <row r="48" spans="1:84">
      <c r="A48" s="1581">
        <v>15</v>
      </c>
      <c r="B48" s="1583"/>
      <c r="C48" s="1583"/>
      <c r="D48" s="1583"/>
      <c r="E48" s="1586"/>
      <c r="F48" s="1583"/>
      <c r="G48" s="460" t="s">
        <v>393</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461">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461">
        <f t="shared" si="92"/>
        <v>0</v>
      </c>
      <c r="AH48" s="1569"/>
      <c r="AO48" s="654">
        <v>2</v>
      </c>
      <c r="AP48" s="654">
        <v>1</v>
      </c>
      <c r="AQ48" s="654">
        <v>7</v>
      </c>
      <c r="AR48" s="658">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654">
        <f ca="1">COUNTIF(INDIRECT("H"&amp;(ROW()+12*(($AO48-1)*3+$AP48)-ROW())/12+5):INDIRECT("S"&amp;(ROW()+12*(($AO48-1)*3+$AP48)-ROW())/12+5),AR48)</f>
        <v>0</v>
      </c>
      <c r="AT48" s="658">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654">
        <f ca="1">COUNTIF(INDIRECT("U"&amp;(ROW()+12*(($AO48-1)*3+$AP48)-ROW())/12+5):INDIRECT("AF"&amp;(ROW()+12*(($AO48-1)*3+$AP48)-ROW())/12+5),AT48)</f>
        <v>0</v>
      </c>
      <c r="AV48" s="654">
        <f ca="1">IF(AND(AR48+AT48&gt;0,AS48+AU48&gt;0),COUNTIF(AV$6:AV47,"&gt;0")+1,0)</f>
        <v>0</v>
      </c>
      <c r="BF48" s="654">
        <v>1</v>
      </c>
      <c r="BH48" s="660">
        <f t="shared" ref="BH48:BS48" si="119">SUM(H48:H49)</f>
        <v>0</v>
      </c>
      <c r="BI48" s="660">
        <f t="shared" si="119"/>
        <v>0</v>
      </c>
      <c r="BJ48" s="660">
        <f t="shared" si="119"/>
        <v>0</v>
      </c>
      <c r="BK48" s="660">
        <f t="shared" si="119"/>
        <v>0</v>
      </c>
      <c r="BL48" s="660">
        <f t="shared" si="119"/>
        <v>0</v>
      </c>
      <c r="BM48" s="660">
        <f t="shared" si="119"/>
        <v>0</v>
      </c>
      <c r="BN48" s="660">
        <f t="shared" si="119"/>
        <v>0</v>
      </c>
      <c r="BO48" s="660">
        <f t="shared" si="119"/>
        <v>0</v>
      </c>
      <c r="BP48" s="660">
        <f t="shared" si="119"/>
        <v>0</v>
      </c>
      <c r="BQ48" s="660">
        <f t="shared" si="119"/>
        <v>0</v>
      </c>
      <c r="BR48" s="660">
        <f t="shared" si="119"/>
        <v>0</v>
      </c>
      <c r="BS48" s="660">
        <f t="shared" si="119"/>
        <v>0</v>
      </c>
      <c r="BU48" s="660">
        <f t="shared" ref="BU48:CF48" si="120">SUM(U48:U49)</f>
        <v>0</v>
      </c>
      <c r="BV48" s="660">
        <f t="shared" si="120"/>
        <v>0</v>
      </c>
      <c r="BW48" s="660">
        <f t="shared" si="120"/>
        <v>0</v>
      </c>
      <c r="BX48" s="660">
        <f t="shared" si="120"/>
        <v>0</v>
      </c>
      <c r="BY48" s="660">
        <f t="shared" si="120"/>
        <v>0</v>
      </c>
      <c r="BZ48" s="660">
        <f t="shared" si="120"/>
        <v>0</v>
      </c>
      <c r="CA48" s="660">
        <f t="shared" si="120"/>
        <v>0</v>
      </c>
      <c r="CB48" s="660">
        <f t="shared" si="120"/>
        <v>0</v>
      </c>
      <c r="CC48" s="660">
        <f t="shared" si="120"/>
        <v>0</v>
      </c>
      <c r="CD48" s="660">
        <f t="shared" si="120"/>
        <v>0</v>
      </c>
      <c r="CE48" s="660">
        <f t="shared" si="120"/>
        <v>0</v>
      </c>
      <c r="CF48" s="660">
        <f t="shared" si="120"/>
        <v>0</v>
      </c>
    </row>
    <row r="49" spans="1:84">
      <c r="A49" s="1594"/>
      <c r="B49" s="1584"/>
      <c r="C49" s="1584"/>
      <c r="D49" s="1584"/>
      <c r="E49" s="1587"/>
      <c r="F49" s="1584"/>
      <c r="G49" s="462" t="s">
        <v>392</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463">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463">
        <f t="shared" si="92"/>
        <v>0</v>
      </c>
      <c r="AH49" s="1570"/>
      <c r="AO49" s="654">
        <v>2</v>
      </c>
      <c r="AP49" s="654">
        <v>1</v>
      </c>
      <c r="AQ49" s="654">
        <v>8</v>
      </c>
      <c r="AR49" s="658">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654">
        <f ca="1">COUNTIF(INDIRECT("H"&amp;(ROW()+12*(($AO49-1)*3+$AP49)-ROW())/12+5):INDIRECT("S"&amp;(ROW()+12*(($AO49-1)*3+$AP49)-ROW())/12+5),AR49)</f>
        <v>0</v>
      </c>
      <c r="AT49" s="658">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654">
        <f ca="1">COUNTIF(INDIRECT("U"&amp;(ROW()+12*(($AO49-1)*3+$AP49)-ROW())/12+5):INDIRECT("AF"&amp;(ROW()+12*(($AO49-1)*3+$AP49)-ROW())/12+5),AT49)</f>
        <v>0</v>
      </c>
      <c r="AV49" s="654">
        <f ca="1">IF(AND(AR49+AT49&gt;0,AS49+AU49&gt;0),COUNTIF(AV$6:AV48,"&gt;0")+1,0)</f>
        <v>0</v>
      </c>
      <c r="BF49" s="654">
        <v>2</v>
      </c>
      <c r="BG49" s="654" t="s">
        <v>391</v>
      </c>
      <c r="BH49" s="660">
        <f>IF(BH48+BU48&gt;マスタ!$C$3,1,0)</f>
        <v>0</v>
      </c>
      <c r="BI49" s="660">
        <f>IF(BI48+BV48&gt;マスタ!$C$3,1,0)</f>
        <v>0</v>
      </c>
      <c r="BJ49" s="660">
        <f>IF(BJ48+BW48&gt;マスタ!$C$3,1,0)</f>
        <v>0</v>
      </c>
      <c r="BK49" s="660">
        <f>IF(BK48+BX48&gt;マスタ!$C$3,1,0)</f>
        <v>0</v>
      </c>
      <c r="BL49" s="660">
        <f>IF(BL48+BY48&gt;マスタ!$C$3,1,0)</f>
        <v>0</v>
      </c>
      <c r="BM49" s="660">
        <f>IF(BM48+BZ48&gt;マスタ!$C$3,1,0)</f>
        <v>0</v>
      </c>
      <c r="BN49" s="660">
        <f>IF(BN48+CA48&gt;マスタ!$C$3,1,0)</f>
        <v>0</v>
      </c>
      <c r="BO49" s="660">
        <f>IF(BO48+CB48&gt;マスタ!$C$3,1,0)</f>
        <v>0</v>
      </c>
      <c r="BP49" s="660">
        <f>IF(BP48+CC48&gt;マスタ!$C$3,1,0)</f>
        <v>0</v>
      </c>
      <c r="BQ49" s="660">
        <f>IF(BQ48+CD48&gt;マスタ!$C$3,1,0)</f>
        <v>0</v>
      </c>
      <c r="BR49" s="660">
        <f>IF(BR48+CE48&gt;マスタ!$C$3,1,0)</f>
        <v>0</v>
      </c>
      <c r="BS49" s="660">
        <f>IF(BS48+CF48&gt;マスタ!$C$3,1,0)</f>
        <v>0</v>
      </c>
      <c r="BU49" s="660"/>
      <c r="BV49" s="660"/>
      <c r="BW49" s="660"/>
      <c r="BX49" s="660"/>
      <c r="BY49" s="660"/>
      <c r="BZ49" s="660"/>
      <c r="CA49" s="660"/>
      <c r="CB49" s="660"/>
      <c r="CC49" s="660"/>
      <c r="CD49" s="660"/>
      <c r="CE49" s="660"/>
      <c r="CF49" s="660"/>
    </row>
    <row r="50" spans="1:84">
      <c r="A50" s="1582"/>
      <c r="B50" s="1585"/>
      <c r="C50" s="1585"/>
      <c r="D50" s="1585"/>
      <c r="E50" s="1588"/>
      <c r="F50" s="1585"/>
      <c r="G50" s="466" t="s">
        <v>531</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465">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465">
        <f t="shared" si="92"/>
        <v>0</v>
      </c>
      <c r="AH50" s="1571"/>
      <c r="AO50" s="654">
        <v>2</v>
      </c>
      <c r="AP50" s="654">
        <v>1</v>
      </c>
      <c r="AQ50" s="654">
        <v>9</v>
      </c>
      <c r="AR50" s="658">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654">
        <f ca="1">COUNTIF(INDIRECT("H"&amp;(ROW()+12*(($AO50-1)*3+$AP50)-ROW())/12+5):INDIRECT("S"&amp;(ROW()+12*(($AO50-1)*3+$AP50)-ROW())/12+5),AR50)</f>
        <v>0</v>
      </c>
      <c r="AT50" s="658">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654">
        <f ca="1">COUNTIF(INDIRECT("U"&amp;(ROW()+12*(($AO50-1)*3+$AP50)-ROW())/12+5):INDIRECT("AF"&amp;(ROW()+12*(($AO50-1)*3+$AP50)-ROW())/12+5),AT50)</f>
        <v>0</v>
      </c>
      <c r="AV50" s="654">
        <f ca="1">IF(AND(AR50+AT50&gt;0,AS50+AU50&gt;0),COUNTIF(AV$6:AV49,"&gt;0")+1,0)</f>
        <v>0</v>
      </c>
      <c r="BF50" s="654">
        <v>3</v>
      </c>
      <c r="BH50" s="660"/>
      <c r="BI50" s="660"/>
      <c r="BJ50" s="660"/>
      <c r="BK50" s="660"/>
      <c r="BL50" s="660"/>
      <c r="BM50" s="660"/>
      <c r="BN50" s="660"/>
      <c r="BO50" s="660"/>
      <c r="BP50" s="660"/>
      <c r="BQ50" s="660"/>
      <c r="BR50" s="660"/>
      <c r="BS50" s="660"/>
      <c r="BU50" s="660"/>
      <c r="BV50" s="660"/>
      <c r="BW50" s="660"/>
      <c r="BX50" s="660"/>
      <c r="BY50" s="660"/>
      <c r="BZ50" s="660"/>
      <c r="CA50" s="660"/>
      <c r="CB50" s="660"/>
      <c r="CC50" s="660"/>
      <c r="CD50" s="660"/>
      <c r="CE50" s="660"/>
      <c r="CF50" s="660"/>
    </row>
    <row r="51" spans="1:84">
      <c r="A51" s="1581">
        <v>16</v>
      </c>
      <c r="B51" s="1583"/>
      <c r="C51" s="1583"/>
      <c r="D51" s="1583"/>
      <c r="E51" s="1586"/>
      <c r="F51" s="1583"/>
      <c r="G51" s="460" t="s">
        <v>393</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461">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461">
        <f t="shared" si="92"/>
        <v>0</v>
      </c>
      <c r="AH51" s="1569"/>
      <c r="AO51" s="654">
        <v>2</v>
      </c>
      <c r="AP51" s="654">
        <v>1</v>
      </c>
      <c r="AQ51" s="654">
        <v>10</v>
      </c>
      <c r="AR51" s="658">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654">
        <f ca="1">COUNTIF(INDIRECT("H"&amp;(ROW()+12*(($AO51-1)*3+$AP51)-ROW())/12+5):INDIRECT("S"&amp;(ROW()+12*(($AO51-1)*3+$AP51)-ROW())/12+5),AR51)</f>
        <v>0</v>
      </c>
      <c r="AT51" s="658">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654">
        <f ca="1">COUNTIF(INDIRECT("U"&amp;(ROW()+12*(($AO51-1)*3+$AP51)-ROW())/12+5):INDIRECT("AF"&amp;(ROW()+12*(($AO51-1)*3+$AP51)-ROW())/12+5),AT51)</f>
        <v>0</v>
      </c>
      <c r="AV51" s="654">
        <f ca="1">IF(AND(AR51+AT51&gt;0,AS51+AU51&gt;0),COUNTIF(AV$6:AV50,"&gt;0")+1,0)</f>
        <v>0</v>
      </c>
      <c r="BF51" s="654">
        <v>1</v>
      </c>
      <c r="BH51" s="660">
        <f t="shared" ref="BH51:BS51" si="127">SUM(H51:H52)</f>
        <v>0</v>
      </c>
      <c r="BI51" s="660">
        <f t="shared" si="127"/>
        <v>0</v>
      </c>
      <c r="BJ51" s="660">
        <f t="shared" si="127"/>
        <v>0</v>
      </c>
      <c r="BK51" s="660">
        <f t="shared" si="127"/>
        <v>0</v>
      </c>
      <c r="BL51" s="660">
        <f t="shared" si="127"/>
        <v>0</v>
      </c>
      <c r="BM51" s="660">
        <f t="shared" si="127"/>
        <v>0</v>
      </c>
      <c r="BN51" s="660">
        <f t="shared" si="127"/>
        <v>0</v>
      </c>
      <c r="BO51" s="660">
        <f t="shared" si="127"/>
        <v>0</v>
      </c>
      <c r="BP51" s="660">
        <f t="shared" si="127"/>
        <v>0</v>
      </c>
      <c r="BQ51" s="660">
        <f t="shared" si="127"/>
        <v>0</v>
      </c>
      <c r="BR51" s="660">
        <f t="shared" si="127"/>
        <v>0</v>
      </c>
      <c r="BS51" s="660">
        <f t="shared" si="127"/>
        <v>0</v>
      </c>
      <c r="BU51" s="660">
        <f t="shared" ref="BU51:CF51" si="128">SUM(U51:U52)</f>
        <v>0</v>
      </c>
      <c r="BV51" s="660">
        <f t="shared" si="128"/>
        <v>0</v>
      </c>
      <c r="BW51" s="660">
        <f t="shared" si="128"/>
        <v>0</v>
      </c>
      <c r="BX51" s="660">
        <f t="shared" si="128"/>
        <v>0</v>
      </c>
      <c r="BY51" s="660">
        <f t="shared" si="128"/>
        <v>0</v>
      </c>
      <c r="BZ51" s="660">
        <f t="shared" si="128"/>
        <v>0</v>
      </c>
      <c r="CA51" s="660">
        <f t="shared" si="128"/>
        <v>0</v>
      </c>
      <c r="CB51" s="660">
        <f t="shared" si="128"/>
        <v>0</v>
      </c>
      <c r="CC51" s="660">
        <f t="shared" si="128"/>
        <v>0</v>
      </c>
      <c r="CD51" s="660">
        <f t="shared" si="128"/>
        <v>0</v>
      </c>
      <c r="CE51" s="660">
        <f t="shared" si="128"/>
        <v>0</v>
      </c>
      <c r="CF51" s="660">
        <f t="shared" si="128"/>
        <v>0</v>
      </c>
    </row>
    <row r="52" spans="1:84">
      <c r="A52" s="1594"/>
      <c r="B52" s="1584"/>
      <c r="C52" s="1584"/>
      <c r="D52" s="1584"/>
      <c r="E52" s="1587"/>
      <c r="F52" s="1584"/>
      <c r="G52" s="462" t="s">
        <v>392</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463">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463">
        <f t="shared" si="92"/>
        <v>0</v>
      </c>
      <c r="AH52" s="1570"/>
      <c r="AO52" s="654">
        <v>2</v>
      </c>
      <c r="AP52" s="654">
        <v>1</v>
      </c>
      <c r="AQ52" s="654">
        <v>11</v>
      </c>
      <c r="AR52" s="658">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654">
        <f ca="1">COUNTIF(INDIRECT("H"&amp;(ROW()+12*(($AO52-1)*3+$AP52)-ROW())/12+5):INDIRECT("S"&amp;(ROW()+12*(($AO52-1)*3+$AP52)-ROW())/12+5),AR52)</f>
        <v>0</v>
      </c>
      <c r="AT52" s="658">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654">
        <f ca="1">COUNTIF(INDIRECT("U"&amp;(ROW()+12*(($AO52-1)*3+$AP52)-ROW())/12+5):INDIRECT("AF"&amp;(ROW()+12*(($AO52-1)*3+$AP52)-ROW())/12+5),AT52)</f>
        <v>0</v>
      </c>
      <c r="AV52" s="654">
        <f ca="1">IF(AND(AR52+AT52&gt;0,AS52+AU52&gt;0),COUNTIF(AV$6:AV51,"&gt;0")+1,0)</f>
        <v>0</v>
      </c>
      <c r="BF52" s="654">
        <v>2</v>
      </c>
      <c r="BG52" s="654" t="s">
        <v>391</v>
      </c>
      <c r="BH52" s="660">
        <f>IF(BH51+BU51&gt;マスタ!$C$3,1,0)</f>
        <v>0</v>
      </c>
      <c r="BI52" s="660">
        <f>IF(BI51+BV51&gt;マスタ!$C$3,1,0)</f>
        <v>0</v>
      </c>
      <c r="BJ52" s="660">
        <f>IF(BJ51+BW51&gt;マスタ!$C$3,1,0)</f>
        <v>0</v>
      </c>
      <c r="BK52" s="660">
        <f>IF(BK51+BX51&gt;マスタ!$C$3,1,0)</f>
        <v>0</v>
      </c>
      <c r="BL52" s="660">
        <f>IF(BL51+BY51&gt;マスタ!$C$3,1,0)</f>
        <v>0</v>
      </c>
      <c r="BM52" s="660">
        <f>IF(BM51+BZ51&gt;マスタ!$C$3,1,0)</f>
        <v>0</v>
      </c>
      <c r="BN52" s="660">
        <f>IF(BN51+CA51&gt;マスタ!$C$3,1,0)</f>
        <v>0</v>
      </c>
      <c r="BO52" s="660">
        <f>IF(BO51+CB51&gt;マスタ!$C$3,1,0)</f>
        <v>0</v>
      </c>
      <c r="BP52" s="660">
        <f>IF(BP51+CC51&gt;マスタ!$C$3,1,0)</f>
        <v>0</v>
      </c>
      <c r="BQ52" s="660">
        <f>IF(BQ51+CD51&gt;マスタ!$C$3,1,0)</f>
        <v>0</v>
      </c>
      <c r="BR52" s="660">
        <f>IF(BR51+CE51&gt;マスタ!$C$3,1,0)</f>
        <v>0</v>
      </c>
      <c r="BS52" s="660">
        <f>IF(BS51+CF51&gt;マスタ!$C$3,1,0)</f>
        <v>0</v>
      </c>
      <c r="BU52" s="660"/>
      <c r="BV52" s="660"/>
      <c r="BW52" s="660"/>
      <c r="BX52" s="660"/>
      <c r="BY52" s="660"/>
      <c r="BZ52" s="660"/>
      <c r="CA52" s="660"/>
      <c r="CB52" s="660"/>
      <c r="CC52" s="660"/>
      <c r="CD52" s="660"/>
      <c r="CE52" s="660"/>
      <c r="CF52" s="660"/>
    </row>
    <row r="53" spans="1:84">
      <c r="A53" s="1582"/>
      <c r="B53" s="1585"/>
      <c r="C53" s="1585"/>
      <c r="D53" s="1585"/>
      <c r="E53" s="1588"/>
      <c r="F53" s="1585"/>
      <c r="G53" s="466" t="s">
        <v>531</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465">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465">
        <f t="shared" si="92"/>
        <v>0</v>
      </c>
      <c r="AH53" s="1571"/>
      <c r="AO53" s="654">
        <v>2</v>
      </c>
      <c r="AP53" s="654">
        <v>1</v>
      </c>
      <c r="AQ53" s="654">
        <v>12</v>
      </c>
      <c r="AR53" s="658">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654">
        <f ca="1">COUNTIF(INDIRECT("H"&amp;(ROW()+12*(($AO53-1)*3+$AP53)-ROW())/12+5):INDIRECT("S"&amp;(ROW()+12*(($AO53-1)*3+$AP53)-ROW())/12+5),AR53)</f>
        <v>0</v>
      </c>
      <c r="AT53" s="658">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654">
        <f ca="1">COUNTIF(INDIRECT("U"&amp;(ROW()+12*(($AO53-1)*3+$AP53)-ROW())/12+5):INDIRECT("AF"&amp;(ROW()+12*(($AO53-1)*3+$AP53)-ROW())/12+5),AT53)</f>
        <v>0</v>
      </c>
      <c r="AV53" s="654">
        <f ca="1">IF(AND(AR53+AT53&gt;0,AS53+AU53&gt;0),COUNTIF(AV$6:AV52,"&gt;0")+1,0)</f>
        <v>0</v>
      </c>
      <c r="BF53" s="654">
        <v>3</v>
      </c>
      <c r="BH53" s="660"/>
      <c r="BI53" s="660"/>
      <c r="BJ53" s="660"/>
      <c r="BK53" s="660"/>
      <c r="BL53" s="660"/>
      <c r="BM53" s="660"/>
      <c r="BN53" s="660"/>
      <c r="BO53" s="660"/>
      <c r="BP53" s="660"/>
      <c r="BQ53" s="660"/>
      <c r="BR53" s="660"/>
      <c r="BS53" s="660"/>
      <c r="BU53" s="660"/>
      <c r="BV53" s="660"/>
      <c r="BW53" s="660"/>
      <c r="BX53" s="660"/>
      <c r="BY53" s="660"/>
      <c r="BZ53" s="660"/>
      <c r="CA53" s="660"/>
      <c r="CB53" s="660"/>
      <c r="CC53" s="660"/>
      <c r="CD53" s="660"/>
      <c r="CE53" s="660"/>
      <c r="CF53" s="660"/>
    </row>
    <row r="54" spans="1:84">
      <c r="A54" s="1581">
        <v>17</v>
      </c>
      <c r="B54" s="1592"/>
      <c r="C54" s="1592"/>
      <c r="D54" s="1583"/>
      <c r="E54" s="1586"/>
      <c r="F54" s="1583"/>
      <c r="G54" s="460" t="s">
        <v>393</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461">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461">
        <f t="shared" si="92"/>
        <v>0</v>
      </c>
      <c r="AH54" s="1569"/>
      <c r="AO54" s="654">
        <v>2</v>
      </c>
      <c r="AP54" s="654">
        <v>2</v>
      </c>
      <c r="AQ54" s="654">
        <v>1</v>
      </c>
      <c r="AR54" s="658">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654">
        <f ca="1">COUNTIF(INDIRECT("H"&amp;(ROW()+12*(($AO54-1)*3+$AP54)-ROW())/12+5):INDIRECT("S"&amp;(ROW()+12*(($AO54-1)*3+$AP54)-ROW())/12+5),AR54)</f>
        <v>0</v>
      </c>
      <c r="AT54" s="658">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654">
        <f ca="1">COUNTIF(INDIRECT("U"&amp;(ROW()+12*(($AO54-1)*3+$AP54)-ROW())/12+5):INDIRECT("AF"&amp;(ROW()+12*(($AO54-1)*3+$AP54)-ROW())/12+5),AT54)</f>
        <v>0</v>
      </c>
      <c r="AV54" s="654">
        <f ca="1">IF(AND(AR54+AT54&gt;0,AS54+AU54&gt;0),COUNTIF(AV$6:AV53,"&gt;0")+1,0)</f>
        <v>0</v>
      </c>
      <c r="BF54" s="654">
        <v>1</v>
      </c>
      <c r="BH54" s="660">
        <f t="shared" ref="BH54:BS54" si="135">SUM(H54:H55)</f>
        <v>0</v>
      </c>
      <c r="BI54" s="660">
        <f t="shared" si="135"/>
        <v>0</v>
      </c>
      <c r="BJ54" s="660">
        <f t="shared" si="135"/>
        <v>0</v>
      </c>
      <c r="BK54" s="660">
        <f t="shared" si="135"/>
        <v>0</v>
      </c>
      <c r="BL54" s="660">
        <f t="shared" si="135"/>
        <v>0</v>
      </c>
      <c r="BM54" s="660">
        <f t="shared" si="135"/>
        <v>0</v>
      </c>
      <c r="BN54" s="660">
        <f t="shared" si="135"/>
        <v>0</v>
      </c>
      <c r="BO54" s="660">
        <f t="shared" si="135"/>
        <v>0</v>
      </c>
      <c r="BP54" s="660">
        <f t="shared" si="135"/>
        <v>0</v>
      </c>
      <c r="BQ54" s="660">
        <f t="shared" si="135"/>
        <v>0</v>
      </c>
      <c r="BR54" s="660">
        <f t="shared" si="135"/>
        <v>0</v>
      </c>
      <c r="BS54" s="660">
        <f t="shared" si="135"/>
        <v>0</v>
      </c>
      <c r="BU54" s="660">
        <f t="shared" ref="BU54:CF54" si="136">SUM(U54:U55)</f>
        <v>0</v>
      </c>
      <c r="BV54" s="660">
        <f t="shared" si="136"/>
        <v>0</v>
      </c>
      <c r="BW54" s="660">
        <f t="shared" si="136"/>
        <v>0</v>
      </c>
      <c r="BX54" s="660">
        <f t="shared" si="136"/>
        <v>0</v>
      </c>
      <c r="BY54" s="660">
        <f t="shared" si="136"/>
        <v>0</v>
      </c>
      <c r="BZ54" s="660">
        <f t="shared" si="136"/>
        <v>0</v>
      </c>
      <c r="CA54" s="660">
        <f t="shared" si="136"/>
        <v>0</v>
      </c>
      <c r="CB54" s="660">
        <f t="shared" si="136"/>
        <v>0</v>
      </c>
      <c r="CC54" s="660">
        <f t="shared" si="136"/>
        <v>0</v>
      </c>
      <c r="CD54" s="660">
        <f t="shared" si="136"/>
        <v>0</v>
      </c>
      <c r="CE54" s="660">
        <f t="shared" si="136"/>
        <v>0</v>
      </c>
      <c r="CF54" s="660">
        <f t="shared" si="136"/>
        <v>0</v>
      </c>
    </row>
    <row r="55" spans="1:84">
      <c r="A55" s="1594"/>
      <c r="B55" s="1584"/>
      <c r="C55" s="1584"/>
      <c r="D55" s="1584"/>
      <c r="E55" s="1587"/>
      <c r="F55" s="1584"/>
      <c r="G55" s="462" t="s">
        <v>392</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463">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463">
        <f t="shared" si="92"/>
        <v>0</v>
      </c>
      <c r="AH55" s="1570"/>
      <c r="AO55" s="654">
        <v>2</v>
      </c>
      <c r="AP55" s="654">
        <v>2</v>
      </c>
      <c r="AQ55" s="654">
        <v>2</v>
      </c>
      <c r="AR55" s="658">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654">
        <f ca="1">COUNTIF(INDIRECT("H"&amp;(ROW()+12*(($AO55-1)*3+$AP55)-ROW())/12+5):INDIRECT("S"&amp;(ROW()+12*(($AO55-1)*3+$AP55)-ROW())/12+5),AR55)</f>
        <v>0</v>
      </c>
      <c r="AT55" s="658">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654">
        <f ca="1">COUNTIF(INDIRECT("U"&amp;(ROW()+12*(($AO55-1)*3+$AP55)-ROW())/12+5):INDIRECT("AF"&amp;(ROW()+12*(($AO55-1)*3+$AP55)-ROW())/12+5),AT55)</f>
        <v>0</v>
      </c>
      <c r="AV55" s="654">
        <f ca="1">IF(AND(AR55+AT55&gt;0,AS55+AU55&gt;0),COUNTIF(AV$6:AV54,"&gt;0")+1,0)</f>
        <v>0</v>
      </c>
      <c r="BF55" s="654">
        <v>2</v>
      </c>
      <c r="BG55" s="654" t="s">
        <v>391</v>
      </c>
      <c r="BH55" s="660">
        <f>IF(BH54+BU54&gt;マスタ!$C$3,1,0)</f>
        <v>0</v>
      </c>
      <c r="BI55" s="660">
        <f>IF(BI54+BV54&gt;マスタ!$C$3,1,0)</f>
        <v>0</v>
      </c>
      <c r="BJ55" s="660">
        <f>IF(BJ54+BW54&gt;マスタ!$C$3,1,0)</f>
        <v>0</v>
      </c>
      <c r="BK55" s="660">
        <f>IF(BK54+BX54&gt;マスタ!$C$3,1,0)</f>
        <v>0</v>
      </c>
      <c r="BL55" s="660">
        <f>IF(BL54+BY54&gt;マスタ!$C$3,1,0)</f>
        <v>0</v>
      </c>
      <c r="BM55" s="660">
        <f>IF(BM54+BZ54&gt;マスタ!$C$3,1,0)</f>
        <v>0</v>
      </c>
      <c r="BN55" s="660">
        <f>IF(BN54+CA54&gt;マスタ!$C$3,1,0)</f>
        <v>0</v>
      </c>
      <c r="BO55" s="660">
        <f>IF(BO54+CB54&gt;マスタ!$C$3,1,0)</f>
        <v>0</v>
      </c>
      <c r="BP55" s="660">
        <f>IF(BP54+CC54&gt;マスタ!$C$3,1,0)</f>
        <v>0</v>
      </c>
      <c r="BQ55" s="660">
        <f>IF(BQ54+CD54&gt;マスタ!$C$3,1,0)</f>
        <v>0</v>
      </c>
      <c r="BR55" s="660">
        <f>IF(BR54+CE54&gt;マスタ!$C$3,1,0)</f>
        <v>0</v>
      </c>
      <c r="BS55" s="660">
        <f>IF(BS54+CF54&gt;マスタ!$C$3,1,0)</f>
        <v>0</v>
      </c>
      <c r="BU55" s="660"/>
      <c r="BV55" s="660"/>
      <c r="BW55" s="660"/>
      <c r="BX55" s="660"/>
      <c r="BY55" s="660"/>
      <c r="BZ55" s="660"/>
      <c r="CA55" s="660"/>
      <c r="CB55" s="660"/>
      <c r="CC55" s="660"/>
      <c r="CD55" s="660"/>
      <c r="CE55" s="660"/>
      <c r="CF55" s="660"/>
    </row>
    <row r="56" spans="1:84">
      <c r="A56" s="1582"/>
      <c r="B56" s="1585"/>
      <c r="C56" s="1585"/>
      <c r="D56" s="1585"/>
      <c r="E56" s="1588"/>
      <c r="F56" s="1585"/>
      <c r="G56" s="466" t="s">
        <v>531</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465">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465">
        <f t="shared" si="92"/>
        <v>0</v>
      </c>
      <c r="AH56" s="1571"/>
      <c r="AO56" s="654">
        <v>2</v>
      </c>
      <c r="AP56" s="654">
        <v>2</v>
      </c>
      <c r="AQ56" s="654">
        <v>3</v>
      </c>
      <c r="AR56" s="658">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654">
        <f ca="1">COUNTIF(INDIRECT("H"&amp;(ROW()+12*(($AO56-1)*3+$AP56)-ROW())/12+5):INDIRECT("S"&amp;(ROW()+12*(($AO56-1)*3+$AP56)-ROW())/12+5),AR56)</f>
        <v>0</v>
      </c>
      <c r="AT56" s="658">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654">
        <f ca="1">COUNTIF(INDIRECT("U"&amp;(ROW()+12*(($AO56-1)*3+$AP56)-ROW())/12+5):INDIRECT("AF"&amp;(ROW()+12*(($AO56-1)*3+$AP56)-ROW())/12+5),AT56)</f>
        <v>0</v>
      </c>
      <c r="AV56" s="654">
        <f ca="1">IF(AND(AR56+AT56&gt;0,AS56+AU56&gt;0),COUNTIF(AV$6:AV55,"&gt;0")+1,0)</f>
        <v>0</v>
      </c>
      <c r="BF56" s="654">
        <v>3</v>
      </c>
      <c r="BH56" s="660"/>
      <c r="BI56" s="660"/>
      <c r="BJ56" s="660"/>
      <c r="BK56" s="660"/>
      <c r="BL56" s="660"/>
      <c r="BM56" s="660"/>
      <c r="BN56" s="660"/>
      <c r="BO56" s="660"/>
      <c r="BP56" s="660"/>
      <c r="BQ56" s="660"/>
      <c r="BR56" s="660"/>
      <c r="BS56" s="660"/>
      <c r="BU56" s="660"/>
      <c r="BV56" s="660"/>
      <c r="BW56" s="660"/>
      <c r="BX56" s="660"/>
      <c r="BY56" s="660"/>
      <c r="BZ56" s="660"/>
      <c r="CA56" s="660"/>
      <c r="CB56" s="660"/>
      <c r="CC56" s="660"/>
      <c r="CD56" s="660"/>
      <c r="CE56" s="660"/>
      <c r="CF56" s="660"/>
    </row>
    <row r="57" spans="1:84">
      <c r="A57" s="1581">
        <v>18</v>
      </c>
      <c r="B57" s="1583"/>
      <c r="C57" s="1583"/>
      <c r="D57" s="1583"/>
      <c r="E57" s="1586"/>
      <c r="F57" s="1583"/>
      <c r="G57" s="460" t="s">
        <v>393</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461">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461">
        <f t="shared" si="92"/>
        <v>0</v>
      </c>
      <c r="AH57" s="1569"/>
      <c r="AO57" s="654">
        <v>2</v>
      </c>
      <c r="AP57" s="654">
        <v>2</v>
      </c>
      <c r="AQ57" s="654">
        <v>4</v>
      </c>
      <c r="AR57" s="658">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654">
        <f ca="1">COUNTIF(INDIRECT("H"&amp;(ROW()+12*(($AO57-1)*3+$AP57)-ROW())/12+5):INDIRECT("S"&amp;(ROW()+12*(($AO57-1)*3+$AP57)-ROW())/12+5),AR57)</f>
        <v>0</v>
      </c>
      <c r="AT57" s="658">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654">
        <f ca="1">COUNTIF(INDIRECT("U"&amp;(ROW()+12*(($AO57-1)*3+$AP57)-ROW())/12+5):INDIRECT("AF"&amp;(ROW()+12*(($AO57-1)*3+$AP57)-ROW())/12+5),AT57)</f>
        <v>0</v>
      </c>
      <c r="AV57" s="654">
        <f ca="1">IF(AND(AR57+AT57&gt;0,AS57+AU57&gt;0),COUNTIF(AV$6:AV56,"&gt;0")+1,0)</f>
        <v>0</v>
      </c>
      <c r="BF57" s="654">
        <v>1</v>
      </c>
      <c r="BH57" s="660">
        <f t="shared" ref="BH57:BS57" si="143">SUM(H57:H58)</f>
        <v>0</v>
      </c>
      <c r="BI57" s="660">
        <f t="shared" si="143"/>
        <v>0</v>
      </c>
      <c r="BJ57" s="660">
        <f t="shared" si="143"/>
        <v>0</v>
      </c>
      <c r="BK57" s="660">
        <f t="shared" si="143"/>
        <v>0</v>
      </c>
      <c r="BL57" s="660">
        <f t="shared" si="143"/>
        <v>0</v>
      </c>
      <c r="BM57" s="660">
        <f t="shared" si="143"/>
        <v>0</v>
      </c>
      <c r="BN57" s="660">
        <f t="shared" si="143"/>
        <v>0</v>
      </c>
      <c r="BO57" s="660">
        <f t="shared" si="143"/>
        <v>0</v>
      </c>
      <c r="BP57" s="660">
        <f t="shared" si="143"/>
        <v>0</v>
      </c>
      <c r="BQ57" s="660">
        <f t="shared" si="143"/>
        <v>0</v>
      </c>
      <c r="BR57" s="660">
        <f t="shared" si="143"/>
        <v>0</v>
      </c>
      <c r="BS57" s="660">
        <f t="shared" si="143"/>
        <v>0</v>
      </c>
      <c r="BU57" s="660">
        <f t="shared" ref="BU57:CF57" si="144">SUM(U57:U58)</f>
        <v>0</v>
      </c>
      <c r="BV57" s="660">
        <f t="shared" si="144"/>
        <v>0</v>
      </c>
      <c r="BW57" s="660">
        <f t="shared" si="144"/>
        <v>0</v>
      </c>
      <c r="BX57" s="660">
        <f t="shared" si="144"/>
        <v>0</v>
      </c>
      <c r="BY57" s="660">
        <f t="shared" si="144"/>
        <v>0</v>
      </c>
      <c r="BZ57" s="660">
        <f t="shared" si="144"/>
        <v>0</v>
      </c>
      <c r="CA57" s="660">
        <f t="shared" si="144"/>
        <v>0</v>
      </c>
      <c r="CB57" s="660">
        <f t="shared" si="144"/>
        <v>0</v>
      </c>
      <c r="CC57" s="660">
        <f t="shared" si="144"/>
        <v>0</v>
      </c>
      <c r="CD57" s="660">
        <f t="shared" si="144"/>
        <v>0</v>
      </c>
      <c r="CE57" s="660">
        <f t="shared" si="144"/>
        <v>0</v>
      </c>
      <c r="CF57" s="660">
        <f t="shared" si="144"/>
        <v>0</v>
      </c>
    </row>
    <row r="58" spans="1:84">
      <c r="A58" s="1594"/>
      <c r="B58" s="1584"/>
      <c r="C58" s="1584"/>
      <c r="D58" s="1584"/>
      <c r="E58" s="1587"/>
      <c r="F58" s="1584"/>
      <c r="G58" s="462" t="s">
        <v>392</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463">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463">
        <f t="shared" si="92"/>
        <v>0</v>
      </c>
      <c r="AH58" s="1570"/>
      <c r="AO58" s="654">
        <v>2</v>
      </c>
      <c r="AP58" s="654">
        <v>2</v>
      </c>
      <c r="AQ58" s="654">
        <v>5</v>
      </c>
      <c r="AR58" s="658">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654">
        <f ca="1">COUNTIF(INDIRECT("H"&amp;(ROW()+12*(($AO58-1)*3+$AP58)-ROW())/12+5):INDIRECT("S"&amp;(ROW()+12*(($AO58-1)*3+$AP58)-ROW())/12+5),AR58)</f>
        <v>0</v>
      </c>
      <c r="AT58" s="658">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654">
        <f ca="1">COUNTIF(INDIRECT("U"&amp;(ROW()+12*(($AO58-1)*3+$AP58)-ROW())/12+5):INDIRECT("AF"&amp;(ROW()+12*(($AO58-1)*3+$AP58)-ROW())/12+5),AT58)</f>
        <v>0</v>
      </c>
      <c r="AV58" s="654">
        <f ca="1">IF(AND(AR58+AT58&gt;0,AS58+AU58&gt;0),COUNTIF(AV$6:AV57,"&gt;0")+1,0)</f>
        <v>0</v>
      </c>
      <c r="BF58" s="654">
        <v>2</v>
      </c>
      <c r="BG58" s="654" t="s">
        <v>391</v>
      </c>
      <c r="BH58" s="660">
        <f>IF(BH57+BU57&gt;マスタ!$C$3,1,0)</f>
        <v>0</v>
      </c>
      <c r="BI58" s="660">
        <f>IF(BI57+BV57&gt;マスタ!$C$3,1,0)</f>
        <v>0</v>
      </c>
      <c r="BJ58" s="660">
        <f>IF(BJ57+BW57&gt;マスタ!$C$3,1,0)</f>
        <v>0</v>
      </c>
      <c r="BK58" s="660">
        <f>IF(BK57+BX57&gt;マスタ!$C$3,1,0)</f>
        <v>0</v>
      </c>
      <c r="BL58" s="660">
        <f>IF(BL57+BY57&gt;マスタ!$C$3,1,0)</f>
        <v>0</v>
      </c>
      <c r="BM58" s="660">
        <f>IF(BM57+BZ57&gt;マスタ!$C$3,1,0)</f>
        <v>0</v>
      </c>
      <c r="BN58" s="660">
        <f>IF(BN57+CA57&gt;マスタ!$C$3,1,0)</f>
        <v>0</v>
      </c>
      <c r="BO58" s="660">
        <f>IF(BO57+CB57&gt;マスタ!$C$3,1,0)</f>
        <v>0</v>
      </c>
      <c r="BP58" s="660">
        <f>IF(BP57+CC57&gt;マスタ!$C$3,1,0)</f>
        <v>0</v>
      </c>
      <c r="BQ58" s="660">
        <f>IF(BQ57+CD57&gt;マスタ!$C$3,1,0)</f>
        <v>0</v>
      </c>
      <c r="BR58" s="660">
        <f>IF(BR57+CE57&gt;マスタ!$C$3,1,0)</f>
        <v>0</v>
      </c>
      <c r="BS58" s="660">
        <f>IF(BS57+CF57&gt;マスタ!$C$3,1,0)</f>
        <v>0</v>
      </c>
      <c r="BU58" s="660"/>
      <c r="BV58" s="660"/>
      <c r="BW58" s="660"/>
      <c r="BX58" s="660"/>
      <c r="BY58" s="660"/>
      <c r="BZ58" s="660"/>
      <c r="CA58" s="660"/>
      <c r="CB58" s="660"/>
      <c r="CC58" s="660"/>
      <c r="CD58" s="660"/>
      <c r="CE58" s="660"/>
      <c r="CF58" s="660"/>
    </row>
    <row r="59" spans="1:84">
      <c r="A59" s="1582"/>
      <c r="B59" s="1585"/>
      <c r="C59" s="1585"/>
      <c r="D59" s="1585"/>
      <c r="E59" s="1588"/>
      <c r="F59" s="1585"/>
      <c r="G59" s="466" t="s">
        <v>531</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465">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465">
        <f t="shared" si="92"/>
        <v>0</v>
      </c>
      <c r="AH59" s="1571"/>
      <c r="AO59" s="654">
        <v>2</v>
      </c>
      <c r="AP59" s="654">
        <v>2</v>
      </c>
      <c r="AQ59" s="654">
        <v>6</v>
      </c>
      <c r="AR59" s="658">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654">
        <f ca="1">COUNTIF(INDIRECT("H"&amp;(ROW()+12*(($AO59-1)*3+$AP59)-ROW())/12+5):INDIRECT("S"&amp;(ROW()+12*(($AO59-1)*3+$AP59)-ROW())/12+5),AR59)</f>
        <v>0</v>
      </c>
      <c r="AT59" s="658">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654">
        <f ca="1">COUNTIF(INDIRECT("U"&amp;(ROW()+12*(($AO59-1)*3+$AP59)-ROW())/12+5):INDIRECT("AF"&amp;(ROW()+12*(($AO59-1)*3+$AP59)-ROW())/12+5),AT59)</f>
        <v>0</v>
      </c>
      <c r="AV59" s="654">
        <f ca="1">IF(AND(AR59+AT59&gt;0,AS59+AU59&gt;0),COUNTIF(AV$6:AV58,"&gt;0")+1,0)</f>
        <v>0</v>
      </c>
      <c r="BF59" s="654">
        <v>3</v>
      </c>
      <c r="BH59" s="660"/>
      <c r="BI59" s="660"/>
      <c r="BJ59" s="660"/>
      <c r="BK59" s="660"/>
      <c r="BL59" s="660"/>
      <c r="BM59" s="660"/>
      <c r="BN59" s="660"/>
      <c r="BO59" s="660"/>
      <c r="BP59" s="660"/>
      <c r="BQ59" s="660"/>
      <c r="BR59" s="660"/>
      <c r="BS59" s="660"/>
    </row>
    <row r="60" spans="1:84">
      <c r="A60" s="1581">
        <v>19</v>
      </c>
      <c r="B60" s="1583"/>
      <c r="C60" s="1583"/>
      <c r="D60" s="1583"/>
      <c r="E60" s="1586"/>
      <c r="F60" s="1583"/>
      <c r="G60" s="460" t="s">
        <v>393</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461">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461">
        <f t="shared" si="92"/>
        <v>0</v>
      </c>
      <c r="AH60" s="1569"/>
      <c r="AO60" s="654">
        <v>2</v>
      </c>
      <c r="AP60" s="654">
        <v>2</v>
      </c>
      <c r="AQ60" s="654">
        <v>7</v>
      </c>
      <c r="AR60" s="658">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654">
        <f ca="1">COUNTIF(INDIRECT("H"&amp;(ROW()+12*(($AO60-1)*3+$AP60)-ROW())/12+5):INDIRECT("S"&amp;(ROW()+12*(($AO60-1)*3+$AP60)-ROW())/12+5),AR60)</f>
        <v>0</v>
      </c>
      <c r="AT60" s="658">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654">
        <f ca="1">COUNTIF(INDIRECT("U"&amp;(ROW()+12*(($AO60-1)*3+$AP60)-ROW())/12+5):INDIRECT("AF"&amp;(ROW()+12*(($AO60-1)*3+$AP60)-ROW())/12+5),AT60)</f>
        <v>0</v>
      </c>
      <c r="AV60" s="654">
        <f ca="1">IF(AND(AR60+AT60&gt;0,AS60+AU60&gt;0),COUNTIF(AV$6:AV59,"&gt;0")+1,0)</f>
        <v>0</v>
      </c>
      <c r="BF60" s="654">
        <v>1</v>
      </c>
      <c r="BH60" s="660">
        <f t="shared" ref="BH60:BS60" si="151">SUM(H60:H61)</f>
        <v>0</v>
      </c>
      <c r="BI60" s="660">
        <f t="shared" si="151"/>
        <v>0</v>
      </c>
      <c r="BJ60" s="660">
        <f t="shared" si="151"/>
        <v>0</v>
      </c>
      <c r="BK60" s="660">
        <f t="shared" si="151"/>
        <v>0</v>
      </c>
      <c r="BL60" s="660">
        <f t="shared" si="151"/>
        <v>0</v>
      </c>
      <c r="BM60" s="660">
        <f t="shared" si="151"/>
        <v>0</v>
      </c>
      <c r="BN60" s="660">
        <f t="shared" si="151"/>
        <v>0</v>
      </c>
      <c r="BO60" s="660">
        <f t="shared" si="151"/>
        <v>0</v>
      </c>
      <c r="BP60" s="660">
        <f t="shared" si="151"/>
        <v>0</v>
      </c>
      <c r="BQ60" s="660">
        <f t="shared" si="151"/>
        <v>0</v>
      </c>
      <c r="BR60" s="660">
        <f t="shared" si="151"/>
        <v>0</v>
      </c>
      <c r="BS60" s="660">
        <f t="shared" si="151"/>
        <v>0</v>
      </c>
      <c r="BU60" s="660">
        <f t="shared" ref="BU60:CF60" si="152">SUM(U60:U61)</f>
        <v>0</v>
      </c>
      <c r="BV60" s="660">
        <f t="shared" si="152"/>
        <v>0</v>
      </c>
      <c r="BW60" s="660">
        <f t="shared" si="152"/>
        <v>0</v>
      </c>
      <c r="BX60" s="660">
        <f t="shared" si="152"/>
        <v>0</v>
      </c>
      <c r="BY60" s="660">
        <f t="shared" si="152"/>
        <v>0</v>
      </c>
      <c r="BZ60" s="660">
        <f t="shared" si="152"/>
        <v>0</v>
      </c>
      <c r="CA60" s="660">
        <f t="shared" si="152"/>
        <v>0</v>
      </c>
      <c r="CB60" s="660">
        <f t="shared" si="152"/>
        <v>0</v>
      </c>
      <c r="CC60" s="660">
        <f t="shared" si="152"/>
        <v>0</v>
      </c>
      <c r="CD60" s="660">
        <f t="shared" si="152"/>
        <v>0</v>
      </c>
      <c r="CE60" s="660">
        <f t="shared" si="152"/>
        <v>0</v>
      </c>
      <c r="CF60" s="660">
        <f t="shared" si="152"/>
        <v>0</v>
      </c>
    </row>
    <row r="61" spans="1:84">
      <c r="A61" s="1594"/>
      <c r="B61" s="1584"/>
      <c r="C61" s="1584"/>
      <c r="D61" s="1584"/>
      <c r="E61" s="1587"/>
      <c r="F61" s="1584"/>
      <c r="G61" s="462" t="s">
        <v>392</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463">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463">
        <f t="shared" si="92"/>
        <v>0</v>
      </c>
      <c r="AH61" s="1570"/>
      <c r="AO61" s="654">
        <v>2</v>
      </c>
      <c r="AP61" s="654">
        <v>2</v>
      </c>
      <c r="AQ61" s="654">
        <v>8</v>
      </c>
      <c r="AR61" s="658">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654">
        <f ca="1">COUNTIF(INDIRECT("H"&amp;(ROW()+12*(($AO61-1)*3+$AP61)-ROW())/12+5):INDIRECT("S"&amp;(ROW()+12*(($AO61-1)*3+$AP61)-ROW())/12+5),AR61)</f>
        <v>0</v>
      </c>
      <c r="AT61" s="658">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654">
        <f ca="1">COUNTIF(INDIRECT("U"&amp;(ROW()+12*(($AO61-1)*3+$AP61)-ROW())/12+5):INDIRECT("AF"&amp;(ROW()+12*(($AO61-1)*3+$AP61)-ROW())/12+5),AT61)</f>
        <v>0</v>
      </c>
      <c r="AV61" s="654">
        <f ca="1">IF(AND(AR61+AT61&gt;0,AS61+AU61&gt;0),COUNTIF(AV$6:AV60,"&gt;0")+1,0)</f>
        <v>0</v>
      </c>
      <c r="BF61" s="654">
        <v>2</v>
      </c>
      <c r="BG61" s="654" t="s">
        <v>391</v>
      </c>
      <c r="BH61" s="660">
        <f>IF(BH60+BU60&gt;マスタ!$C$3,1,0)</f>
        <v>0</v>
      </c>
      <c r="BI61" s="660">
        <f>IF(BI60+BV60&gt;マスタ!$C$3,1,0)</f>
        <v>0</v>
      </c>
      <c r="BJ61" s="660">
        <f>IF(BJ60+BW60&gt;マスタ!$C$3,1,0)</f>
        <v>0</v>
      </c>
      <c r="BK61" s="660">
        <f>IF(BK60+BX60&gt;マスタ!$C$3,1,0)</f>
        <v>0</v>
      </c>
      <c r="BL61" s="660">
        <f>IF(BL60+BY60&gt;マスタ!$C$3,1,0)</f>
        <v>0</v>
      </c>
      <c r="BM61" s="660">
        <f>IF(BM60+BZ60&gt;マスタ!$C$3,1,0)</f>
        <v>0</v>
      </c>
      <c r="BN61" s="660">
        <f>IF(BN60+CA60&gt;マスタ!$C$3,1,0)</f>
        <v>0</v>
      </c>
      <c r="BO61" s="660">
        <f>IF(BO60+CB60&gt;マスタ!$C$3,1,0)</f>
        <v>0</v>
      </c>
      <c r="BP61" s="660">
        <f>IF(BP60+CC60&gt;マスタ!$C$3,1,0)</f>
        <v>0</v>
      </c>
      <c r="BQ61" s="660">
        <f>IF(BQ60+CD60&gt;マスタ!$C$3,1,0)</f>
        <v>0</v>
      </c>
      <c r="BR61" s="660">
        <f>IF(BR60+CE60&gt;マスタ!$C$3,1,0)</f>
        <v>0</v>
      </c>
      <c r="BS61" s="660">
        <f>IF(BS60+CF60&gt;マスタ!$C$3,1,0)</f>
        <v>0</v>
      </c>
      <c r="BU61" s="660"/>
      <c r="BV61" s="660"/>
      <c r="BW61" s="660"/>
      <c r="BX61" s="660"/>
      <c r="BY61" s="660"/>
      <c r="BZ61" s="660"/>
      <c r="CA61" s="660"/>
      <c r="CB61" s="660"/>
      <c r="CC61" s="660"/>
      <c r="CD61" s="660"/>
      <c r="CE61" s="660"/>
      <c r="CF61" s="660"/>
    </row>
    <row r="62" spans="1:84">
      <c r="A62" s="1582"/>
      <c r="B62" s="1585"/>
      <c r="C62" s="1585"/>
      <c r="D62" s="1585"/>
      <c r="E62" s="1588"/>
      <c r="F62" s="1585"/>
      <c r="G62" s="466" t="s">
        <v>531</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465">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465">
        <f t="shared" si="92"/>
        <v>0</v>
      </c>
      <c r="AH62" s="1571"/>
      <c r="AO62" s="654">
        <v>2</v>
      </c>
      <c r="AP62" s="654">
        <v>2</v>
      </c>
      <c r="AQ62" s="654">
        <v>9</v>
      </c>
      <c r="AR62" s="658">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654">
        <f ca="1">COUNTIF(INDIRECT("H"&amp;(ROW()+12*(($AO62-1)*3+$AP62)-ROW())/12+5):INDIRECT("S"&amp;(ROW()+12*(($AO62-1)*3+$AP62)-ROW())/12+5),AR62)</f>
        <v>0</v>
      </c>
      <c r="AT62" s="658">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654">
        <f ca="1">COUNTIF(INDIRECT("U"&amp;(ROW()+12*(($AO62-1)*3+$AP62)-ROW())/12+5):INDIRECT("AF"&amp;(ROW()+12*(($AO62-1)*3+$AP62)-ROW())/12+5),AT62)</f>
        <v>0</v>
      </c>
      <c r="AV62" s="654">
        <f ca="1">IF(AND(AR62+AT62&gt;0,AS62+AU62&gt;0),COUNTIF(AV$6:AV61,"&gt;0")+1,0)</f>
        <v>0</v>
      </c>
      <c r="BF62" s="654">
        <v>3</v>
      </c>
      <c r="BH62" s="660"/>
      <c r="BI62" s="660"/>
      <c r="BJ62" s="660"/>
      <c r="BK62" s="660"/>
      <c r="BL62" s="660"/>
      <c r="BM62" s="660"/>
      <c r="BN62" s="660"/>
      <c r="BO62" s="660"/>
      <c r="BP62" s="660"/>
      <c r="BQ62" s="660"/>
      <c r="BR62" s="660"/>
      <c r="BS62" s="660"/>
      <c r="BU62" s="660"/>
      <c r="BV62" s="660"/>
      <c r="BW62" s="660"/>
      <c r="BX62" s="660"/>
      <c r="BY62" s="660"/>
      <c r="BZ62" s="660"/>
      <c r="CA62" s="660"/>
      <c r="CB62" s="660"/>
      <c r="CC62" s="660"/>
      <c r="CD62" s="660"/>
      <c r="CE62" s="660"/>
      <c r="CF62" s="660"/>
    </row>
    <row r="63" spans="1:84">
      <c r="A63" s="1581">
        <v>20</v>
      </c>
      <c r="B63" s="1583"/>
      <c r="C63" s="1583"/>
      <c r="D63" s="1583"/>
      <c r="E63" s="1586"/>
      <c r="F63" s="1583"/>
      <c r="G63" s="460" t="s">
        <v>393</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461">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461">
        <f t="shared" si="92"/>
        <v>0</v>
      </c>
      <c r="AH63" s="1569"/>
      <c r="AO63" s="654">
        <v>2</v>
      </c>
      <c r="AP63" s="654">
        <v>2</v>
      </c>
      <c r="AQ63" s="654">
        <v>10</v>
      </c>
      <c r="AR63" s="658">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654">
        <f ca="1">COUNTIF(INDIRECT("H"&amp;(ROW()+12*(($AO63-1)*3+$AP63)-ROW())/12+5):INDIRECT("S"&amp;(ROW()+12*(($AO63-1)*3+$AP63)-ROW())/12+5),AR63)</f>
        <v>0</v>
      </c>
      <c r="AT63" s="658">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654">
        <f ca="1">COUNTIF(INDIRECT("U"&amp;(ROW()+12*(($AO63-1)*3+$AP63)-ROW())/12+5):INDIRECT("AF"&amp;(ROW()+12*(($AO63-1)*3+$AP63)-ROW())/12+5),AT63)</f>
        <v>0</v>
      </c>
      <c r="AV63" s="654">
        <f ca="1">IF(AND(AR63+AT63&gt;0,AS63+AU63&gt;0),COUNTIF(AV$6:AV62,"&gt;0")+1,0)</f>
        <v>0</v>
      </c>
      <c r="BF63" s="654">
        <v>1</v>
      </c>
      <c r="BH63" s="660">
        <f t="shared" ref="BH63:BS63" si="159">SUM(H63:H64)</f>
        <v>0</v>
      </c>
      <c r="BI63" s="660">
        <f t="shared" si="159"/>
        <v>0</v>
      </c>
      <c r="BJ63" s="660">
        <f t="shared" si="159"/>
        <v>0</v>
      </c>
      <c r="BK63" s="660">
        <f t="shared" si="159"/>
        <v>0</v>
      </c>
      <c r="BL63" s="660">
        <f t="shared" si="159"/>
        <v>0</v>
      </c>
      <c r="BM63" s="660">
        <f t="shared" si="159"/>
        <v>0</v>
      </c>
      <c r="BN63" s="660">
        <f t="shared" si="159"/>
        <v>0</v>
      </c>
      <c r="BO63" s="660">
        <f t="shared" si="159"/>
        <v>0</v>
      </c>
      <c r="BP63" s="660">
        <f t="shared" si="159"/>
        <v>0</v>
      </c>
      <c r="BQ63" s="660">
        <f t="shared" si="159"/>
        <v>0</v>
      </c>
      <c r="BR63" s="660">
        <f t="shared" si="159"/>
        <v>0</v>
      </c>
      <c r="BS63" s="660">
        <f t="shared" si="159"/>
        <v>0</v>
      </c>
      <c r="BU63" s="660">
        <f t="shared" ref="BU63:CF63" si="160">SUM(U63:U64)</f>
        <v>0</v>
      </c>
      <c r="BV63" s="660">
        <f t="shared" si="160"/>
        <v>0</v>
      </c>
      <c r="BW63" s="660">
        <f t="shared" si="160"/>
        <v>0</v>
      </c>
      <c r="BX63" s="660">
        <f t="shared" si="160"/>
        <v>0</v>
      </c>
      <c r="BY63" s="660">
        <f t="shared" si="160"/>
        <v>0</v>
      </c>
      <c r="BZ63" s="660">
        <f t="shared" si="160"/>
        <v>0</v>
      </c>
      <c r="CA63" s="660">
        <f t="shared" si="160"/>
        <v>0</v>
      </c>
      <c r="CB63" s="660">
        <f t="shared" si="160"/>
        <v>0</v>
      </c>
      <c r="CC63" s="660">
        <f t="shared" si="160"/>
        <v>0</v>
      </c>
      <c r="CD63" s="660">
        <f t="shared" si="160"/>
        <v>0</v>
      </c>
      <c r="CE63" s="660">
        <f t="shared" si="160"/>
        <v>0</v>
      </c>
      <c r="CF63" s="660">
        <f t="shared" si="160"/>
        <v>0</v>
      </c>
    </row>
    <row r="64" spans="1:84">
      <c r="A64" s="1594"/>
      <c r="B64" s="1584"/>
      <c r="C64" s="1584"/>
      <c r="D64" s="1584"/>
      <c r="E64" s="1587"/>
      <c r="F64" s="1584"/>
      <c r="G64" s="462" t="s">
        <v>392</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463">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463">
        <f t="shared" si="92"/>
        <v>0</v>
      </c>
      <c r="AH64" s="1570"/>
      <c r="AO64" s="654">
        <v>2</v>
      </c>
      <c r="AP64" s="654">
        <v>2</v>
      </c>
      <c r="AQ64" s="654">
        <v>11</v>
      </c>
      <c r="AR64" s="658">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654">
        <f ca="1">COUNTIF(INDIRECT("H"&amp;(ROW()+12*(($AO64-1)*3+$AP64)-ROW())/12+5):INDIRECT("S"&amp;(ROW()+12*(($AO64-1)*3+$AP64)-ROW())/12+5),AR64)</f>
        <v>0</v>
      </c>
      <c r="AT64" s="658">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654">
        <f ca="1">COUNTIF(INDIRECT("U"&amp;(ROW()+12*(($AO64-1)*3+$AP64)-ROW())/12+5):INDIRECT("AF"&amp;(ROW()+12*(($AO64-1)*3+$AP64)-ROW())/12+5),AT64)</f>
        <v>0</v>
      </c>
      <c r="AV64" s="654">
        <f ca="1">IF(AND(AR64+AT64&gt;0,AS64+AU64&gt;0),COUNTIF(AV$6:AV63,"&gt;0")+1,0)</f>
        <v>0</v>
      </c>
      <c r="BF64" s="654">
        <v>2</v>
      </c>
      <c r="BG64" s="654" t="s">
        <v>391</v>
      </c>
      <c r="BH64" s="660">
        <f>IF(BH63+BU63&gt;マスタ!$C$3,1,0)</f>
        <v>0</v>
      </c>
      <c r="BI64" s="660">
        <f>IF(BI63+BV63&gt;マスタ!$C$3,1,0)</f>
        <v>0</v>
      </c>
      <c r="BJ64" s="660">
        <f>IF(BJ63+BW63&gt;マスタ!$C$3,1,0)</f>
        <v>0</v>
      </c>
      <c r="BK64" s="660">
        <f>IF(BK63+BX63&gt;マスタ!$C$3,1,0)</f>
        <v>0</v>
      </c>
      <c r="BL64" s="660">
        <f>IF(BL63+BY63&gt;マスタ!$C$3,1,0)</f>
        <v>0</v>
      </c>
      <c r="BM64" s="660">
        <f>IF(BM63+BZ63&gt;マスタ!$C$3,1,0)</f>
        <v>0</v>
      </c>
      <c r="BN64" s="660">
        <f>IF(BN63+CA63&gt;マスタ!$C$3,1,0)</f>
        <v>0</v>
      </c>
      <c r="BO64" s="660">
        <f>IF(BO63+CB63&gt;マスタ!$C$3,1,0)</f>
        <v>0</v>
      </c>
      <c r="BP64" s="660">
        <f>IF(BP63+CC63&gt;マスタ!$C$3,1,0)</f>
        <v>0</v>
      </c>
      <c r="BQ64" s="660">
        <f>IF(BQ63+CD63&gt;マスタ!$C$3,1,0)</f>
        <v>0</v>
      </c>
      <c r="BR64" s="660">
        <f>IF(BR63+CE63&gt;マスタ!$C$3,1,0)</f>
        <v>0</v>
      </c>
      <c r="BS64" s="660">
        <f>IF(BS63+CF63&gt;マスタ!$C$3,1,0)</f>
        <v>0</v>
      </c>
    </row>
    <row r="65" spans="1:84">
      <c r="A65" s="1582"/>
      <c r="B65" s="1585"/>
      <c r="C65" s="1585"/>
      <c r="D65" s="1585"/>
      <c r="E65" s="1588"/>
      <c r="F65" s="1585"/>
      <c r="G65" s="466" t="s">
        <v>531</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465">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465">
        <f t="shared" si="92"/>
        <v>0</v>
      </c>
      <c r="AH65" s="1571"/>
      <c r="AO65" s="654">
        <v>2</v>
      </c>
      <c r="AP65" s="654">
        <v>2</v>
      </c>
      <c r="AQ65" s="654">
        <v>12</v>
      </c>
      <c r="AR65" s="658">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654">
        <f ca="1">COUNTIF(INDIRECT("H"&amp;(ROW()+12*(($AO65-1)*3+$AP65)-ROW())/12+5):INDIRECT("S"&amp;(ROW()+12*(($AO65-1)*3+$AP65)-ROW())/12+5),AR65)</f>
        <v>0</v>
      </c>
      <c r="AT65" s="658">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654">
        <f ca="1">COUNTIF(INDIRECT("U"&amp;(ROW()+12*(($AO65-1)*3+$AP65)-ROW())/12+5):INDIRECT("AF"&amp;(ROW()+12*(($AO65-1)*3+$AP65)-ROW())/12+5),AT65)</f>
        <v>0</v>
      </c>
      <c r="AV65" s="654">
        <f ca="1">IF(AND(AR65+AT65&gt;0,AS65+AU65&gt;0),COUNTIF(AV$6:AV64,"&gt;0")+1,0)</f>
        <v>0</v>
      </c>
      <c r="BF65" s="654">
        <v>3</v>
      </c>
    </row>
    <row r="66" spans="1:84">
      <c r="A66" s="1581">
        <v>21</v>
      </c>
      <c r="B66" s="1583"/>
      <c r="C66" s="1583"/>
      <c r="D66" s="1583"/>
      <c r="E66" s="1586"/>
      <c r="F66" s="1583"/>
      <c r="G66" s="460" t="s">
        <v>393</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461">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461">
        <f t="shared" si="92"/>
        <v>0</v>
      </c>
      <c r="AH66" s="1569"/>
      <c r="AO66" s="654">
        <v>2</v>
      </c>
      <c r="AP66" s="654">
        <v>3</v>
      </c>
      <c r="AQ66" s="654">
        <v>1</v>
      </c>
      <c r="AR66" s="658">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654">
        <f ca="1">COUNTIF(INDIRECT("H"&amp;(ROW()+12*(($AO66-1)*3+$AP66)-ROW())/12+5):INDIRECT("S"&amp;(ROW()+12*(($AO66-1)*3+$AP66)-ROW())/12+5),AR66)</f>
        <v>0</v>
      </c>
      <c r="AT66" s="658">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654">
        <f ca="1">COUNTIF(INDIRECT("U"&amp;(ROW()+12*(($AO66-1)*3+$AP66)-ROW())/12+5):INDIRECT("AF"&amp;(ROW()+12*(($AO66-1)*3+$AP66)-ROW())/12+5),AT66)</f>
        <v>0</v>
      </c>
      <c r="AV66" s="654">
        <f ca="1">IF(AND(AR66+AT66&gt;0,AS66+AU66&gt;0),COUNTIF(AV$6:AV65,"&gt;0")+1,0)</f>
        <v>0</v>
      </c>
      <c r="BF66" s="654">
        <v>1</v>
      </c>
      <c r="BH66" s="660">
        <f t="shared" ref="BH66:BS66" si="167">SUM(H66:H67)</f>
        <v>0</v>
      </c>
      <c r="BI66" s="660">
        <f t="shared" si="167"/>
        <v>0</v>
      </c>
      <c r="BJ66" s="660">
        <f t="shared" si="167"/>
        <v>0</v>
      </c>
      <c r="BK66" s="660">
        <f t="shared" si="167"/>
        <v>0</v>
      </c>
      <c r="BL66" s="660">
        <f t="shared" si="167"/>
        <v>0</v>
      </c>
      <c r="BM66" s="660">
        <f t="shared" si="167"/>
        <v>0</v>
      </c>
      <c r="BN66" s="660">
        <f t="shared" si="167"/>
        <v>0</v>
      </c>
      <c r="BO66" s="660">
        <f t="shared" si="167"/>
        <v>0</v>
      </c>
      <c r="BP66" s="660">
        <f t="shared" si="167"/>
        <v>0</v>
      </c>
      <c r="BQ66" s="660">
        <f t="shared" si="167"/>
        <v>0</v>
      </c>
      <c r="BR66" s="660">
        <f t="shared" si="167"/>
        <v>0</v>
      </c>
      <c r="BS66" s="660">
        <f t="shared" si="167"/>
        <v>0</v>
      </c>
      <c r="BU66" s="660">
        <f t="shared" ref="BU66:CF66" si="168">SUM(U66:U67)</f>
        <v>0</v>
      </c>
      <c r="BV66" s="660">
        <f t="shared" si="168"/>
        <v>0</v>
      </c>
      <c r="BW66" s="660">
        <f t="shared" si="168"/>
        <v>0</v>
      </c>
      <c r="BX66" s="660">
        <f t="shared" si="168"/>
        <v>0</v>
      </c>
      <c r="BY66" s="660">
        <f t="shared" si="168"/>
        <v>0</v>
      </c>
      <c r="BZ66" s="660">
        <f t="shared" si="168"/>
        <v>0</v>
      </c>
      <c r="CA66" s="660">
        <f t="shared" si="168"/>
        <v>0</v>
      </c>
      <c r="CB66" s="660">
        <f t="shared" si="168"/>
        <v>0</v>
      </c>
      <c r="CC66" s="660">
        <f t="shared" si="168"/>
        <v>0</v>
      </c>
      <c r="CD66" s="660">
        <f t="shared" si="168"/>
        <v>0</v>
      </c>
      <c r="CE66" s="660">
        <f t="shared" si="168"/>
        <v>0</v>
      </c>
      <c r="CF66" s="660">
        <f t="shared" si="168"/>
        <v>0</v>
      </c>
    </row>
    <row r="67" spans="1:84">
      <c r="A67" s="1594"/>
      <c r="B67" s="1584"/>
      <c r="C67" s="1584"/>
      <c r="D67" s="1584"/>
      <c r="E67" s="1587"/>
      <c r="F67" s="1584"/>
      <c r="G67" s="462" t="s">
        <v>392</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463">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463">
        <f t="shared" si="92"/>
        <v>0</v>
      </c>
      <c r="AH67" s="1570"/>
      <c r="AO67" s="654">
        <v>2</v>
      </c>
      <c r="AP67" s="654">
        <v>3</v>
      </c>
      <c r="AQ67" s="654">
        <v>2</v>
      </c>
      <c r="AR67" s="658">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654">
        <f ca="1">COUNTIF(INDIRECT("H"&amp;(ROW()+12*(($AO67-1)*3+$AP67)-ROW())/12+5):INDIRECT("S"&amp;(ROW()+12*(($AO67-1)*3+$AP67)-ROW())/12+5),AR67)</f>
        <v>0</v>
      </c>
      <c r="AT67" s="658">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654">
        <f ca="1">COUNTIF(INDIRECT("U"&amp;(ROW()+12*(($AO67-1)*3+$AP67)-ROW())/12+5):INDIRECT("AF"&amp;(ROW()+12*(($AO67-1)*3+$AP67)-ROW())/12+5),AT67)</f>
        <v>0</v>
      </c>
      <c r="AV67" s="654">
        <f ca="1">IF(AND(AR67+AT67&gt;0,AS67+AU67&gt;0),COUNTIF(AV$6:AV66,"&gt;0")+1,0)</f>
        <v>0</v>
      </c>
      <c r="BF67" s="654">
        <v>2</v>
      </c>
      <c r="BG67" s="654" t="s">
        <v>391</v>
      </c>
      <c r="BH67" s="660">
        <f>IF(BH66+BU66&gt;マスタ!$C$3,1,0)</f>
        <v>0</v>
      </c>
      <c r="BI67" s="660">
        <f>IF(BI66+BV66&gt;マスタ!$C$3,1,0)</f>
        <v>0</v>
      </c>
      <c r="BJ67" s="660">
        <f>IF(BJ66+BW66&gt;マスタ!$C$3,1,0)</f>
        <v>0</v>
      </c>
      <c r="BK67" s="660">
        <f>IF(BK66+BX66&gt;マスタ!$C$3,1,0)</f>
        <v>0</v>
      </c>
      <c r="BL67" s="660">
        <f>IF(BL66+BY66&gt;マスタ!$C$3,1,0)</f>
        <v>0</v>
      </c>
      <c r="BM67" s="660">
        <f>IF(BM66+BZ66&gt;マスタ!$C$3,1,0)</f>
        <v>0</v>
      </c>
      <c r="BN67" s="660">
        <f>IF(BN66+CA66&gt;マスタ!$C$3,1,0)</f>
        <v>0</v>
      </c>
      <c r="BO67" s="660">
        <f>IF(BO66+CB66&gt;マスタ!$C$3,1,0)</f>
        <v>0</v>
      </c>
      <c r="BP67" s="660">
        <f>IF(BP66+CC66&gt;マスタ!$C$3,1,0)</f>
        <v>0</v>
      </c>
      <c r="BQ67" s="660">
        <f>IF(BQ66+CD66&gt;マスタ!$C$3,1,0)</f>
        <v>0</v>
      </c>
      <c r="BR67" s="660">
        <f>IF(BR66+CE66&gt;マスタ!$C$3,1,0)</f>
        <v>0</v>
      </c>
      <c r="BS67" s="660">
        <f>IF(BS66+CF66&gt;マスタ!$C$3,1,0)</f>
        <v>0</v>
      </c>
      <c r="BU67" s="660"/>
      <c r="BV67" s="660"/>
      <c r="BW67" s="660"/>
      <c r="BX67" s="660"/>
      <c r="BY67" s="660"/>
      <c r="BZ67" s="660"/>
      <c r="CA67" s="660"/>
      <c r="CB67" s="660"/>
      <c r="CC67" s="660"/>
      <c r="CD67" s="660"/>
      <c r="CE67" s="660"/>
      <c r="CF67" s="660"/>
    </row>
    <row r="68" spans="1:84">
      <c r="A68" s="1582"/>
      <c r="B68" s="1585"/>
      <c r="C68" s="1585"/>
      <c r="D68" s="1585"/>
      <c r="E68" s="1588"/>
      <c r="F68" s="1585"/>
      <c r="G68" s="466" t="s">
        <v>531</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465">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465">
        <f t="shared" si="92"/>
        <v>0</v>
      </c>
      <c r="AH68" s="1571"/>
      <c r="AO68" s="654">
        <v>2</v>
      </c>
      <c r="AP68" s="654">
        <v>3</v>
      </c>
      <c r="AQ68" s="654">
        <v>3</v>
      </c>
      <c r="AR68" s="658">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654">
        <f ca="1">COUNTIF(INDIRECT("H"&amp;(ROW()+12*(($AO68-1)*3+$AP68)-ROW())/12+5):INDIRECT("S"&amp;(ROW()+12*(($AO68-1)*3+$AP68)-ROW())/12+5),AR68)</f>
        <v>0</v>
      </c>
      <c r="AT68" s="658">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654">
        <f ca="1">COUNTIF(INDIRECT("U"&amp;(ROW()+12*(($AO68-1)*3+$AP68)-ROW())/12+5):INDIRECT("AF"&amp;(ROW()+12*(($AO68-1)*3+$AP68)-ROW())/12+5),AT68)</f>
        <v>0</v>
      </c>
      <c r="AV68" s="654">
        <f ca="1">IF(AND(AR68+AT68&gt;0,AS68+AU68&gt;0),COUNTIF(AV$6:AV67,"&gt;0")+1,0)</f>
        <v>0</v>
      </c>
      <c r="BF68" s="654">
        <v>3</v>
      </c>
      <c r="BH68" s="660"/>
      <c r="BI68" s="660"/>
      <c r="BJ68" s="660"/>
      <c r="BK68" s="660"/>
      <c r="BL68" s="660"/>
      <c r="BM68" s="660"/>
      <c r="BN68" s="660"/>
      <c r="BO68" s="660"/>
      <c r="BP68" s="660"/>
      <c r="BQ68" s="660"/>
      <c r="BR68" s="660"/>
      <c r="BS68" s="660"/>
      <c r="BU68" s="660"/>
      <c r="BV68" s="660"/>
      <c r="BW68" s="660"/>
      <c r="BX68" s="660"/>
      <c r="BY68" s="660"/>
      <c r="BZ68" s="660"/>
      <c r="CA68" s="660"/>
      <c r="CB68" s="660"/>
      <c r="CC68" s="660"/>
      <c r="CD68" s="660"/>
      <c r="CE68" s="660"/>
      <c r="CF68" s="660"/>
    </row>
    <row r="69" spans="1:84">
      <c r="A69" s="1581">
        <v>22</v>
      </c>
      <c r="B69" s="1583"/>
      <c r="C69" s="1583"/>
      <c r="D69" s="1583"/>
      <c r="E69" s="1586"/>
      <c r="F69" s="1583"/>
      <c r="G69" s="460" t="s">
        <v>393</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461">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461">
        <f t="shared" si="92"/>
        <v>0</v>
      </c>
      <c r="AH69" s="1569"/>
      <c r="AO69" s="654">
        <v>2</v>
      </c>
      <c r="AP69" s="654">
        <v>3</v>
      </c>
      <c r="AQ69" s="654">
        <v>4</v>
      </c>
      <c r="AR69" s="658">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654">
        <f ca="1">COUNTIF(INDIRECT("H"&amp;(ROW()+12*(($AO69-1)*3+$AP69)-ROW())/12+5):INDIRECT("S"&amp;(ROW()+12*(($AO69-1)*3+$AP69)-ROW())/12+5),AR69)</f>
        <v>0</v>
      </c>
      <c r="AT69" s="658">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654">
        <f ca="1">COUNTIF(INDIRECT("U"&amp;(ROW()+12*(($AO69-1)*3+$AP69)-ROW())/12+5):INDIRECT("AF"&amp;(ROW()+12*(($AO69-1)*3+$AP69)-ROW())/12+5),AT69)</f>
        <v>0</v>
      </c>
      <c r="AV69" s="654">
        <f ca="1">IF(AND(AR69+AT69&gt;0,AS69+AU69&gt;0),COUNTIF(AV$6:AV68,"&gt;0")+1,0)</f>
        <v>0</v>
      </c>
      <c r="BF69" s="654">
        <v>1</v>
      </c>
      <c r="BH69" s="660">
        <f t="shared" ref="BH69:BS69" si="175">SUM(H69:H70)</f>
        <v>0</v>
      </c>
      <c r="BI69" s="660">
        <f t="shared" si="175"/>
        <v>0</v>
      </c>
      <c r="BJ69" s="660">
        <f t="shared" si="175"/>
        <v>0</v>
      </c>
      <c r="BK69" s="660">
        <f t="shared" si="175"/>
        <v>0</v>
      </c>
      <c r="BL69" s="660">
        <f t="shared" si="175"/>
        <v>0</v>
      </c>
      <c r="BM69" s="660">
        <f t="shared" si="175"/>
        <v>0</v>
      </c>
      <c r="BN69" s="660">
        <f t="shared" si="175"/>
        <v>0</v>
      </c>
      <c r="BO69" s="660">
        <f t="shared" si="175"/>
        <v>0</v>
      </c>
      <c r="BP69" s="660">
        <f t="shared" si="175"/>
        <v>0</v>
      </c>
      <c r="BQ69" s="660">
        <f t="shared" si="175"/>
        <v>0</v>
      </c>
      <c r="BR69" s="660">
        <f t="shared" si="175"/>
        <v>0</v>
      </c>
      <c r="BS69" s="660">
        <f t="shared" si="175"/>
        <v>0</v>
      </c>
      <c r="BU69" s="660">
        <f t="shared" ref="BU69:CF69" si="176">SUM(U69:U70)</f>
        <v>0</v>
      </c>
      <c r="BV69" s="660">
        <f t="shared" si="176"/>
        <v>0</v>
      </c>
      <c r="BW69" s="660">
        <f t="shared" si="176"/>
        <v>0</v>
      </c>
      <c r="BX69" s="660">
        <f t="shared" si="176"/>
        <v>0</v>
      </c>
      <c r="BY69" s="660">
        <f t="shared" si="176"/>
        <v>0</v>
      </c>
      <c r="BZ69" s="660">
        <f t="shared" si="176"/>
        <v>0</v>
      </c>
      <c r="CA69" s="660">
        <f t="shared" si="176"/>
        <v>0</v>
      </c>
      <c r="CB69" s="660">
        <f t="shared" si="176"/>
        <v>0</v>
      </c>
      <c r="CC69" s="660">
        <f t="shared" si="176"/>
        <v>0</v>
      </c>
      <c r="CD69" s="660">
        <f t="shared" si="176"/>
        <v>0</v>
      </c>
      <c r="CE69" s="660">
        <f t="shared" si="176"/>
        <v>0</v>
      </c>
      <c r="CF69" s="660">
        <f t="shared" si="176"/>
        <v>0</v>
      </c>
    </row>
    <row r="70" spans="1:84">
      <c r="A70" s="1594"/>
      <c r="B70" s="1584"/>
      <c r="C70" s="1584"/>
      <c r="D70" s="1584"/>
      <c r="E70" s="1587"/>
      <c r="F70" s="1584"/>
      <c r="G70" s="462" t="s">
        <v>392</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463">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463">
        <f t="shared" ref="AG70:AG95" si="180">SUM(U70:AF70)</f>
        <v>0</v>
      </c>
      <c r="AH70" s="1570"/>
      <c r="AO70" s="654">
        <v>2</v>
      </c>
      <c r="AP70" s="654">
        <v>3</v>
      </c>
      <c r="AQ70" s="654">
        <v>5</v>
      </c>
      <c r="AR70" s="658">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654">
        <f ca="1">COUNTIF(INDIRECT("H"&amp;(ROW()+12*(($AO70-1)*3+$AP70)-ROW())/12+5):INDIRECT("S"&amp;(ROW()+12*(($AO70-1)*3+$AP70)-ROW())/12+5),AR70)</f>
        <v>0</v>
      </c>
      <c r="AT70" s="658">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654">
        <f ca="1">COUNTIF(INDIRECT("U"&amp;(ROW()+12*(($AO70-1)*3+$AP70)-ROW())/12+5):INDIRECT("AF"&amp;(ROW()+12*(($AO70-1)*3+$AP70)-ROW())/12+5),AT70)</f>
        <v>0</v>
      </c>
      <c r="AV70" s="654">
        <f ca="1">IF(AND(AR70+AT70&gt;0,AS70+AU70&gt;0),COUNTIF(AV$6:AV69,"&gt;0")+1,0)</f>
        <v>0</v>
      </c>
      <c r="BF70" s="654">
        <v>2</v>
      </c>
      <c r="BG70" s="654" t="s">
        <v>391</v>
      </c>
      <c r="BH70" s="660">
        <f>IF(BH69+BU69&gt;マスタ!$C$3,1,0)</f>
        <v>0</v>
      </c>
      <c r="BI70" s="660">
        <f>IF(BI69+BV69&gt;マスタ!$C$3,1,0)</f>
        <v>0</v>
      </c>
      <c r="BJ70" s="660">
        <f>IF(BJ69+BW69&gt;マスタ!$C$3,1,0)</f>
        <v>0</v>
      </c>
      <c r="BK70" s="660">
        <f>IF(BK69+BX69&gt;マスタ!$C$3,1,0)</f>
        <v>0</v>
      </c>
      <c r="BL70" s="660">
        <f>IF(BL69+BY69&gt;マスタ!$C$3,1,0)</f>
        <v>0</v>
      </c>
      <c r="BM70" s="660">
        <f>IF(BM69+BZ69&gt;マスタ!$C$3,1,0)</f>
        <v>0</v>
      </c>
      <c r="BN70" s="660">
        <f>IF(BN69+CA69&gt;マスタ!$C$3,1,0)</f>
        <v>0</v>
      </c>
      <c r="BO70" s="660">
        <f>IF(BO69+CB69&gt;マスタ!$C$3,1,0)</f>
        <v>0</v>
      </c>
      <c r="BP70" s="660">
        <f>IF(BP69+CC69&gt;マスタ!$C$3,1,0)</f>
        <v>0</v>
      </c>
      <c r="BQ70" s="660">
        <f>IF(BQ69+CD69&gt;マスタ!$C$3,1,0)</f>
        <v>0</v>
      </c>
      <c r="BR70" s="660">
        <f>IF(BR69+CE69&gt;マスタ!$C$3,1,0)</f>
        <v>0</v>
      </c>
      <c r="BS70" s="660">
        <f>IF(BS69+CF69&gt;マスタ!$C$3,1,0)</f>
        <v>0</v>
      </c>
      <c r="BU70" s="660"/>
      <c r="BV70" s="660"/>
      <c r="BW70" s="660"/>
      <c r="BX70" s="660"/>
      <c r="BY70" s="660"/>
      <c r="BZ70" s="660"/>
      <c r="CA70" s="660"/>
      <c r="CB70" s="660"/>
      <c r="CC70" s="660"/>
      <c r="CD70" s="660"/>
      <c r="CE70" s="660"/>
      <c r="CF70" s="660"/>
    </row>
    <row r="71" spans="1:84">
      <c r="A71" s="1582"/>
      <c r="B71" s="1585"/>
      <c r="C71" s="1585"/>
      <c r="D71" s="1585"/>
      <c r="E71" s="1588"/>
      <c r="F71" s="1585"/>
      <c r="G71" s="466" t="s">
        <v>531</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465">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465">
        <f t="shared" si="180"/>
        <v>0</v>
      </c>
      <c r="AH71" s="1571"/>
      <c r="AO71" s="654">
        <v>2</v>
      </c>
      <c r="AP71" s="654">
        <v>3</v>
      </c>
      <c r="AQ71" s="654">
        <v>6</v>
      </c>
      <c r="AR71" s="658">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654">
        <f ca="1">COUNTIF(INDIRECT("H"&amp;(ROW()+12*(($AO71-1)*3+$AP71)-ROW())/12+5):INDIRECT("S"&amp;(ROW()+12*(($AO71-1)*3+$AP71)-ROW())/12+5),AR71)</f>
        <v>0</v>
      </c>
      <c r="AT71" s="658">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654">
        <f ca="1">COUNTIF(INDIRECT("U"&amp;(ROW()+12*(($AO71-1)*3+$AP71)-ROW())/12+5):INDIRECT("AF"&amp;(ROW()+12*(($AO71-1)*3+$AP71)-ROW())/12+5),AT71)</f>
        <v>0</v>
      </c>
      <c r="AV71" s="654">
        <f ca="1">IF(AND(AR71+AT71&gt;0,AS71+AU71&gt;0),COUNTIF(AV$6:AV70,"&gt;0")+1,0)</f>
        <v>0</v>
      </c>
      <c r="BF71" s="654">
        <v>3</v>
      </c>
      <c r="BH71" s="660"/>
      <c r="BI71" s="660"/>
      <c r="BJ71" s="660"/>
      <c r="BK71" s="660"/>
      <c r="BL71" s="660"/>
      <c r="BM71" s="660"/>
      <c r="BN71" s="660"/>
      <c r="BO71" s="660"/>
      <c r="BP71" s="660"/>
      <c r="BQ71" s="660"/>
      <c r="BR71" s="660"/>
      <c r="BS71" s="660"/>
      <c r="BU71" s="660"/>
      <c r="BV71" s="660"/>
      <c r="BW71" s="660"/>
      <c r="BX71" s="660"/>
      <c r="BY71" s="660"/>
      <c r="BZ71" s="660"/>
      <c r="CA71" s="660"/>
      <c r="CB71" s="660"/>
      <c r="CC71" s="660"/>
      <c r="CD71" s="660"/>
      <c r="CE71" s="660"/>
      <c r="CF71" s="660"/>
    </row>
    <row r="72" spans="1:84">
      <c r="A72" s="1581">
        <v>23</v>
      </c>
      <c r="B72" s="1583"/>
      <c r="C72" s="1583"/>
      <c r="D72" s="1583"/>
      <c r="E72" s="1586"/>
      <c r="F72" s="1583"/>
      <c r="G72" s="460" t="s">
        <v>393</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461">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461">
        <f t="shared" si="180"/>
        <v>0</v>
      </c>
      <c r="AH72" s="1569"/>
      <c r="AO72" s="654">
        <v>2</v>
      </c>
      <c r="AP72" s="654">
        <v>3</v>
      </c>
      <c r="AQ72" s="654">
        <v>7</v>
      </c>
      <c r="AR72" s="658">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654">
        <f ca="1">COUNTIF(INDIRECT("H"&amp;(ROW()+12*(($AO72-1)*3+$AP72)-ROW())/12+5):INDIRECT("S"&amp;(ROW()+12*(($AO72-1)*3+$AP72)-ROW())/12+5),AR72)</f>
        <v>0</v>
      </c>
      <c r="AT72" s="658">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654">
        <f ca="1">COUNTIF(INDIRECT("U"&amp;(ROW()+12*(($AO72-1)*3+$AP72)-ROW())/12+5):INDIRECT("AF"&amp;(ROW()+12*(($AO72-1)*3+$AP72)-ROW())/12+5),AT72)</f>
        <v>0</v>
      </c>
      <c r="AV72" s="654">
        <f ca="1">IF(AND(AR72+AT72&gt;0,AS72+AU72&gt;0),COUNTIF(AV$6:AV71,"&gt;0")+1,0)</f>
        <v>0</v>
      </c>
      <c r="BF72" s="654">
        <v>1</v>
      </c>
      <c r="BH72" s="660">
        <f t="shared" ref="BH72:BS72" si="185">SUM(H72:H73)</f>
        <v>0</v>
      </c>
      <c r="BI72" s="660">
        <f t="shared" si="185"/>
        <v>0</v>
      </c>
      <c r="BJ72" s="660">
        <f t="shared" si="185"/>
        <v>0</v>
      </c>
      <c r="BK72" s="660">
        <f t="shared" si="185"/>
        <v>0</v>
      </c>
      <c r="BL72" s="660">
        <f t="shared" si="185"/>
        <v>0</v>
      </c>
      <c r="BM72" s="660">
        <f t="shared" si="185"/>
        <v>0</v>
      </c>
      <c r="BN72" s="660">
        <f t="shared" si="185"/>
        <v>0</v>
      </c>
      <c r="BO72" s="660">
        <f t="shared" si="185"/>
        <v>0</v>
      </c>
      <c r="BP72" s="660">
        <f t="shared" si="185"/>
        <v>0</v>
      </c>
      <c r="BQ72" s="660">
        <f t="shared" si="185"/>
        <v>0</v>
      </c>
      <c r="BR72" s="660">
        <f t="shared" si="185"/>
        <v>0</v>
      </c>
      <c r="BS72" s="660">
        <f t="shared" si="185"/>
        <v>0</v>
      </c>
      <c r="BU72" s="660">
        <f t="shared" ref="BU72:CF72" si="186">SUM(U72:U73)</f>
        <v>0</v>
      </c>
      <c r="BV72" s="660">
        <f t="shared" si="186"/>
        <v>0</v>
      </c>
      <c r="BW72" s="660">
        <f t="shared" si="186"/>
        <v>0</v>
      </c>
      <c r="BX72" s="660">
        <f t="shared" si="186"/>
        <v>0</v>
      </c>
      <c r="BY72" s="660">
        <f t="shared" si="186"/>
        <v>0</v>
      </c>
      <c r="BZ72" s="660">
        <f t="shared" si="186"/>
        <v>0</v>
      </c>
      <c r="CA72" s="660">
        <f t="shared" si="186"/>
        <v>0</v>
      </c>
      <c r="CB72" s="660">
        <f t="shared" si="186"/>
        <v>0</v>
      </c>
      <c r="CC72" s="660">
        <f t="shared" si="186"/>
        <v>0</v>
      </c>
      <c r="CD72" s="660">
        <f t="shared" si="186"/>
        <v>0</v>
      </c>
      <c r="CE72" s="660">
        <f t="shared" si="186"/>
        <v>0</v>
      </c>
      <c r="CF72" s="660">
        <f t="shared" si="186"/>
        <v>0</v>
      </c>
    </row>
    <row r="73" spans="1:84">
      <c r="A73" s="1594"/>
      <c r="B73" s="1584"/>
      <c r="C73" s="1584"/>
      <c r="D73" s="1584"/>
      <c r="E73" s="1587"/>
      <c r="F73" s="1584"/>
      <c r="G73" s="462" t="s">
        <v>392</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463">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463">
        <f t="shared" si="180"/>
        <v>0</v>
      </c>
      <c r="AH73" s="1570"/>
      <c r="AO73" s="654">
        <v>2</v>
      </c>
      <c r="AP73" s="654">
        <v>3</v>
      </c>
      <c r="AQ73" s="654">
        <v>8</v>
      </c>
      <c r="AR73" s="658">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654">
        <f ca="1">COUNTIF(INDIRECT("H"&amp;(ROW()+12*(($AO73-1)*3+$AP73)-ROW())/12+5):INDIRECT("S"&amp;(ROW()+12*(($AO73-1)*3+$AP73)-ROW())/12+5),AR73)</f>
        <v>0</v>
      </c>
      <c r="AT73" s="658">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654">
        <f ca="1">COUNTIF(INDIRECT("U"&amp;(ROW()+12*(($AO73-1)*3+$AP73)-ROW())/12+5):INDIRECT("AF"&amp;(ROW()+12*(($AO73-1)*3+$AP73)-ROW())/12+5),AT73)</f>
        <v>0</v>
      </c>
      <c r="AV73" s="654">
        <f ca="1">IF(AND(AR73+AT73&gt;0,AS73+AU73&gt;0),COUNTIF(AV$6:AV72,"&gt;0")+1,0)</f>
        <v>0</v>
      </c>
      <c r="BF73" s="654">
        <v>2</v>
      </c>
      <c r="BG73" s="654" t="s">
        <v>391</v>
      </c>
      <c r="BH73" s="660">
        <f>IF(BH72+BU72&gt;マスタ!$C$3,1,0)</f>
        <v>0</v>
      </c>
      <c r="BI73" s="660">
        <f>IF(BI72+BV72&gt;マスタ!$C$3,1,0)</f>
        <v>0</v>
      </c>
      <c r="BJ73" s="660">
        <f>IF(BJ72+BW72&gt;マスタ!$C$3,1,0)</f>
        <v>0</v>
      </c>
      <c r="BK73" s="660">
        <f>IF(BK72+BX72&gt;マスタ!$C$3,1,0)</f>
        <v>0</v>
      </c>
      <c r="BL73" s="660">
        <f>IF(BL72+BY72&gt;マスタ!$C$3,1,0)</f>
        <v>0</v>
      </c>
      <c r="BM73" s="660">
        <f>IF(BM72+BZ72&gt;マスタ!$C$3,1,0)</f>
        <v>0</v>
      </c>
      <c r="BN73" s="660">
        <f>IF(BN72+CA72&gt;マスタ!$C$3,1,0)</f>
        <v>0</v>
      </c>
      <c r="BO73" s="660">
        <f>IF(BO72+CB72&gt;マスタ!$C$3,1,0)</f>
        <v>0</v>
      </c>
      <c r="BP73" s="660">
        <f>IF(BP72+CC72&gt;マスタ!$C$3,1,0)</f>
        <v>0</v>
      </c>
      <c r="BQ73" s="660">
        <f>IF(BQ72+CD72&gt;マスタ!$C$3,1,0)</f>
        <v>0</v>
      </c>
      <c r="BR73" s="660">
        <f>IF(BR72+CE72&gt;マスタ!$C$3,1,0)</f>
        <v>0</v>
      </c>
      <c r="BS73" s="660">
        <f>IF(BS72+CF72&gt;マスタ!$C$3,1,0)</f>
        <v>0</v>
      </c>
      <c r="BU73" s="660"/>
      <c r="BV73" s="660"/>
      <c r="BW73" s="660"/>
      <c r="BX73" s="660"/>
      <c r="BY73" s="660"/>
      <c r="BZ73" s="660"/>
      <c r="CA73" s="660"/>
      <c r="CB73" s="660"/>
      <c r="CC73" s="660"/>
      <c r="CD73" s="660"/>
      <c r="CE73" s="660"/>
      <c r="CF73" s="660"/>
    </row>
    <row r="74" spans="1:84">
      <c r="A74" s="1582"/>
      <c r="B74" s="1585"/>
      <c r="C74" s="1585"/>
      <c r="D74" s="1585"/>
      <c r="E74" s="1588"/>
      <c r="F74" s="1585"/>
      <c r="G74" s="466" t="s">
        <v>531</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465">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465">
        <f t="shared" si="180"/>
        <v>0</v>
      </c>
      <c r="AH74" s="1571"/>
      <c r="AO74" s="654">
        <v>2</v>
      </c>
      <c r="AP74" s="654">
        <v>3</v>
      </c>
      <c r="AQ74" s="654">
        <v>9</v>
      </c>
      <c r="AR74" s="658">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654">
        <f ca="1">COUNTIF(INDIRECT("H"&amp;(ROW()+12*(($AO74-1)*3+$AP74)-ROW())/12+5):INDIRECT("S"&amp;(ROW()+12*(($AO74-1)*3+$AP74)-ROW())/12+5),AR74)</f>
        <v>0</v>
      </c>
      <c r="AT74" s="658">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654">
        <f ca="1">COUNTIF(INDIRECT("U"&amp;(ROW()+12*(($AO74-1)*3+$AP74)-ROW())/12+5):INDIRECT("AF"&amp;(ROW()+12*(($AO74-1)*3+$AP74)-ROW())/12+5),AT74)</f>
        <v>0</v>
      </c>
      <c r="AV74" s="654">
        <f ca="1">IF(AND(AR74+AT74&gt;0,AS74+AU74&gt;0),COUNTIF(AV$6:AV73,"&gt;0")+1,0)</f>
        <v>0</v>
      </c>
      <c r="BF74" s="654">
        <v>3</v>
      </c>
      <c r="BH74" s="660"/>
      <c r="BI74" s="660"/>
      <c r="BJ74" s="660"/>
      <c r="BK74" s="660"/>
      <c r="BL74" s="660"/>
      <c r="BM74" s="660"/>
      <c r="BN74" s="660"/>
      <c r="BO74" s="660"/>
      <c r="BP74" s="660"/>
      <c r="BQ74" s="660"/>
      <c r="BR74" s="660"/>
      <c r="BS74" s="660"/>
      <c r="BU74" s="660"/>
      <c r="BV74" s="660"/>
      <c r="BW74" s="660"/>
      <c r="BX74" s="660"/>
      <c r="BY74" s="660"/>
      <c r="BZ74" s="660"/>
      <c r="CA74" s="660"/>
      <c r="CB74" s="660"/>
      <c r="CC74" s="660"/>
      <c r="CD74" s="660"/>
      <c r="CE74" s="660"/>
      <c r="CF74" s="660"/>
    </row>
    <row r="75" spans="1:84">
      <c r="A75" s="1581">
        <v>24</v>
      </c>
      <c r="B75" s="1583"/>
      <c r="C75" s="1589"/>
      <c r="D75" s="1583"/>
      <c r="E75" s="1586"/>
      <c r="F75" s="1583"/>
      <c r="G75" s="460" t="s">
        <v>393</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461">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461">
        <f t="shared" si="180"/>
        <v>0</v>
      </c>
      <c r="AH75" s="1569"/>
      <c r="AO75" s="654">
        <v>2</v>
      </c>
      <c r="AP75" s="654">
        <v>3</v>
      </c>
      <c r="AQ75" s="654">
        <v>10</v>
      </c>
      <c r="AR75" s="658">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654">
        <f ca="1">COUNTIF(INDIRECT("H"&amp;(ROW()+12*(($AO75-1)*3+$AP75)-ROW())/12+5):INDIRECT("S"&amp;(ROW()+12*(($AO75-1)*3+$AP75)-ROW())/12+5),AR75)</f>
        <v>0</v>
      </c>
      <c r="AT75" s="658">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654">
        <f ca="1">COUNTIF(INDIRECT("U"&amp;(ROW()+12*(($AO75-1)*3+$AP75)-ROW())/12+5):INDIRECT("AF"&amp;(ROW()+12*(($AO75-1)*3+$AP75)-ROW())/12+5),AT75)</f>
        <v>0</v>
      </c>
      <c r="AV75" s="654">
        <f ca="1">IF(AND(AR75+AT75&gt;0,AS75+AU75&gt;0),COUNTIF(AV$6:AV74,"&gt;0")+1,0)</f>
        <v>0</v>
      </c>
      <c r="BF75" s="654">
        <v>1</v>
      </c>
      <c r="BH75" s="660">
        <f t="shared" ref="BH75:BS75" si="193">SUM(H75:H76)</f>
        <v>0</v>
      </c>
      <c r="BI75" s="660">
        <f t="shared" si="193"/>
        <v>0</v>
      </c>
      <c r="BJ75" s="660">
        <f t="shared" si="193"/>
        <v>0</v>
      </c>
      <c r="BK75" s="660">
        <f t="shared" si="193"/>
        <v>0</v>
      </c>
      <c r="BL75" s="660">
        <f t="shared" si="193"/>
        <v>0</v>
      </c>
      <c r="BM75" s="660">
        <f t="shared" si="193"/>
        <v>0</v>
      </c>
      <c r="BN75" s="660">
        <f t="shared" si="193"/>
        <v>0</v>
      </c>
      <c r="BO75" s="660">
        <f t="shared" si="193"/>
        <v>0</v>
      </c>
      <c r="BP75" s="660">
        <f t="shared" si="193"/>
        <v>0</v>
      </c>
      <c r="BQ75" s="660">
        <f t="shared" si="193"/>
        <v>0</v>
      </c>
      <c r="BR75" s="660">
        <f t="shared" si="193"/>
        <v>0</v>
      </c>
      <c r="BS75" s="660">
        <f t="shared" si="193"/>
        <v>0</v>
      </c>
      <c r="BU75" s="660">
        <f t="shared" ref="BU75:CF75" si="194">SUM(U75:U76)</f>
        <v>0</v>
      </c>
      <c r="BV75" s="660">
        <f t="shared" si="194"/>
        <v>0</v>
      </c>
      <c r="BW75" s="660">
        <f t="shared" si="194"/>
        <v>0</v>
      </c>
      <c r="BX75" s="660">
        <f t="shared" si="194"/>
        <v>0</v>
      </c>
      <c r="BY75" s="660">
        <f t="shared" si="194"/>
        <v>0</v>
      </c>
      <c r="BZ75" s="660">
        <f t="shared" si="194"/>
        <v>0</v>
      </c>
      <c r="CA75" s="660">
        <f t="shared" si="194"/>
        <v>0</v>
      </c>
      <c r="CB75" s="660">
        <f t="shared" si="194"/>
        <v>0</v>
      </c>
      <c r="CC75" s="660">
        <f t="shared" si="194"/>
        <v>0</v>
      </c>
      <c r="CD75" s="660">
        <f t="shared" si="194"/>
        <v>0</v>
      </c>
      <c r="CE75" s="660">
        <f t="shared" si="194"/>
        <v>0</v>
      </c>
      <c r="CF75" s="660">
        <f t="shared" si="194"/>
        <v>0</v>
      </c>
    </row>
    <row r="76" spans="1:84">
      <c r="A76" s="1594"/>
      <c r="B76" s="1584"/>
      <c r="C76" s="1590"/>
      <c r="D76" s="1584"/>
      <c r="E76" s="1587"/>
      <c r="F76" s="1584"/>
      <c r="G76" s="462" t="s">
        <v>392</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463">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463">
        <f t="shared" si="180"/>
        <v>0</v>
      </c>
      <c r="AH76" s="1570"/>
      <c r="AO76" s="654">
        <v>2</v>
      </c>
      <c r="AP76" s="654">
        <v>3</v>
      </c>
      <c r="AQ76" s="654">
        <v>11</v>
      </c>
      <c r="AR76" s="658">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654">
        <f ca="1">COUNTIF(INDIRECT("H"&amp;(ROW()+12*(($AO76-1)*3+$AP76)-ROW())/12+5):INDIRECT("S"&amp;(ROW()+12*(($AO76-1)*3+$AP76)-ROW())/12+5),AR76)</f>
        <v>0</v>
      </c>
      <c r="AT76" s="658">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654">
        <f ca="1">COUNTIF(INDIRECT("U"&amp;(ROW()+12*(($AO76-1)*3+$AP76)-ROW())/12+5):INDIRECT("AF"&amp;(ROW()+12*(($AO76-1)*3+$AP76)-ROW())/12+5),AT76)</f>
        <v>0</v>
      </c>
      <c r="AV76" s="654">
        <f ca="1">IF(AND(AR76+AT76&gt;0,AS76+AU76&gt;0),COUNTIF(AV$6:AV75,"&gt;0")+1,0)</f>
        <v>0</v>
      </c>
      <c r="BF76" s="654">
        <v>2</v>
      </c>
      <c r="BG76" s="654" t="s">
        <v>391</v>
      </c>
      <c r="BH76" s="660">
        <f>IF(BH75+BU75&gt;マスタ!$C$3,1,0)</f>
        <v>0</v>
      </c>
      <c r="BI76" s="660">
        <f>IF(BI75+BV75&gt;マスタ!$C$3,1,0)</f>
        <v>0</v>
      </c>
      <c r="BJ76" s="660">
        <f>IF(BJ75+BW75&gt;マスタ!$C$3,1,0)</f>
        <v>0</v>
      </c>
      <c r="BK76" s="660">
        <f>IF(BK75+BX75&gt;マスタ!$C$3,1,0)</f>
        <v>0</v>
      </c>
      <c r="BL76" s="660">
        <f>IF(BL75+BY75&gt;マスタ!$C$3,1,0)</f>
        <v>0</v>
      </c>
      <c r="BM76" s="660">
        <f>IF(BM75+BZ75&gt;マスタ!$C$3,1,0)</f>
        <v>0</v>
      </c>
      <c r="BN76" s="660">
        <f>IF(BN75+CA75&gt;マスタ!$C$3,1,0)</f>
        <v>0</v>
      </c>
      <c r="BO76" s="660">
        <f>IF(BO75+CB75&gt;マスタ!$C$3,1,0)</f>
        <v>0</v>
      </c>
      <c r="BP76" s="660">
        <f>IF(BP75+CC75&gt;マスタ!$C$3,1,0)</f>
        <v>0</v>
      </c>
      <c r="BQ76" s="660">
        <f>IF(BQ75+CD75&gt;マスタ!$C$3,1,0)</f>
        <v>0</v>
      </c>
      <c r="BR76" s="660">
        <f>IF(BR75+CE75&gt;マスタ!$C$3,1,0)</f>
        <v>0</v>
      </c>
      <c r="BS76" s="660">
        <f>IF(BS75+CF75&gt;マスタ!$C$3,1,0)</f>
        <v>0</v>
      </c>
      <c r="BU76" s="660"/>
      <c r="BV76" s="660"/>
      <c r="BW76" s="660"/>
      <c r="BX76" s="660"/>
      <c r="BY76" s="660"/>
      <c r="BZ76" s="660"/>
      <c r="CA76" s="660"/>
      <c r="CB76" s="660"/>
      <c r="CC76" s="660"/>
      <c r="CD76" s="660"/>
      <c r="CE76" s="660"/>
      <c r="CF76" s="660"/>
    </row>
    <row r="77" spans="1:84">
      <c r="A77" s="1582"/>
      <c r="B77" s="1585"/>
      <c r="C77" s="1591"/>
      <c r="D77" s="1585"/>
      <c r="E77" s="1588"/>
      <c r="F77" s="1585"/>
      <c r="G77" s="466" t="s">
        <v>531</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465">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465">
        <f t="shared" si="180"/>
        <v>0</v>
      </c>
      <c r="AH77" s="1571"/>
      <c r="AO77" s="654">
        <v>2</v>
      </c>
      <c r="AP77" s="654">
        <v>3</v>
      </c>
      <c r="AQ77" s="654">
        <v>12</v>
      </c>
      <c r="AR77" s="658">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654">
        <f ca="1">COUNTIF(INDIRECT("H"&amp;(ROW()+12*(($AO77-1)*3+$AP77)-ROW())/12+5):INDIRECT("S"&amp;(ROW()+12*(($AO77-1)*3+$AP77)-ROW())/12+5),AR77)</f>
        <v>0</v>
      </c>
      <c r="AT77" s="658">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654">
        <f ca="1">COUNTIF(INDIRECT("U"&amp;(ROW()+12*(($AO77-1)*3+$AP77)-ROW())/12+5):INDIRECT("AF"&amp;(ROW()+12*(($AO77-1)*3+$AP77)-ROW())/12+5),AT77)</f>
        <v>0</v>
      </c>
      <c r="AV77" s="654">
        <f ca="1">IF(AND(AR77+AT77&gt;0,AS77+AU77&gt;0),COUNTIF(AV$6:AV76,"&gt;0")+1,0)</f>
        <v>0</v>
      </c>
      <c r="BF77" s="654">
        <v>3</v>
      </c>
      <c r="BH77" s="660"/>
      <c r="BI77" s="660"/>
      <c r="BJ77" s="660"/>
      <c r="BK77" s="660"/>
      <c r="BL77" s="660"/>
      <c r="BM77" s="660"/>
      <c r="BN77" s="660"/>
      <c r="BO77" s="660"/>
      <c r="BP77" s="660"/>
      <c r="BQ77" s="660"/>
      <c r="BR77" s="660"/>
      <c r="BS77" s="660"/>
      <c r="BU77" s="660"/>
      <c r="BV77" s="660"/>
      <c r="BW77" s="660"/>
      <c r="BX77" s="660"/>
      <c r="BY77" s="660"/>
      <c r="BZ77" s="660"/>
      <c r="CA77" s="660"/>
      <c r="CB77" s="660"/>
      <c r="CC77" s="660"/>
      <c r="CD77" s="660"/>
      <c r="CE77" s="660"/>
      <c r="CF77" s="660"/>
    </row>
    <row r="78" spans="1:84">
      <c r="A78" s="1581">
        <v>25</v>
      </c>
      <c r="B78" s="1583"/>
      <c r="C78" s="1583"/>
      <c r="D78" s="1583"/>
      <c r="E78" s="1586"/>
      <c r="F78" s="1583"/>
      <c r="G78" s="460" t="s">
        <v>393</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461">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461">
        <f t="shared" si="180"/>
        <v>0</v>
      </c>
      <c r="AH78" s="1569"/>
      <c r="AO78" s="654">
        <v>3</v>
      </c>
      <c r="AP78" s="654">
        <v>1</v>
      </c>
      <c r="AQ78" s="654">
        <v>1</v>
      </c>
      <c r="AR78" s="658">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654">
        <f ca="1">COUNTIF(INDIRECT("H"&amp;(ROW()+12*(($AO78-1)*3+$AP78)-ROW())/12+5):INDIRECT("S"&amp;(ROW()+12*(($AO78-1)*3+$AP78)-ROW())/12+5),AR78)</f>
        <v>0</v>
      </c>
      <c r="AT78" s="658">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654">
        <f ca="1">COUNTIF(INDIRECT("U"&amp;(ROW()+12*(($AO78-1)*3+$AP78)-ROW())/12+5):INDIRECT("AF"&amp;(ROW()+12*(($AO78-1)*3+$AP78)-ROW())/12+5),AT78)</f>
        <v>0</v>
      </c>
      <c r="AV78" s="654">
        <f ca="1">IF(AND(AR78+AT78&gt;0,AS78+AU78&gt;0),COUNTIF(AV$6:AV77,"&gt;0")+1,0)</f>
        <v>0</v>
      </c>
      <c r="BF78" s="654">
        <v>1</v>
      </c>
      <c r="BH78" s="660">
        <f t="shared" ref="BH78:BS78" si="201">SUM(H78:H79)</f>
        <v>0</v>
      </c>
      <c r="BI78" s="660">
        <f t="shared" si="201"/>
        <v>0</v>
      </c>
      <c r="BJ78" s="660">
        <f t="shared" si="201"/>
        <v>0</v>
      </c>
      <c r="BK78" s="660">
        <f t="shared" si="201"/>
        <v>0</v>
      </c>
      <c r="BL78" s="660">
        <f t="shared" si="201"/>
        <v>0</v>
      </c>
      <c r="BM78" s="660">
        <f t="shared" si="201"/>
        <v>0</v>
      </c>
      <c r="BN78" s="660">
        <f t="shared" si="201"/>
        <v>0</v>
      </c>
      <c r="BO78" s="660">
        <f t="shared" si="201"/>
        <v>0</v>
      </c>
      <c r="BP78" s="660">
        <f t="shared" si="201"/>
        <v>0</v>
      </c>
      <c r="BQ78" s="660">
        <f t="shared" si="201"/>
        <v>0</v>
      </c>
      <c r="BR78" s="660">
        <f t="shared" si="201"/>
        <v>0</v>
      </c>
      <c r="BS78" s="660">
        <f t="shared" si="201"/>
        <v>0</v>
      </c>
      <c r="BU78" s="660">
        <f t="shared" ref="BU78:CF78" si="202">SUM(U78:U79)</f>
        <v>0</v>
      </c>
      <c r="BV78" s="660">
        <f t="shared" si="202"/>
        <v>0</v>
      </c>
      <c r="BW78" s="660">
        <f t="shared" si="202"/>
        <v>0</v>
      </c>
      <c r="BX78" s="660">
        <f t="shared" si="202"/>
        <v>0</v>
      </c>
      <c r="BY78" s="660">
        <f t="shared" si="202"/>
        <v>0</v>
      </c>
      <c r="BZ78" s="660">
        <f t="shared" si="202"/>
        <v>0</v>
      </c>
      <c r="CA78" s="660">
        <f t="shared" si="202"/>
        <v>0</v>
      </c>
      <c r="CB78" s="660">
        <f t="shared" si="202"/>
        <v>0</v>
      </c>
      <c r="CC78" s="660">
        <f t="shared" si="202"/>
        <v>0</v>
      </c>
      <c r="CD78" s="660">
        <f t="shared" si="202"/>
        <v>0</v>
      </c>
      <c r="CE78" s="660">
        <f t="shared" si="202"/>
        <v>0</v>
      </c>
      <c r="CF78" s="660">
        <f t="shared" si="202"/>
        <v>0</v>
      </c>
    </row>
    <row r="79" spans="1:84">
      <c r="A79" s="1594"/>
      <c r="B79" s="1584"/>
      <c r="C79" s="1584"/>
      <c r="D79" s="1584"/>
      <c r="E79" s="1587"/>
      <c r="F79" s="1584"/>
      <c r="G79" s="462" t="s">
        <v>392</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463">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463">
        <f t="shared" si="180"/>
        <v>0</v>
      </c>
      <c r="AH79" s="1570"/>
      <c r="AO79" s="654">
        <v>3</v>
      </c>
      <c r="AP79" s="654">
        <v>1</v>
      </c>
      <c r="AQ79" s="654">
        <v>2</v>
      </c>
      <c r="AR79" s="658">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654">
        <f ca="1">COUNTIF(INDIRECT("H"&amp;(ROW()+12*(($AO79-1)*3+$AP79)-ROW())/12+5):INDIRECT("S"&amp;(ROW()+12*(($AO79-1)*3+$AP79)-ROW())/12+5),AR79)</f>
        <v>0</v>
      </c>
      <c r="AT79" s="658">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654">
        <f ca="1">COUNTIF(INDIRECT("U"&amp;(ROW()+12*(($AO79-1)*3+$AP79)-ROW())/12+5):INDIRECT("AF"&amp;(ROW()+12*(($AO79-1)*3+$AP79)-ROW())/12+5),AT79)</f>
        <v>0</v>
      </c>
      <c r="AV79" s="654">
        <f ca="1">IF(AND(AR79+AT79&gt;0,AS79+AU79&gt;0),COUNTIF(AV$6:AV78,"&gt;0")+1,0)</f>
        <v>0</v>
      </c>
      <c r="BF79" s="654">
        <v>2</v>
      </c>
      <c r="BG79" s="654" t="s">
        <v>391</v>
      </c>
      <c r="BH79" s="660">
        <f>IF(BH78+BU78&gt;マスタ!$C$3,1,0)</f>
        <v>0</v>
      </c>
      <c r="BI79" s="660">
        <f>IF(BI78+BV78&gt;マスタ!$C$3,1,0)</f>
        <v>0</v>
      </c>
      <c r="BJ79" s="660">
        <f>IF(BJ78+BW78&gt;マスタ!$C$3,1,0)</f>
        <v>0</v>
      </c>
      <c r="BK79" s="660">
        <f>IF(BK78+BX78&gt;マスタ!$C$3,1,0)</f>
        <v>0</v>
      </c>
      <c r="BL79" s="660">
        <f>IF(BL78+BY78&gt;マスタ!$C$3,1,0)</f>
        <v>0</v>
      </c>
      <c r="BM79" s="660">
        <f>IF(BM78+BZ78&gt;マスタ!$C$3,1,0)</f>
        <v>0</v>
      </c>
      <c r="BN79" s="660">
        <f>IF(BN78+CA78&gt;マスタ!$C$3,1,0)</f>
        <v>0</v>
      </c>
      <c r="BO79" s="660">
        <f>IF(BO78+CB78&gt;マスタ!$C$3,1,0)</f>
        <v>0</v>
      </c>
      <c r="BP79" s="660">
        <f>IF(BP78+CC78&gt;マスタ!$C$3,1,0)</f>
        <v>0</v>
      </c>
      <c r="BQ79" s="660">
        <f>IF(BQ78+CD78&gt;マスタ!$C$3,1,0)</f>
        <v>0</v>
      </c>
      <c r="BR79" s="660">
        <f>IF(BR78+CE78&gt;マスタ!$C$3,1,0)</f>
        <v>0</v>
      </c>
      <c r="BS79" s="660">
        <f>IF(BS78+CF78&gt;マスタ!$C$3,1,0)</f>
        <v>0</v>
      </c>
      <c r="BU79" s="660"/>
      <c r="BV79" s="660"/>
      <c r="BW79" s="660"/>
      <c r="BX79" s="660"/>
      <c r="BY79" s="660"/>
      <c r="BZ79" s="660"/>
      <c r="CA79" s="660"/>
      <c r="CB79" s="660"/>
      <c r="CC79" s="660"/>
      <c r="CD79" s="660"/>
      <c r="CE79" s="660"/>
      <c r="CF79" s="660"/>
    </row>
    <row r="80" spans="1:84">
      <c r="A80" s="1582"/>
      <c r="B80" s="1585"/>
      <c r="C80" s="1585"/>
      <c r="D80" s="1585"/>
      <c r="E80" s="1588"/>
      <c r="F80" s="1585"/>
      <c r="G80" s="466" t="s">
        <v>531</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465">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465">
        <f t="shared" si="180"/>
        <v>0</v>
      </c>
      <c r="AH80" s="1571"/>
      <c r="AO80" s="654">
        <v>3</v>
      </c>
      <c r="AP80" s="654">
        <v>1</v>
      </c>
      <c r="AQ80" s="654">
        <v>3</v>
      </c>
      <c r="AR80" s="658">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654">
        <f ca="1">COUNTIF(INDIRECT("H"&amp;(ROW()+12*(($AO80-1)*3+$AP80)-ROW())/12+5):INDIRECT("S"&amp;(ROW()+12*(($AO80-1)*3+$AP80)-ROW())/12+5),AR80)</f>
        <v>0</v>
      </c>
      <c r="AT80" s="658">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654">
        <f ca="1">COUNTIF(INDIRECT("U"&amp;(ROW()+12*(($AO80-1)*3+$AP80)-ROW())/12+5):INDIRECT("AF"&amp;(ROW()+12*(($AO80-1)*3+$AP80)-ROW())/12+5),AT80)</f>
        <v>0</v>
      </c>
      <c r="AV80" s="654">
        <f ca="1">IF(AND(AR80+AT80&gt;0,AS80+AU80&gt;0),COUNTIF(AV$6:AV79,"&gt;0")+1,0)</f>
        <v>0</v>
      </c>
      <c r="BF80" s="654">
        <v>3</v>
      </c>
      <c r="BH80" s="660"/>
      <c r="BI80" s="660"/>
      <c r="BJ80" s="660"/>
      <c r="BK80" s="660"/>
      <c r="BL80" s="660"/>
      <c r="BM80" s="660"/>
      <c r="BN80" s="660"/>
      <c r="BO80" s="660"/>
      <c r="BP80" s="660"/>
      <c r="BQ80" s="660"/>
      <c r="BR80" s="660"/>
      <c r="BS80" s="660"/>
      <c r="BU80" s="660"/>
      <c r="BV80" s="660"/>
      <c r="BW80" s="660"/>
      <c r="BX80" s="660"/>
      <c r="BY80" s="660"/>
      <c r="BZ80" s="660"/>
      <c r="CA80" s="660"/>
      <c r="CB80" s="660"/>
      <c r="CC80" s="660"/>
      <c r="CD80" s="660"/>
      <c r="CE80" s="660"/>
      <c r="CF80" s="660"/>
    </row>
    <row r="81" spans="1:84">
      <c r="A81" s="1581">
        <v>26</v>
      </c>
      <c r="B81" s="1583"/>
      <c r="C81" s="1583"/>
      <c r="D81" s="1583"/>
      <c r="E81" s="1586"/>
      <c r="F81" s="1583"/>
      <c r="G81" s="460" t="s">
        <v>393</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461">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461">
        <f t="shared" si="180"/>
        <v>0</v>
      </c>
      <c r="AH81" s="1569"/>
      <c r="AO81" s="654">
        <v>3</v>
      </c>
      <c r="AP81" s="654">
        <v>1</v>
      </c>
      <c r="AQ81" s="654">
        <v>4</v>
      </c>
      <c r="AR81" s="658">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654">
        <f ca="1">COUNTIF(INDIRECT("H"&amp;(ROW()+12*(($AO81-1)*3+$AP81)-ROW())/12+5):INDIRECT("S"&amp;(ROW()+12*(($AO81-1)*3+$AP81)-ROW())/12+5),AR81)</f>
        <v>0</v>
      </c>
      <c r="AT81" s="658">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654">
        <f ca="1">COUNTIF(INDIRECT("U"&amp;(ROW()+12*(($AO81-1)*3+$AP81)-ROW())/12+5):INDIRECT("AF"&amp;(ROW()+12*(($AO81-1)*3+$AP81)-ROW())/12+5),AT81)</f>
        <v>0</v>
      </c>
      <c r="AV81" s="654">
        <f ca="1">IF(AND(AR81+AT81&gt;0,AS81+AU81&gt;0),COUNTIF(AV$6:AV80,"&gt;0")+1,0)</f>
        <v>0</v>
      </c>
      <c r="BF81" s="654">
        <v>1</v>
      </c>
      <c r="BH81" s="660">
        <f t="shared" ref="BH81:BS81" si="209">SUM(H81:H82)</f>
        <v>0</v>
      </c>
      <c r="BI81" s="660">
        <f t="shared" si="209"/>
        <v>0</v>
      </c>
      <c r="BJ81" s="660">
        <f t="shared" si="209"/>
        <v>0</v>
      </c>
      <c r="BK81" s="660">
        <f t="shared" si="209"/>
        <v>0</v>
      </c>
      <c r="BL81" s="660">
        <f t="shared" si="209"/>
        <v>0</v>
      </c>
      <c r="BM81" s="660">
        <f t="shared" si="209"/>
        <v>0</v>
      </c>
      <c r="BN81" s="660">
        <f t="shared" si="209"/>
        <v>0</v>
      </c>
      <c r="BO81" s="660">
        <f t="shared" si="209"/>
        <v>0</v>
      </c>
      <c r="BP81" s="660">
        <f t="shared" si="209"/>
        <v>0</v>
      </c>
      <c r="BQ81" s="660">
        <f t="shared" si="209"/>
        <v>0</v>
      </c>
      <c r="BR81" s="660">
        <f t="shared" si="209"/>
        <v>0</v>
      </c>
      <c r="BS81" s="660">
        <f t="shared" si="209"/>
        <v>0</v>
      </c>
      <c r="BU81" s="660">
        <f t="shared" ref="BU81:CF81" si="210">SUM(U81:U82)</f>
        <v>0</v>
      </c>
      <c r="BV81" s="660">
        <f t="shared" si="210"/>
        <v>0</v>
      </c>
      <c r="BW81" s="660">
        <f t="shared" si="210"/>
        <v>0</v>
      </c>
      <c r="BX81" s="660">
        <f t="shared" si="210"/>
        <v>0</v>
      </c>
      <c r="BY81" s="660">
        <f t="shared" si="210"/>
        <v>0</v>
      </c>
      <c r="BZ81" s="660">
        <f t="shared" si="210"/>
        <v>0</v>
      </c>
      <c r="CA81" s="660">
        <f t="shared" si="210"/>
        <v>0</v>
      </c>
      <c r="CB81" s="660">
        <f t="shared" si="210"/>
        <v>0</v>
      </c>
      <c r="CC81" s="660">
        <f t="shared" si="210"/>
        <v>0</v>
      </c>
      <c r="CD81" s="660">
        <f t="shared" si="210"/>
        <v>0</v>
      </c>
      <c r="CE81" s="660">
        <f t="shared" si="210"/>
        <v>0</v>
      </c>
      <c r="CF81" s="660">
        <f t="shared" si="210"/>
        <v>0</v>
      </c>
    </row>
    <row r="82" spans="1:84">
      <c r="A82" s="1594"/>
      <c r="B82" s="1584"/>
      <c r="C82" s="1584"/>
      <c r="D82" s="1584"/>
      <c r="E82" s="1587"/>
      <c r="F82" s="1584"/>
      <c r="G82" s="462" t="s">
        <v>392</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463">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463">
        <f t="shared" si="180"/>
        <v>0</v>
      </c>
      <c r="AH82" s="1570"/>
      <c r="AO82" s="654">
        <v>3</v>
      </c>
      <c r="AP82" s="654">
        <v>1</v>
      </c>
      <c r="AQ82" s="654">
        <v>5</v>
      </c>
      <c r="AR82" s="658">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654">
        <f ca="1">COUNTIF(INDIRECT("H"&amp;(ROW()+12*(($AO82-1)*3+$AP82)-ROW())/12+5):INDIRECT("S"&amp;(ROW()+12*(($AO82-1)*3+$AP82)-ROW())/12+5),AR82)</f>
        <v>0</v>
      </c>
      <c r="AT82" s="658">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654">
        <f ca="1">COUNTIF(INDIRECT("U"&amp;(ROW()+12*(($AO82-1)*3+$AP82)-ROW())/12+5):INDIRECT("AF"&amp;(ROW()+12*(($AO82-1)*3+$AP82)-ROW())/12+5),AT82)</f>
        <v>0</v>
      </c>
      <c r="AV82" s="654">
        <f ca="1">IF(AND(AR82+AT82&gt;0,AS82+AU82&gt;0),COUNTIF(AV$6:AV81,"&gt;0")+1,0)</f>
        <v>0</v>
      </c>
      <c r="BF82" s="654">
        <v>2</v>
      </c>
      <c r="BG82" s="654" t="s">
        <v>391</v>
      </c>
      <c r="BH82" s="660">
        <f>IF(BH81+BU81&gt;マスタ!$C$3,1,0)</f>
        <v>0</v>
      </c>
      <c r="BI82" s="660">
        <f>IF(BI81+BV81&gt;マスタ!$C$3,1,0)</f>
        <v>0</v>
      </c>
      <c r="BJ82" s="660">
        <f>IF(BJ81+BW81&gt;マスタ!$C$3,1,0)</f>
        <v>0</v>
      </c>
      <c r="BK82" s="660">
        <f>IF(BK81+BX81&gt;マスタ!$C$3,1,0)</f>
        <v>0</v>
      </c>
      <c r="BL82" s="660">
        <f>IF(BL81+BY81&gt;マスタ!$C$3,1,0)</f>
        <v>0</v>
      </c>
      <c r="BM82" s="660">
        <f>IF(BM81+BZ81&gt;マスタ!$C$3,1,0)</f>
        <v>0</v>
      </c>
      <c r="BN82" s="660">
        <f>IF(BN81+CA81&gt;マスタ!$C$3,1,0)</f>
        <v>0</v>
      </c>
      <c r="BO82" s="660">
        <f>IF(BO81+CB81&gt;マスタ!$C$3,1,0)</f>
        <v>0</v>
      </c>
      <c r="BP82" s="660">
        <f>IF(BP81+CC81&gt;マスタ!$C$3,1,0)</f>
        <v>0</v>
      </c>
      <c r="BQ82" s="660">
        <f>IF(BQ81+CD81&gt;マスタ!$C$3,1,0)</f>
        <v>0</v>
      </c>
      <c r="BR82" s="660">
        <f>IF(BR81+CE81&gt;マスタ!$C$3,1,0)</f>
        <v>0</v>
      </c>
      <c r="BS82" s="660">
        <f>IF(BS81+CF81&gt;マスタ!$C$3,1,0)</f>
        <v>0</v>
      </c>
      <c r="BU82" s="660"/>
      <c r="BV82" s="660"/>
      <c r="BW82" s="660"/>
      <c r="BX82" s="660"/>
      <c r="BY82" s="660"/>
      <c r="BZ82" s="660"/>
      <c r="CA82" s="660"/>
      <c r="CB82" s="660"/>
      <c r="CC82" s="660"/>
      <c r="CD82" s="660"/>
      <c r="CE82" s="660"/>
      <c r="CF82" s="660"/>
    </row>
    <row r="83" spans="1:84">
      <c r="A83" s="1582"/>
      <c r="B83" s="1585"/>
      <c r="C83" s="1585"/>
      <c r="D83" s="1585"/>
      <c r="E83" s="1588"/>
      <c r="F83" s="1585"/>
      <c r="G83" s="466" t="s">
        <v>531</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465">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465">
        <f t="shared" si="180"/>
        <v>0</v>
      </c>
      <c r="AH83" s="1571"/>
      <c r="AO83" s="654">
        <v>3</v>
      </c>
      <c r="AP83" s="654">
        <v>1</v>
      </c>
      <c r="AQ83" s="654">
        <v>6</v>
      </c>
      <c r="AR83" s="658">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654">
        <f ca="1">COUNTIF(INDIRECT("H"&amp;(ROW()+12*(($AO83-1)*3+$AP83)-ROW())/12+5):INDIRECT("S"&amp;(ROW()+12*(($AO83-1)*3+$AP83)-ROW())/12+5),AR83)</f>
        <v>0</v>
      </c>
      <c r="AT83" s="658">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654">
        <f ca="1">COUNTIF(INDIRECT("U"&amp;(ROW()+12*(($AO83-1)*3+$AP83)-ROW())/12+5):INDIRECT("AF"&amp;(ROW()+12*(($AO83-1)*3+$AP83)-ROW())/12+5),AT83)</f>
        <v>0</v>
      </c>
      <c r="AV83" s="654">
        <f ca="1">IF(AND(AR83+AT83&gt;0,AS83+AU83&gt;0),COUNTIF(AV$6:AV82,"&gt;0")+1,0)</f>
        <v>0</v>
      </c>
      <c r="BF83" s="654">
        <v>3</v>
      </c>
      <c r="BH83" s="660"/>
      <c r="BI83" s="660"/>
      <c r="BJ83" s="660"/>
      <c r="BK83" s="660"/>
      <c r="BL83" s="660"/>
      <c r="BM83" s="660"/>
      <c r="BN83" s="660"/>
      <c r="BO83" s="660"/>
      <c r="BP83" s="660"/>
      <c r="BQ83" s="660"/>
      <c r="BR83" s="660"/>
      <c r="BS83" s="660"/>
      <c r="BU83" s="660"/>
      <c r="BV83" s="660"/>
      <c r="BW83" s="660"/>
      <c r="BX83" s="660"/>
      <c r="BY83" s="660"/>
      <c r="BZ83" s="660"/>
      <c r="CA83" s="660"/>
      <c r="CB83" s="660"/>
      <c r="CC83" s="660"/>
      <c r="CD83" s="660"/>
      <c r="CE83" s="660"/>
      <c r="CF83" s="660"/>
    </row>
    <row r="84" spans="1:84">
      <c r="A84" s="1581">
        <v>27</v>
      </c>
      <c r="B84" s="1583"/>
      <c r="C84" s="1583"/>
      <c r="D84" s="1583"/>
      <c r="E84" s="1586"/>
      <c r="F84" s="1583"/>
      <c r="G84" s="460" t="s">
        <v>393</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461">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461">
        <f t="shared" si="180"/>
        <v>0</v>
      </c>
      <c r="AH84" s="1569"/>
      <c r="AO84" s="654">
        <v>3</v>
      </c>
      <c r="AP84" s="654">
        <v>1</v>
      </c>
      <c r="AQ84" s="654">
        <v>7</v>
      </c>
      <c r="AR84" s="658">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654">
        <f ca="1">COUNTIF(INDIRECT("H"&amp;(ROW()+12*(($AO84-1)*3+$AP84)-ROW())/12+5):INDIRECT("S"&amp;(ROW()+12*(($AO84-1)*3+$AP84)-ROW())/12+5),AR84)</f>
        <v>0</v>
      </c>
      <c r="AT84" s="658">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654">
        <f ca="1">COUNTIF(INDIRECT("U"&amp;(ROW()+12*(($AO84-1)*3+$AP84)-ROW())/12+5):INDIRECT("AF"&amp;(ROW()+12*(($AO84-1)*3+$AP84)-ROW())/12+5),AT84)</f>
        <v>0</v>
      </c>
      <c r="AV84" s="654">
        <f ca="1">IF(AND(AR84+AT84&gt;0,AS84+AU84&gt;0),COUNTIF(AV$6:AV83,"&gt;0")+1,0)</f>
        <v>0</v>
      </c>
      <c r="BF84" s="654">
        <v>1</v>
      </c>
      <c r="BH84" s="660">
        <f t="shared" ref="BH84:BS84" si="217">SUM(H84:H85)</f>
        <v>0</v>
      </c>
      <c r="BI84" s="660">
        <f t="shared" si="217"/>
        <v>0</v>
      </c>
      <c r="BJ84" s="660">
        <f t="shared" si="217"/>
        <v>0</v>
      </c>
      <c r="BK84" s="660">
        <f t="shared" si="217"/>
        <v>0</v>
      </c>
      <c r="BL84" s="660">
        <f t="shared" si="217"/>
        <v>0</v>
      </c>
      <c r="BM84" s="660">
        <f t="shared" si="217"/>
        <v>0</v>
      </c>
      <c r="BN84" s="660">
        <f t="shared" si="217"/>
        <v>0</v>
      </c>
      <c r="BO84" s="660">
        <f t="shared" si="217"/>
        <v>0</v>
      </c>
      <c r="BP84" s="660">
        <f t="shared" si="217"/>
        <v>0</v>
      </c>
      <c r="BQ84" s="660">
        <f t="shared" si="217"/>
        <v>0</v>
      </c>
      <c r="BR84" s="660">
        <f t="shared" si="217"/>
        <v>0</v>
      </c>
      <c r="BS84" s="660">
        <f t="shared" si="217"/>
        <v>0</v>
      </c>
      <c r="BU84" s="660">
        <f t="shared" ref="BU84:CF84" si="218">SUM(U84:U85)</f>
        <v>0</v>
      </c>
      <c r="BV84" s="660">
        <f t="shared" si="218"/>
        <v>0</v>
      </c>
      <c r="BW84" s="660">
        <f t="shared" si="218"/>
        <v>0</v>
      </c>
      <c r="BX84" s="660">
        <f t="shared" si="218"/>
        <v>0</v>
      </c>
      <c r="BY84" s="660">
        <f t="shared" si="218"/>
        <v>0</v>
      </c>
      <c r="BZ84" s="660">
        <f t="shared" si="218"/>
        <v>0</v>
      </c>
      <c r="CA84" s="660">
        <f t="shared" si="218"/>
        <v>0</v>
      </c>
      <c r="CB84" s="660">
        <f t="shared" si="218"/>
        <v>0</v>
      </c>
      <c r="CC84" s="660">
        <f t="shared" si="218"/>
        <v>0</v>
      </c>
      <c r="CD84" s="660">
        <f t="shared" si="218"/>
        <v>0</v>
      </c>
      <c r="CE84" s="660">
        <f t="shared" si="218"/>
        <v>0</v>
      </c>
      <c r="CF84" s="660">
        <f t="shared" si="218"/>
        <v>0</v>
      </c>
    </row>
    <row r="85" spans="1:84">
      <c r="A85" s="1594"/>
      <c r="B85" s="1584"/>
      <c r="C85" s="1584"/>
      <c r="D85" s="1584"/>
      <c r="E85" s="1587"/>
      <c r="F85" s="1584"/>
      <c r="G85" s="462" t="s">
        <v>392</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463">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463">
        <f t="shared" si="180"/>
        <v>0</v>
      </c>
      <c r="AH85" s="1570"/>
      <c r="AO85" s="654">
        <v>3</v>
      </c>
      <c r="AP85" s="654">
        <v>1</v>
      </c>
      <c r="AQ85" s="654">
        <v>8</v>
      </c>
      <c r="AR85" s="658">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654">
        <f ca="1">COUNTIF(INDIRECT("H"&amp;(ROW()+12*(($AO85-1)*3+$AP85)-ROW())/12+5):INDIRECT("S"&amp;(ROW()+12*(($AO85-1)*3+$AP85)-ROW())/12+5),AR85)</f>
        <v>0</v>
      </c>
      <c r="AT85" s="658">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654">
        <f ca="1">COUNTIF(INDIRECT("U"&amp;(ROW()+12*(($AO85-1)*3+$AP85)-ROW())/12+5):INDIRECT("AF"&amp;(ROW()+12*(($AO85-1)*3+$AP85)-ROW())/12+5),AT85)</f>
        <v>0</v>
      </c>
      <c r="AV85" s="654">
        <f ca="1">IF(AND(AR85+AT85&gt;0,AS85+AU85&gt;0),COUNTIF(AV$6:AV84,"&gt;0")+1,0)</f>
        <v>0</v>
      </c>
      <c r="BF85" s="654">
        <v>2</v>
      </c>
      <c r="BG85" s="654" t="s">
        <v>391</v>
      </c>
      <c r="BH85" s="660">
        <f>IF(BH84+BU84&gt;マスタ!$C$3,1,0)</f>
        <v>0</v>
      </c>
      <c r="BI85" s="660">
        <f>IF(BI84+BV84&gt;マスタ!$C$3,1,0)</f>
        <v>0</v>
      </c>
      <c r="BJ85" s="660">
        <f>IF(BJ84+BW84&gt;マスタ!$C$3,1,0)</f>
        <v>0</v>
      </c>
      <c r="BK85" s="660">
        <f>IF(BK84+BX84&gt;マスタ!$C$3,1,0)</f>
        <v>0</v>
      </c>
      <c r="BL85" s="660">
        <f>IF(BL84+BY84&gt;マスタ!$C$3,1,0)</f>
        <v>0</v>
      </c>
      <c r="BM85" s="660">
        <f>IF(BM84+BZ84&gt;マスタ!$C$3,1,0)</f>
        <v>0</v>
      </c>
      <c r="BN85" s="660">
        <f>IF(BN84+CA84&gt;マスタ!$C$3,1,0)</f>
        <v>0</v>
      </c>
      <c r="BO85" s="660">
        <f>IF(BO84+CB84&gt;マスタ!$C$3,1,0)</f>
        <v>0</v>
      </c>
      <c r="BP85" s="660">
        <f>IF(BP84+CC84&gt;マスタ!$C$3,1,0)</f>
        <v>0</v>
      </c>
      <c r="BQ85" s="660">
        <f>IF(BQ84+CD84&gt;マスタ!$C$3,1,0)</f>
        <v>0</v>
      </c>
      <c r="BR85" s="660">
        <f>IF(BR84+CE84&gt;マスタ!$C$3,1,0)</f>
        <v>0</v>
      </c>
      <c r="BS85" s="660">
        <f>IF(BS84+CF84&gt;マスタ!$C$3,1,0)</f>
        <v>0</v>
      </c>
      <c r="BU85" s="660"/>
      <c r="BV85" s="660"/>
      <c r="BW85" s="660"/>
      <c r="BX85" s="660"/>
      <c r="BY85" s="660"/>
      <c r="BZ85" s="660"/>
      <c r="CA85" s="660"/>
      <c r="CB85" s="660"/>
      <c r="CC85" s="660"/>
      <c r="CD85" s="660"/>
      <c r="CE85" s="660"/>
      <c r="CF85" s="660"/>
    </row>
    <row r="86" spans="1:84">
      <c r="A86" s="1582"/>
      <c r="B86" s="1585"/>
      <c r="C86" s="1585"/>
      <c r="D86" s="1585"/>
      <c r="E86" s="1588"/>
      <c r="F86" s="1585"/>
      <c r="G86" s="466" t="s">
        <v>531</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465">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465">
        <f t="shared" si="180"/>
        <v>0</v>
      </c>
      <c r="AH86" s="1571"/>
      <c r="AO86" s="654">
        <v>3</v>
      </c>
      <c r="AP86" s="654">
        <v>1</v>
      </c>
      <c r="AQ86" s="654">
        <v>9</v>
      </c>
      <c r="AR86" s="658">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654">
        <f ca="1">COUNTIF(INDIRECT("H"&amp;(ROW()+12*(($AO86-1)*3+$AP86)-ROW())/12+5):INDIRECT("S"&amp;(ROW()+12*(($AO86-1)*3+$AP86)-ROW())/12+5),AR86)</f>
        <v>0</v>
      </c>
      <c r="AT86" s="658">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654">
        <f ca="1">COUNTIF(INDIRECT("U"&amp;(ROW()+12*(($AO86-1)*3+$AP86)-ROW())/12+5):INDIRECT("AF"&amp;(ROW()+12*(($AO86-1)*3+$AP86)-ROW())/12+5),AT86)</f>
        <v>0</v>
      </c>
      <c r="AV86" s="654">
        <f ca="1">IF(AND(AR86+AT86&gt;0,AS86+AU86&gt;0),COUNTIF(AV$6:AV85,"&gt;0")+1,0)</f>
        <v>0</v>
      </c>
      <c r="BF86" s="654">
        <v>3</v>
      </c>
      <c r="BH86" s="660"/>
      <c r="BI86" s="660"/>
      <c r="BJ86" s="660"/>
      <c r="BK86" s="660"/>
      <c r="BL86" s="660"/>
      <c r="BM86" s="660"/>
      <c r="BN86" s="660"/>
      <c r="BO86" s="660"/>
      <c r="BP86" s="660"/>
      <c r="BQ86" s="660"/>
      <c r="BR86" s="660"/>
      <c r="BS86" s="660"/>
      <c r="BU86" s="660"/>
      <c r="BV86" s="660"/>
      <c r="BW86" s="660"/>
      <c r="BX86" s="660"/>
      <c r="BY86" s="660"/>
      <c r="BZ86" s="660"/>
      <c r="CA86" s="660"/>
      <c r="CB86" s="660"/>
      <c r="CC86" s="660"/>
      <c r="CD86" s="660"/>
      <c r="CE86" s="660"/>
      <c r="CF86" s="660"/>
    </row>
    <row r="87" spans="1:84">
      <c r="A87" s="1581">
        <v>28</v>
      </c>
      <c r="B87" s="1583"/>
      <c r="C87" s="1583"/>
      <c r="D87" s="1583"/>
      <c r="E87" s="1586"/>
      <c r="F87" s="1583"/>
      <c r="G87" s="460" t="s">
        <v>393</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461">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461">
        <f t="shared" si="180"/>
        <v>0</v>
      </c>
      <c r="AH87" s="1569"/>
      <c r="AO87" s="654">
        <v>3</v>
      </c>
      <c r="AP87" s="654">
        <v>1</v>
      </c>
      <c r="AQ87" s="654">
        <v>10</v>
      </c>
      <c r="AR87" s="658">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654">
        <f ca="1">COUNTIF(INDIRECT("H"&amp;(ROW()+12*(($AO87-1)*3+$AP87)-ROW())/12+5):INDIRECT("S"&amp;(ROW()+12*(($AO87-1)*3+$AP87)-ROW())/12+5),AR87)</f>
        <v>0</v>
      </c>
      <c r="AT87" s="658">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654">
        <f ca="1">COUNTIF(INDIRECT("U"&amp;(ROW()+12*(($AO87-1)*3+$AP87)-ROW())/12+5):INDIRECT("AF"&amp;(ROW()+12*(($AO87-1)*3+$AP87)-ROW())/12+5),AT87)</f>
        <v>0</v>
      </c>
      <c r="AV87" s="654">
        <f ca="1">IF(AND(AR87+AT87&gt;0,AS87+AU87&gt;0),COUNTIF(AV$6:AV86,"&gt;0")+1,0)</f>
        <v>0</v>
      </c>
      <c r="BF87" s="654">
        <v>1</v>
      </c>
      <c r="BH87" s="660">
        <f t="shared" ref="BH87:BS87" si="225">SUM(H87:H88)</f>
        <v>0</v>
      </c>
      <c r="BI87" s="660">
        <f t="shared" si="225"/>
        <v>0</v>
      </c>
      <c r="BJ87" s="660">
        <f t="shared" si="225"/>
        <v>0</v>
      </c>
      <c r="BK87" s="660">
        <f t="shared" si="225"/>
        <v>0</v>
      </c>
      <c r="BL87" s="660">
        <f t="shared" si="225"/>
        <v>0</v>
      </c>
      <c r="BM87" s="660">
        <f t="shared" si="225"/>
        <v>0</v>
      </c>
      <c r="BN87" s="660">
        <f t="shared" si="225"/>
        <v>0</v>
      </c>
      <c r="BO87" s="660">
        <f t="shared" si="225"/>
        <v>0</v>
      </c>
      <c r="BP87" s="660">
        <f t="shared" si="225"/>
        <v>0</v>
      </c>
      <c r="BQ87" s="660">
        <f t="shared" si="225"/>
        <v>0</v>
      </c>
      <c r="BR87" s="660">
        <f t="shared" si="225"/>
        <v>0</v>
      </c>
      <c r="BS87" s="660">
        <f t="shared" si="225"/>
        <v>0</v>
      </c>
      <c r="BU87" s="660">
        <f t="shared" ref="BU87:CF87" si="226">SUM(U87:U88)</f>
        <v>0</v>
      </c>
      <c r="BV87" s="660">
        <f t="shared" si="226"/>
        <v>0</v>
      </c>
      <c r="BW87" s="660">
        <f t="shared" si="226"/>
        <v>0</v>
      </c>
      <c r="BX87" s="660">
        <f t="shared" si="226"/>
        <v>0</v>
      </c>
      <c r="BY87" s="660">
        <f t="shared" si="226"/>
        <v>0</v>
      </c>
      <c r="BZ87" s="660">
        <f t="shared" si="226"/>
        <v>0</v>
      </c>
      <c r="CA87" s="660">
        <f t="shared" si="226"/>
        <v>0</v>
      </c>
      <c r="CB87" s="660">
        <f t="shared" si="226"/>
        <v>0</v>
      </c>
      <c r="CC87" s="660">
        <f t="shared" si="226"/>
        <v>0</v>
      </c>
      <c r="CD87" s="660">
        <f t="shared" si="226"/>
        <v>0</v>
      </c>
      <c r="CE87" s="660">
        <f t="shared" si="226"/>
        <v>0</v>
      </c>
      <c r="CF87" s="660">
        <f t="shared" si="226"/>
        <v>0</v>
      </c>
    </row>
    <row r="88" spans="1:84">
      <c r="A88" s="1594"/>
      <c r="B88" s="1584"/>
      <c r="C88" s="1584"/>
      <c r="D88" s="1584"/>
      <c r="E88" s="1587"/>
      <c r="F88" s="1584"/>
      <c r="G88" s="462" t="s">
        <v>392</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463">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463">
        <f t="shared" si="180"/>
        <v>0</v>
      </c>
      <c r="AH88" s="1570"/>
      <c r="AO88" s="654">
        <v>3</v>
      </c>
      <c r="AP88" s="654">
        <v>1</v>
      </c>
      <c r="AQ88" s="654">
        <v>11</v>
      </c>
      <c r="AR88" s="658">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654">
        <f ca="1">COUNTIF(INDIRECT("H"&amp;(ROW()+12*(($AO88-1)*3+$AP88)-ROW())/12+5):INDIRECT("S"&amp;(ROW()+12*(($AO88-1)*3+$AP88)-ROW())/12+5),AR88)</f>
        <v>0</v>
      </c>
      <c r="AT88" s="658">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654">
        <f ca="1">COUNTIF(INDIRECT("U"&amp;(ROW()+12*(($AO88-1)*3+$AP88)-ROW())/12+5):INDIRECT("AF"&amp;(ROW()+12*(($AO88-1)*3+$AP88)-ROW())/12+5),AT88)</f>
        <v>0</v>
      </c>
      <c r="AV88" s="654">
        <f ca="1">IF(AND(AR88+AT88&gt;0,AS88+AU88&gt;0),COUNTIF(AV$6:AV87,"&gt;0")+1,0)</f>
        <v>0</v>
      </c>
      <c r="BF88" s="654">
        <v>2</v>
      </c>
      <c r="BG88" s="654" t="s">
        <v>391</v>
      </c>
      <c r="BH88" s="660">
        <f>IF(BH87+BU87&gt;マスタ!$C$3,1,0)</f>
        <v>0</v>
      </c>
      <c r="BI88" s="660">
        <f>IF(BI87+BV87&gt;マスタ!$C$3,1,0)</f>
        <v>0</v>
      </c>
      <c r="BJ88" s="660">
        <f>IF(BJ87+BW87&gt;マスタ!$C$3,1,0)</f>
        <v>0</v>
      </c>
      <c r="BK88" s="660">
        <f>IF(BK87+BX87&gt;マスタ!$C$3,1,0)</f>
        <v>0</v>
      </c>
      <c r="BL88" s="660">
        <f>IF(BL87+BY87&gt;マスタ!$C$3,1,0)</f>
        <v>0</v>
      </c>
      <c r="BM88" s="660">
        <f>IF(BM87+BZ87&gt;マスタ!$C$3,1,0)</f>
        <v>0</v>
      </c>
      <c r="BN88" s="660">
        <f>IF(BN87+CA87&gt;マスタ!$C$3,1,0)</f>
        <v>0</v>
      </c>
      <c r="BO88" s="660">
        <f>IF(BO87+CB87&gt;マスタ!$C$3,1,0)</f>
        <v>0</v>
      </c>
      <c r="BP88" s="660">
        <f>IF(BP87+CC87&gt;マスタ!$C$3,1,0)</f>
        <v>0</v>
      </c>
      <c r="BQ88" s="660">
        <f>IF(BQ87+CD87&gt;マスタ!$C$3,1,0)</f>
        <v>0</v>
      </c>
      <c r="BR88" s="660">
        <f>IF(BR87+CE87&gt;マスタ!$C$3,1,0)</f>
        <v>0</v>
      </c>
      <c r="BS88" s="660">
        <f>IF(BS87+CF87&gt;マスタ!$C$3,1,0)</f>
        <v>0</v>
      </c>
      <c r="BU88" s="660"/>
      <c r="BV88" s="660"/>
      <c r="BW88" s="660"/>
      <c r="BX88" s="660"/>
      <c r="BY88" s="660"/>
      <c r="BZ88" s="660"/>
      <c r="CA88" s="660"/>
      <c r="CB88" s="660"/>
      <c r="CC88" s="660"/>
      <c r="CD88" s="660"/>
      <c r="CE88" s="660"/>
      <c r="CF88" s="660"/>
    </row>
    <row r="89" spans="1:84">
      <c r="A89" s="1582"/>
      <c r="B89" s="1585"/>
      <c r="C89" s="1585"/>
      <c r="D89" s="1585"/>
      <c r="E89" s="1588"/>
      <c r="F89" s="1585"/>
      <c r="G89" s="466" t="s">
        <v>531</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465">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465">
        <f t="shared" si="180"/>
        <v>0</v>
      </c>
      <c r="AH89" s="1571"/>
      <c r="AO89" s="654">
        <v>3</v>
      </c>
      <c r="AP89" s="654">
        <v>1</v>
      </c>
      <c r="AQ89" s="654">
        <v>12</v>
      </c>
      <c r="AR89" s="658">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654">
        <f ca="1">COUNTIF(INDIRECT("H"&amp;(ROW()+12*(($AO89-1)*3+$AP89)-ROW())/12+5):INDIRECT("S"&amp;(ROW()+12*(($AO89-1)*3+$AP89)-ROW())/12+5),AR89)</f>
        <v>0</v>
      </c>
      <c r="AT89" s="658">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654">
        <f ca="1">COUNTIF(INDIRECT("U"&amp;(ROW()+12*(($AO89-1)*3+$AP89)-ROW())/12+5):INDIRECT("AF"&amp;(ROW()+12*(($AO89-1)*3+$AP89)-ROW())/12+5),AT89)</f>
        <v>0</v>
      </c>
      <c r="AV89" s="654">
        <f ca="1">IF(AND(AR89+AT89&gt;0,AS89+AU89&gt;0),COUNTIF(AV$6:AV88,"&gt;0")+1,0)</f>
        <v>0</v>
      </c>
      <c r="BF89" s="654">
        <v>3</v>
      </c>
      <c r="BH89" s="660"/>
      <c r="BI89" s="660"/>
      <c r="BJ89" s="660"/>
      <c r="BK89" s="660"/>
      <c r="BL89" s="660"/>
      <c r="BM89" s="660"/>
      <c r="BN89" s="660"/>
      <c r="BO89" s="660"/>
      <c r="BP89" s="660"/>
      <c r="BQ89" s="660"/>
      <c r="BR89" s="660"/>
      <c r="BS89" s="660"/>
    </row>
    <row r="90" spans="1:84">
      <c r="A90" s="1581">
        <v>29</v>
      </c>
      <c r="B90" s="1583"/>
      <c r="C90" s="1583"/>
      <c r="D90" s="1583"/>
      <c r="E90" s="1586"/>
      <c r="F90" s="1583"/>
      <c r="G90" s="460" t="s">
        <v>393</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461">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461">
        <f t="shared" si="180"/>
        <v>0</v>
      </c>
      <c r="AH90" s="1569"/>
      <c r="AO90" s="654">
        <v>3</v>
      </c>
      <c r="AP90" s="654">
        <v>2</v>
      </c>
      <c r="AQ90" s="654">
        <v>1</v>
      </c>
      <c r="AR90" s="658">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654">
        <f ca="1">COUNTIF(INDIRECT("H"&amp;(ROW()+12*(($AO90-1)*3+$AP90)-ROW())/12+5):INDIRECT("S"&amp;(ROW()+12*(($AO90-1)*3+$AP90)-ROW())/12+5),AR90)</f>
        <v>0</v>
      </c>
      <c r="AT90" s="658">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654">
        <f ca="1">COUNTIF(INDIRECT("U"&amp;(ROW()+12*(($AO90-1)*3+$AP90)-ROW())/12+5):INDIRECT("AF"&amp;(ROW()+12*(($AO90-1)*3+$AP90)-ROW())/12+5),AT90)</f>
        <v>0</v>
      </c>
      <c r="AV90" s="654">
        <f ca="1">IF(AND(AR90+AT90&gt;0,AS90+AU90&gt;0),COUNTIF(AV$6:AV89,"&gt;0")+1,0)</f>
        <v>0</v>
      </c>
      <c r="BF90" s="654">
        <v>1</v>
      </c>
      <c r="BH90" s="660">
        <f t="shared" ref="BH90:BS90" si="233">SUM(H90:H91)</f>
        <v>0</v>
      </c>
      <c r="BI90" s="660">
        <f t="shared" si="233"/>
        <v>0</v>
      </c>
      <c r="BJ90" s="660">
        <f t="shared" si="233"/>
        <v>0</v>
      </c>
      <c r="BK90" s="660">
        <f t="shared" si="233"/>
        <v>0</v>
      </c>
      <c r="BL90" s="660">
        <f t="shared" si="233"/>
        <v>0</v>
      </c>
      <c r="BM90" s="660">
        <f t="shared" si="233"/>
        <v>0</v>
      </c>
      <c r="BN90" s="660">
        <f t="shared" si="233"/>
        <v>0</v>
      </c>
      <c r="BO90" s="660">
        <f t="shared" si="233"/>
        <v>0</v>
      </c>
      <c r="BP90" s="660">
        <f t="shared" si="233"/>
        <v>0</v>
      </c>
      <c r="BQ90" s="660">
        <f t="shared" si="233"/>
        <v>0</v>
      </c>
      <c r="BR90" s="660">
        <f t="shared" si="233"/>
        <v>0</v>
      </c>
      <c r="BS90" s="660">
        <f t="shared" si="233"/>
        <v>0</v>
      </c>
      <c r="BU90" s="660">
        <f t="shared" ref="BU90:CF90" si="234">SUM(U90:U91)</f>
        <v>0</v>
      </c>
      <c r="BV90" s="660">
        <f t="shared" si="234"/>
        <v>0</v>
      </c>
      <c r="BW90" s="660">
        <f t="shared" si="234"/>
        <v>0</v>
      </c>
      <c r="BX90" s="660">
        <f t="shared" si="234"/>
        <v>0</v>
      </c>
      <c r="BY90" s="660">
        <f t="shared" si="234"/>
        <v>0</v>
      </c>
      <c r="BZ90" s="660">
        <f t="shared" si="234"/>
        <v>0</v>
      </c>
      <c r="CA90" s="660">
        <f t="shared" si="234"/>
        <v>0</v>
      </c>
      <c r="CB90" s="660">
        <f t="shared" si="234"/>
        <v>0</v>
      </c>
      <c r="CC90" s="660">
        <f t="shared" si="234"/>
        <v>0</v>
      </c>
      <c r="CD90" s="660">
        <f t="shared" si="234"/>
        <v>0</v>
      </c>
      <c r="CE90" s="660">
        <f t="shared" si="234"/>
        <v>0</v>
      </c>
      <c r="CF90" s="660">
        <f t="shared" si="234"/>
        <v>0</v>
      </c>
    </row>
    <row r="91" spans="1:84">
      <c r="A91" s="1594"/>
      <c r="B91" s="1584"/>
      <c r="C91" s="1584"/>
      <c r="D91" s="1584"/>
      <c r="E91" s="1587"/>
      <c r="F91" s="1584"/>
      <c r="G91" s="462" t="s">
        <v>392</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463">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463">
        <f t="shared" si="180"/>
        <v>0</v>
      </c>
      <c r="AH91" s="1570"/>
      <c r="AO91" s="654">
        <v>3</v>
      </c>
      <c r="AP91" s="654">
        <v>2</v>
      </c>
      <c r="AQ91" s="654">
        <v>2</v>
      </c>
      <c r="AR91" s="658">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654">
        <f ca="1">COUNTIF(INDIRECT("H"&amp;(ROW()+12*(($AO91-1)*3+$AP91)-ROW())/12+5):INDIRECT("S"&amp;(ROW()+12*(($AO91-1)*3+$AP91)-ROW())/12+5),AR91)</f>
        <v>0</v>
      </c>
      <c r="AT91" s="658">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654">
        <f ca="1">COUNTIF(INDIRECT("U"&amp;(ROW()+12*(($AO91-1)*3+$AP91)-ROW())/12+5):INDIRECT("AF"&amp;(ROW()+12*(($AO91-1)*3+$AP91)-ROW())/12+5),AT91)</f>
        <v>0</v>
      </c>
      <c r="AV91" s="654">
        <f ca="1">IF(AND(AR91+AT91&gt;0,AS91+AU91&gt;0),COUNTIF(AV$6:AV90,"&gt;0")+1,0)</f>
        <v>0</v>
      </c>
      <c r="BF91" s="654">
        <v>2</v>
      </c>
      <c r="BG91" s="654" t="s">
        <v>391</v>
      </c>
      <c r="BH91" s="660">
        <f>IF(BH90+BU90&gt;マスタ!$C$3,1,0)</f>
        <v>0</v>
      </c>
      <c r="BI91" s="660">
        <f>IF(BI90+BV90&gt;マスタ!$C$3,1,0)</f>
        <v>0</v>
      </c>
      <c r="BJ91" s="660">
        <f>IF(BJ90+BW90&gt;マスタ!$C$3,1,0)</f>
        <v>0</v>
      </c>
      <c r="BK91" s="660">
        <f>IF(BK90+BX90&gt;マスタ!$C$3,1,0)</f>
        <v>0</v>
      </c>
      <c r="BL91" s="660">
        <f>IF(BL90+BY90&gt;マスタ!$C$3,1,0)</f>
        <v>0</v>
      </c>
      <c r="BM91" s="660">
        <f>IF(BM90+BZ90&gt;マスタ!$C$3,1,0)</f>
        <v>0</v>
      </c>
      <c r="BN91" s="660">
        <f>IF(BN90+CA90&gt;マスタ!$C$3,1,0)</f>
        <v>0</v>
      </c>
      <c r="BO91" s="660">
        <f>IF(BO90+CB90&gt;マスタ!$C$3,1,0)</f>
        <v>0</v>
      </c>
      <c r="BP91" s="660">
        <f>IF(BP90+CC90&gt;マスタ!$C$3,1,0)</f>
        <v>0</v>
      </c>
      <c r="BQ91" s="660">
        <f>IF(BQ90+CD90&gt;マスタ!$C$3,1,0)</f>
        <v>0</v>
      </c>
      <c r="BR91" s="660">
        <f>IF(BR90+CE90&gt;マスタ!$C$3,1,0)</f>
        <v>0</v>
      </c>
      <c r="BS91" s="660">
        <f>IF(BS90+CF90&gt;マスタ!$C$3,1,0)</f>
        <v>0</v>
      </c>
      <c r="BU91" s="660"/>
      <c r="BV91" s="660"/>
      <c r="BW91" s="660"/>
      <c r="BX91" s="660"/>
      <c r="BY91" s="660"/>
      <c r="BZ91" s="660"/>
      <c r="CA91" s="660"/>
      <c r="CB91" s="660"/>
      <c r="CC91" s="660"/>
      <c r="CD91" s="660"/>
      <c r="CE91" s="660"/>
      <c r="CF91" s="660"/>
    </row>
    <row r="92" spans="1:84">
      <c r="A92" s="1582"/>
      <c r="B92" s="1585"/>
      <c r="C92" s="1585"/>
      <c r="D92" s="1585"/>
      <c r="E92" s="1588"/>
      <c r="F92" s="1585"/>
      <c r="G92" s="466" t="s">
        <v>531</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465">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465">
        <f t="shared" si="180"/>
        <v>0</v>
      </c>
      <c r="AH92" s="1571"/>
      <c r="AO92" s="654">
        <v>3</v>
      </c>
      <c r="AP92" s="654">
        <v>2</v>
      </c>
      <c r="AQ92" s="654">
        <v>3</v>
      </c>
      <c r="AR92" s="658">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654">
        <f ca="1">COUNTIF(INDIRECT("H"&amp;(ROW()+12*(($AO92-1)*3+$AP92)-ROW())/12+5):INDIRECT("S"&amp;(ROW()+12*(($AO92-1)*3+$AP92)-ROW())/12+5),AR92)</f>
        <v>0</v>
      </c>
      <c r="AT92" s="658">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654">
        <f ca="1">COUNTIF(INDIRECT("U"&amp;(ROW()+12*(($AO92-1)*3+$AP92)-ROW())/12+5):INDIRECT("AF"&amp;(ROW()+12*(($AO92-1)*3+$AP92)-ROW())/12+5),AT92)</f>
        <v>0</v>
      </c>
      <c r="AV92" s="654">
        <f ca="1">IF(AND(AR92+AT92&gt;0,AS92+AU92&gt;0),COUNTIF(AV$6:AV91,"&gt;0")+1,0)</f>
        <v>0</v>
      </c>
      <c r="BF92" s="654">
        <v>3</v>
      </c>
      <c r="BH92" s="660"/>
      <c r="BI92" s="660"/>
      <c r="BJ92" s="660"/>
      <c r="BK92" s="660"/>
      <c r="BL92" s="660"/>
      <c r="BM92" s="660"/>
      <c r="BN92" s="660"/>
      <c r="BO92" s="660"/>
      <c r="BP92" s="660"/>
      <c r="BQ92" s="660"/>
      <c r="BR92" s="660"/>
      <c r="BS92" s="660"/>
      <c r="BU92" s="660"/>
      <c r="BV92" s="660"/>
      <c r="BW92" s="660"/>
      <c r="BX92" s="660"/>
      <c r="BY92" s="660"/>
      <c r="BZ92" s="660"/>
      <c r="CA92" s="660"/>
      <c r="CB92" s="660"/>
      <c r="CC92" s="660"/>
      <c r="CD92" s="660"/>
      <c r="CE92" s="660"/>
      <c r="CF92" s="660"/>
    </row>
    <row r="93" spans="1:84">
      <c r="A93" s="1581">
        <v>30</v>
      </c>
      <c r="B93" s="1583"/>
      <c r="C93" s="1583"/>
      <c r="D93" s="1583"/>
      <c r="E93" s="1586"/>
      <c r="F93" s="1583"/>
      <c r="G93" s="460" t="s">
        <v>393</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461">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461">
        <f t="shared" si="180"/>
        <v>0</v>
      </c>
      <c r="AH93" s="1569"/>
      <c r="AO93" s="654">
        <v>3</v>
      </c>
      <c r="AP93" s="654">
        <v>2</v>
      </c>
      <c r="AQ93" s="654">
        <v>4</v>
      </c>
      <c r="AR93" s="658">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654">
        <f ca="1">COUNTIF(INDIRECT("H"&amp;(ROW()+12*(($AO93-1)*3+$AP93)-ROW())/12+5):INDIRECT("S"&amp;(ROW()+12*(($AO93-1)*3+$AP93)-ROW())/12+5),AR93)</f>
        <v>0</v>
      </c>
      <c r="AT93" s="658">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654">
        <f ca="1">COUNTIF(INDIRECT("U"&amp;(ROW()+12*(($AO93-1)*3+$AP93)-ROW())/12+5):INDIRECT("AF"&amp;(ROW()+12*(($AO93-1)*3+$AP93)-ROW())/12+5),AT93)</f>
        <v>0</v>
      </c>
      <c r="AV93" s="654">
        <f ca="1">IF(AND(AR93+AT93&gt;0,AS93+AU93&gt;0),COUNTIF(AV$6:AV92,"&gt;0")+1,0)</f>
        <v>0</v>
      </c>
      <c r="BF93" s="654">
        <v>1</v>
      </c>
      <c r="BH93" s="660">
        <f t="shared" ref="BH93:BS93" si="241">SUM(H93:H94)</f>
        <v>0</v>
      </c>
      <c r="BI93" s="660">
        <f t="shared" si="241"/>
        <v>0</v>
      </c>
      <c r="BJ93" s="660">
        <f t="shared" si="241"/>
        <v>0</v>
      </c>
      <c r="BK93" s="660">
        <f t="shared" si="241"/>
        <v>0</v>
      </c>
      <c r="BL93" s="660">
        <f t="shared" si="241"/>
        <v>0</v>
      </c>
      <c r="BM93" s="660">
        <f t="shared" si="241"/>
        <v>0</v>
      </c>
      <c r="BN93" s="660">
        <f t="shared" si="241"/>
        <v>0</v>
      </c>
      <c r="BO93" s="660">
        <f t="shared" si="241"/>
        <v>0</v>
      </c>
      <c r="BP93" s="660">
        <f t="shared" si="241"/>
        <v>0</v>
      </c>
      <c r="BQ93" s="660">
        <f t="shared" si="241"/>
        <v>0</v>
      </c>
      <c r="BR93" s="660">
        <f t="shared" si="241"/>
        <v>0</v>
      </c>
      <c r="BS93" s="660">
        <f t="shared" si="241"/>
        <v>0</v>
      </c>
      <c r="BU93" s="660">
        <f t="shared" ref="BU93:CF93" si="242">SUM(U93:U94)</f>
        <v>0</v>
      </c>
      <c r="BV93" s="660">
        <f t="shared" si="242"/>
        <v>0</v>
      </c>
      <c r="BW93" s="660">
        <f t="shared" si="242"/>
        <v>0</v>
      </c>
      <c r="BX93" s="660">
        <f t="shared" si="242"/>
        <v>0</v>
      </c>
      <c r="BY93" s="660">
        <f t="shared" si="242"/>
        <v>0</v>
      </c>
      <c r="BZ93" s="660">
        <f t="shared" si="242"/>
        <v>0</v>
      </c>
      <c r="CA93" s="660">
        <f t="shared" si="242"/>
        <v>0</v>
      </c>
      <c r="CB93" s="660">
        <f t="shared" si="242"/>
        <v>0</v>
      </c>
      <c r="CC93" s="660">
        <f t="shared" si="242"/>
        <v>0</v>
      </c>
      <c r="CD93" s="660">
        <f t="shared" si="242"/>
        <v>0</v>
      </c>
      <c r="CE93" s="660">
        <f t="shared" si="242"/>
        <v>0</v>
      </c>
      <c r="CF93" s="660">
        <f t="shared" si="242"/>
        <v>0</v>
      </c>
    </row>
    <row r="94" spans="1:84">
      <c r="A94" s="1594"/>
      <c r="B94" s="1584"/>
      <c r="C94" s="1584"/>
      <c r="D94" s="1584"/>
      <c r="E94" s="1587"/>
      <c r="F94" s="1584"/>
      <c r="G94" s="462" t="s">
        <v>392</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463">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463">
        <f t="shared" si="180"/>
        <v>0</v>
      </c>
      <c r="AH94" s="1570"/>
      <c r="AO94" s="654">
        <v>3</v>
      </c>
      <c r="AP94" s="654">
        <v>2</v>
      </c>
      <c r="AQ94" s="654">
        <v>5</v>
      </c>
      <c r="AR94" s="658">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654">
        <f ca="1">COUNTIF(INDIRECT("H"&amp;(ROW()+12*(($AO94-1)*3+$AP94)-ROW())/12+5):INDIRECT("S"&amp;(ROW()+12*(($AO94-1)*3+$AP94)-ROW())/12+5),AR94)</f>
        <v>0</v>
      </c>
      <c r="AT94" s="658">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654">
        <f ca="1">COUNTIF(INDIRECT("U"&amp;(ROW()+12*(($AO94-1)*3+$AP94)-ROW())/12+5):INDIRECT("AF"&amp;(ROW()+12*(($AO94-1)*3+$AP94)-ROW())/12+5),AT94)</f>
        <v>0</v>
      </c>
      <c r="AV94" s="654">
        <f ca="1">IF(AND(AR94+AT94&gt;0,AS94+AU94&gt;0),COUNTIF(AV$6:AV93,"&gt;0")+1,0)</f>
        <v>0</v>
      </c>
      <c r="BF94" s="654">
        <v>2</v>
      </c>
      <c r="BG94" s="654" t="s">
        <v>391</v>
      </c>
      <c r="BH94" s="660">
        <f>IF(BH93+BU93&gt;マスタ!$C$3,1,0)</f>
        <v>0</v>
      </c>
      <c r="BI94" s="660">
        <f>IF(BI93+BV93&gt;マスタ!$C$3,1,0)</f>
        <v>0</v>
      </c>
      <c r="BJ94" s="660">
        <f>IF(BJ93+BW93&gt;マスタ!$C$3,1,0)</f>
        <v>0</v>
      </c>
      <c r="BK94" s="660">
        <f>IF(BK93+BX93&gt;マスタ!$C$3,1,0)</f>
        <v>0</v>
      </c>
      <c r="BL94" s="660">
        <f>IF(BL93+BY93&gt;マスタ!$C$3,1,0)</f>
        <v>0</v>
      </c>
      <c r="BM94" s="660">
        <f>IF(BM93+BZ93&gt;マスタ!$C$3,1,0)</f>
        <v>0</v>
      </c>
      <c r="BN94" s="660">
        <f>IF(BN93+CA93&gt;マスタ!$C$3,1,0)</f>
        <v>0</v>
      </c>
      <c r="BO94" s="660">
        <f>IF(BO93+CB93&gt;マスタ!$C$3,1,0)</f>
        <v>0</v>
      </c>
      <c r="BP94" s="660">
        <f>IF(BP93+CC93&gt;マスタ!$C$3,1,0)</f>
        <v>0</v>
      </c>
      <c r="BQ94" s="660">
        <f>IF(BQ93+CD93&gt;マスタ!$C$3,1,0)</f>
        <v>0</v>
      </c>
      <c r="BR94" s="660">
        <f>IF(BR93+CE93&gt;マスタ!$C$3,1,0)</f>
        <v>0</v>
      </c>
      <c r="BS94" s="660">
        <f>IF(BS93+CF93&gt;マスタ!$C$3,1,0)</f>
        <v>0</v>
      </c>
    </row>
    <row r="95" spans="1:84">
      <c r="A95" s="1582"/>
      <c r="B95" s="1585"/>
      <c r="C95" s="1585"/>
      <c r="D95" s="1585"/>
      <c r="E95" s="1588"/>
      <c r="F95" s="1585"/>
      <c r="G95" s="466" t="s">
        <v>531</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465">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465">
        <f t="shared" si="180"/>
        <v>0</v>
      </c>
      <c r="AH95" s="1571"/>
      <c r="AO95" s="654">
        <v>3</v>
      </c>
      <c r="AP95" s="654">
        <v>2</v>
      </c>
      <c r="AQ95" s="654">
        <v>6</v>
      </c>
      <c r="AR95" s="658">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654">
        <f ca="1">COUNTIF(INDIRECT("H"&amp;(ROW()+12*(($AO95-1)*3+$AP95)-ROW())/12+5):INDIRECT("S"&amp;(ROW()+12*(($AO95-1)*3+$AP95)-ROW())/12+5),AR95)</f>
        <v>0</v>
      </c>
      <c r="AT95" s="658">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654">
        <f ca="1">COUNTIF(INDIRECT("U"&amp;(ROW()+12*(($AO95-1)*3+$AP95)-ROW())/12+5):INDIRECT("AF"&amp;(ROW()+12*(($AO95-1)*3+$AP95)-ROW())/12+5),AT95)</f>
        <v>0</v>
      </c>
      <c r="AV95" s="654">
        <f ca="1">IF(AND(AR95+AT95&gt;0,AS95+AU95&gt;0),COUNTIF(AV$6:AV94,"&gt;0")+1,0)</f>
        <v>0</v>
      </c>
      <c r="BF95" s="654">
        <v>3</v>
      </c>
    </row>
    <row r="96" spans="1:84">
      <c r="AO96" s="654">
        <v>3</v>
      </c>
      <c r="AP96" s="654">
        <v>2</v>
      </c>
      <c r="AQ96" s="654">
        <v>7</v>
      </c>
      <c r="AR96" s="658">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654">
        <f ca="1">COUNTIF(INDIRECT("H"&amp;(ROW()+12*(($AO96-1)*3+$AP96)-ROW())/12+5):INDIRECT("S"&amp;(ROW()+12*(($AO96-1)*3+$AP96)-ROW())/12+5),AR96)</f>
        <v>0</v>
      </c>
      <c r="AT96" s="658">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654">
        <f ca="1">COUNTIF(INDIRECT("U"&amp;(ROW()+12*(($AO96-1)*3+$AP96)-ROW())/12+5):INDIRECT("AF"&amp;(ROW()+12*(($AO96-1)*3+$AP96)-ROW())/12+5),AT96)</f>
        <v>0</v>
      </c>
      <c r="AV96" s="654">
        <f ca="1">IF(AND(AR96+AT96&gt;0,AS96+AU96&gt;0),COUNTIF(AV$6:AV95,"&gt;0")+1,0)</f>
        <v>0</v>
      </c>
    </row>
    <row r="97" spans="41:48">
      <c r="AO97" s="654">
        <v>3</v>
      </c>
      <c r="AP97" s="654">
        <v>2</v>
      </c>
      <c r="AQ97" s="654">
        <v>8</v>
      </c>
      <c r="AR97" s="658">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654">
        <f ca="1">COUNTIF(INDIRECT("H"&amp;(ROW()+12*(($AO97-1)*3+$AP97)-ROW())/12+5):INDIRECT("S"&amp;(ROW()+12*(($AO97-1)*3+$AP97)-ROW())/12+5),AR97)</f>
        <v>0</v>
      </c>
      <c r="AT97" s="658">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654">
        <f ca="1">COUNTIF(INDIRECT("U"&amp;(ROW()+12*(($AO97-1)*3+$AP97)-ROW())/12+5):INDIRECT("AF"&amp;(ROW()+12*(($AO97-1)*3+$AP97)-ROW())/12+5),AT97)</f>
        <v>0</v>
      </c>
      <c r="AV97" s="654">
        <f ca="1">IF(AND(AR97+AT97&gt;0,AS97+AU97&gt;0),COUNTIF(AV$6:AV96,"&gt;0")+1,0)</f>
        <v>0</v>
      </c>
    </row>
    <row r="98" spans="41:48">
      <c r="AO98" s="654">
        <v>3</v>
      </c>
      <c r="AP98" s="654">
        <v>2</v>
      </c>
      <c r="AQ98" s="654">
        <v>9</v>
      </c>
      <c r="AR98" s="658">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654">
        <f ca="1">COUNTIF(INDIRECT("H"&amp;(ROW()+12*(($AO98-1)*3+$AP98)-ROW())/12+5):INDIRECT("S"&amp;(ROW()+12*(($AO98-1)*3+$AP98)-ROW())/12+5),AR98)</f>
        <v>0</v>
      </c>
      <c r="AT98" s="658">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654">
        <f ca="1">COUNTIF(INDIRECT("U"&amp;(ROW()+12*(($AO98-1)*3+$AP98)-ROW())/12+5):INDIRECT("AF"&amp;(ROW()+12*(($AO98-1)*3+$AP98)-ROW())/12+5),AT98)</f>
        <v>0</v>
      </c>
      <c r="AV98" s="654">
        <f ca="1">IF(AND(AR98+AT98&gt;0,AS98+AU98&gt;0),COUNTIF(AV$6:AV97,"&gt;0")+1,0)</f>
        <v>0</v>
      </c>
    </row>
    <row r="99" spans="41:48">
      <c r="AO99" s="654">
        <v>3</v>
      </c>
      <c r="AP99" s="654">
        <v>2</v>
      </c>
      <c r="AQ99" s="654">
        <v>10</v>
      </c>
      <c r="AR99" s="658">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654">
        <f ca="1">COUNTIF(INDIRECT("H"&amp;(ROW()+12*(($AO99-1)*3+$AP99)-ROW())/12+5):INDIRECT("S"&amp;(ROW()+12*(($AO99-1)*3+$AP99)-ROW())/12+5),AR99)</f>
        <v>0</v>
      </c>
      <c r="AT99" s="658">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654">
        <f ca="1">COUNTIF(INDIRECT("U"&amp;(ROW()+12*(($AO99-1)*3+$AP99)-ROW())/12+5):INDIRECT("AF"&amp;(ROW()+12*(($AO99-1)*3+$AP99)-ROW())/12+5),AT99)</f>
        <v>0</v>
      </c>
      <c r="AV99" s="654">
        <f ca="1">IF(AND(AR99+AT99&gt;0,AS99+AU99&gt;0),COUNTIF(AV$6:AV98,"&gt;0")+1,0)</f>
        <v>0</v>
      </c>
    </row>
    <row r="100" spans="41:48">
      <c r="AO100" s="654">
        <v>3</v>
      </c>
      <c r="AP100" s="654">
        <v>2</v>
      </c>
      <c r="AQ100" s="654">
        <v>11</v>
      </c>
      <c r="AR100" s="658">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654">
        <f ca="1">COUNTIF(INDIRECT("H"&amp;(ROW()+12*(($AO100-1)*3+$AP100)-ROW())/12+5):INDIRECT("S"&amp;(ROW()+12*(($AO100-1)*3+$AP100)-ROW())/12+5),AR100)</f>
        <v>0</v>
      </c>
      <c r="AT100" s="658">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654">
        <f ca="1">COUNTIF(INDIRECT("U"&amp;(ROW()+12*(($AO100-1)*3+$AP100)-ROW())/12+5):INDIRECT("AF"&amp;(ROW()+12*(($AO100-1)*3+$AP100)-ROW())/12+5),AT100)</f>
        <v>0</v>
      </c>
      <c r="AV100" s="654">
        <f ca="1">IF(AND(AR100+AT100&gt;0,AS100+AU100&gt;0),COUNTIF(AV$6:AV99,"&gt;0")+1,0)</f>
        <v>0</v>
      </c>
    </row>
    <row r="101" spans="41:48">
      <c r="AO101" s="654">
        <v>3</v>
      </c>
      <c r="AP101" s="654">
        <v>2</v>
      </c>
      <c r="AQ101" s="654">
        <v>12</v>
      </c>
      <c r="AR101" s="658">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654">
        <f ca="1">COUNTIF(INDIRECT("H"&amp;(ROW()+12*(($AO101-1)*3+$AP101)-ROW())/12+5):INDIRECT("S"&amp;(ROW()+12*(($AO101-1)*3+$AP101)-ROW())/12+5),AR101)</f>
        <v>0</v>
      </c>
      <c r="AT101" s="658">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654">
        <f ca="1">COUNTIF(INDIRECT("U"&amp;(ROW()+12*(($AO101-1)*3+$AP101)-ROW())/12+5):INDIRECT("AF"&amp;(ROW()+12*(($AO101-1)*3+$AP101)-ROW())/12+5),AT101)</f>
        <v>0</v>
      </c>
      <c r="AV101" s="654">
        <f ca="1">IF(AND(AR101+AT101&gt;0,AS101+AU101&gt;0),COUNTIF(AV$6:AV100,"&gt;0")+1,0)</f>
        <v>0</v>
      </c>
    </row>
    <row r="102" spans="41:48">
      <c r="AO102" s="654">
        <v>3</v>
      </c>
      <c r="AP102" s="654">
        <v>3</v>
      </c>
      <c r="AQ102" s="654">
        <v>1</v>
      </c>
      <c r="AR102" s="658">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654">
        <f ca="1">COUNTIF(INDIRECT("H"&amp;(ROW()+12*(($AO102-1)*3+$AP102)-ROW())/12+5):INDIRECT("S"&amp;(ROW()+12*(($AO102-1)*3+$AP102)-ROW())/12+5),AR102)</f>
        <v>0</v>
      </c>
      <c r="AT102" s="658">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654">
        <f ca="1">COUNTIF(INDIRECT("U"&amp;(ROW()+12*(($AO102-1)*3+$AP102)-ROW())/12+5):INDIRECT("AF"&amp;(ROW()+12*(($AO102-1)*3+$AP102)-ROW())/12+5),AT102)</f>
        <v>0</v>
      </c>
      <c r="AV102" s="654">
        <f ca="1">IF(AND(AR102+AT102&gt;0,AS102+AU102&gt;0),COUNTIF(AV$6:AV101,"&gt;0")+1,0)</f>
        <v>0</v>
      </c>
    </row>
    <row r="103" spans="41:48">
      <c r="AO103" s="654">
        <v>3</v>
      </c>
      <c r="AP103" s="654">
        <v>3</v>
      </c>
      <c r="AQ103" s="654">
        <v>2</v>
      </c>
      <c r="AR103" s="658">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654">
        <f ca="1">COUNTIF(INDIRECT("H"&amp;(ROW()+12*(($AO103-1)*3+$AP103)-ROW())/12+5):INDIRECT("S"&amp;(ROW()+12*(($AO103-1)*3+$AP103)-ROW())/12+5),AR103)</f>
        <v>0</v>
      </c>
      <c r="AT103" s="658">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654">
        <f ca="1">COUNTIF(INDIRECT("U"&amp;(ROW()+12*(($AO103-1)*3+$AP103)-ROW())/12+5):INDIRECT("AF"&amp;(ROW()+12*(($AO103-1)*3+$AP103)-ROW())/12+5),AT103)</f>
        <v>0</v>
      </c>
      <c r="AV103" s="654">
        <f ca="1">IF(AND(AR103+AT103&gt;0,AS103+AU103&gt;0),COUNTIF(AV$6:AV102,"&gt;0")+1,0)</f>
        <v>0</v>
      </c>
    </row>
    <row r="104" spans="41:48">
      <c r="AO104" s="654">
        <v>3</v>
      </c>
      <c r="AP104" s="654">
        <v>3</v>
      </c>
      <c r="AQ104" s="654">
        <v>3</v>
      </c>
      <c r="AR104" s="658">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654">
        <f ca="1">COUNTIF(INDIRECT("H"&amp;(ROW()+12*(($AO104-1)*3+$AP104)-ROW())/12+5):INDIRECT("S"&amp;(ROW()+12*(($AO104-1)*3+$AP104)-ROW())/12+5),AR104)</f>
        <v>0</v>
      </c>
      <c r="AT104" s="658">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654">
        <f ca="1">COUNTIF(INDIRECT("U"&amp;(ROW()+12*(($AO104-1)*3+$AP104)-ROW())/12+5):INDIRECT("AF"&amp;(ROW()+12*(($AO104-1)*3+$AP104)-ROW())/12+5),AT104)</f>
        <v>0</v>
      </c>
      <c r="AV104" s="654">
        <f ca="1">IF(AND(AR104+AT104&gt;0,AS104+AU104&gt;0),COUNTIF(AV$6:AV103,"&gt;0")+1,0)</f>
        <v>0</v>
      </c>
    </row>
    <row r="105" spans="41:48">
      <c r="AO105" s="654">
        <v>3</v>
      </c>
      <c r="AP105" s="654">
        <v>3</v>
      </c>
      <c r="AQ105" s="654">
        <v>4</v>
      </c>
      <c r="AR105" s="658">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654">
        <f ca="1">COUNTIF(INDIRECT("H"&amp;(ROW()+12*(($AO105-1)*3+$AP105)-ROW())/12+5):INDIRECT("S"&amp;(ROW()+12*(($AO105-1)*3+$AP105)-ROW())/12+5),AR105)</f>
        <v>0</v>
      </c>
      <c r="AT105" s="658">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654">
        <f ca="1">COUNTIF(INDIRECT("U"&amp;(ROW()+12*(($AO105-1)*3+$AP105)-ROW())/12+5):INDIRECT("AF"&amp;(ROW()+12*(($AO105-1)*3+$AP105)-ROW())/12+5),AT105)</f>
        <v>0</v>
      </c>
      <c r="AV105" s="654">
        <f ca="1">IF(AND(AR105+AT105&gt;0,AS105+AU105&gt;0),COUNTIF(AV$6:AV104,"&gt;0")+1,0)</f>
        <v>0</v>
      </c>
    </row>
    <row r="106" spans="41:48">
      <c r="AO106" s="654">
        <v>3</v>
      </c>
      <c r="AP106" s="654">
        <v>3</v>
      </c>
      <c r="AQ106" s="654">
        <v>5</v>
      </c>
      <c r="AR106" s="658">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654">
        <f ca="1">COUNTIF(INDIRECT("H"&amp;(ROW()+12*(($AO106-1)*3+$AP106)-ROW())/12+5):INDIRECT("S"&amp;(ROW()+12*(($AO106-1)*3+$AP106)-ROW())/12+5),AR106)</f>
        <v>0</v>
      </c>
      <c r="AT106" s="658">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654">
        <f ca="1">COUNTIF(INDIRECT("U"&amp;(ROW()+12*(($AO106-1)*3+$AP106)-ROW())/12+5):INDIRECT("AF"&amp;(ROW()+12*(($AO106-1)*3+$AP106)-ROW())/12+5),AT106)</f>
        <v>0</v>
      </c>
      <c r="AV106" s="654">
        <f ca="1">IF(AND(AR106+AT106&gt;0,AS106+AU106&gt;0),COUNTIF(AV$6:AV105,"&gt;0")+1,0)</f>
        <v>0</v>
      </c>
    </row>
    <row r="107" spans="41:48">
      <c r="AO107" s="654">
        <v>3</v>
      </c>
      <c r="AP107" s="654">
        <v>3</v>
      </c>
      <c r="AQ107" s="654">
        <v>6</v>
      </c>
      <c r="AR107" s="658">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654">
        <f ca="1">COUNTIF(INDIRECT("H"&amp;(ROW()+12*(($AO107-1)*3+$AP107)-ROW())/12+5):INDIRECT("S"&amp;(ROW()+12*(($AO107-1)*3+$AP107)-ROW())/12+5),AR107)</f>
        <v>0</v>
      </c>
      <c r="AT107" s="658">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654">
        <f ca="1">COUNTIF(INDIRECT("U"&amp;(ROW()+12*(($AO107-1)*3+$AP107)-ROW())/12+5):INDIRECT("AF"&amp;(ROW()+12*(($AO107-1)*3+$AP107)-ROW())/12+5),AT107)</f>
        <v>0</v>
      </c>
      <c r="AV107" s="654">
        <f ca="1">IF(AND(AR107+AT107&gt;0,AS107+AU107&gt;0),COUNTIF(AV$6:AV106,"&gt;0")+1,0)</f>
        <v>0</v>
      </c>
    </row>
    <row r="108" spans="41:48">
      <c r="AO108" s="654">
        <v>3</v>
      </c>
      <c r="AP108" s="654">
        <v>3</v>
      </c>
      <c r="AQ108" s="654">
        <v>7</v>
      </c>
      <c r="AR108" s="658">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654">
        <f ca="1">COUNTIF(INDIRECT("H"&amp;(ROW()+12*(($AO108-1)*3+$AP108)-ROW())/12+5):INDIRECT("S"&amp;(ROW()+12*(($AO108-1)*3+$AP108)-ROW())/12+5),AR108)</f>
        <v>0</v>
      </c>
      <c r="AT108" s="658">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654">
        <f ca="1">COUNTIF(INDIRECT("U"&amp;(ROW()+12*(($AO108-1)*3+$AP108)-ROW())/12+5):INDIRECT("AF"&amp;(ROW()+12*(($AO108-1)*3+$AP108)-ROW())/12+5),AT108)</f>
        <v>0</v>
      </c>
      <c r="AV108" s="654">
        <f ca="1">IF(AND(AR108+AT108&gt;0,AS108+AU108&gt;0),COUNTIF(AV$6:AV107,"&gt;0")+1,0)</f>
        <v>0</v>
      </c>
    </row>
    <row r="109" spans="41:48">
      <c r="AO109" s="654">
        <v>3</v>
      </c>
      <c r="AP109" s="654">
        <v>3</v>
      </c>
      <c r="AQ109" s="654">
        <v>8</v>
      </c>
      <c r="AR109" s="658">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654">
        <f ca="1">COUNTIF(INDIRECT("H"&amp;(ROW()+12*(($AO109-1)*3+$AP109)-ROW())/12+5):INDIRECT("S"&amp;(ROW()+12*(($AO109-1)*3+$AP109)-ROW())/12+5),AR109)</f>
        <v>0</v>
      </c>
      <c r="AT109" s="658">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654">
        <f ca="1">COUNTIF(INDIRECT("U"&amp;(ROW()+12*(($AO109-1)*3+$AP109)-ROW())/12+5):INDIRECT("AF"&amp;(ROW()+12*(($AO109-1)*3+$AP109)-ROW())/12+5),AT109)</f>
        <v>0</v>
      </c>
      <c r="AV109" s="654">
        <f ca="1">IF(AND(AR109+AT109&gt;0,AS109+AU109&gt;0),COUNTIF(AV$6:AV108,"&gt;0")+1,0)</f>
        <v>0</v>
      </c>
    </row>
    <row r="110" spans="41:48">
      <c r="AO110" s="654">
        <v>3</v>
      </c>
      <c r="AP110" s="654">
        <v>3</v>
      </c>
      <c r="AQ110" s="654">
        <v>9</v>
      </c>
      <c r="AR110" s="658">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654">
        <f ca="1">COUNTIF(INDIRECT("H"&amp;(ROW()+12*(($AO110-1)*3+$AP110)-ROW())/12+5):INDIRECT("S"&amp;(ROW()+12*(($AO110-1)*3+$AP110)-ROW())/12+5),AR110)</f>
        <v>0</v>
      </c>
      <c r="AT110" s="658">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654">
        <f ca="1">COUNTIF(INDIRECT("U"&amp;(ROW()+12*(($AO110-1)*3+$AP110)-ROW())/12+5):INDIRECT("AF"&amp;(ROW()+12*(($AO110-1)*3+$AP110)-ROW())/12+5),AT110)</f>
        <v>0</v>
      </c>
      <c r="AV110" s="654">
        <f ca="1">IF(AND(AR110+AT110&gt;0,AS110+AU110&gt;0),COUNTIF(AV$6:AV109,"&gt;0")+1,0)</f>
        <v>0</v>
      </c>
    </row>
    <row r="111" spans="41:48">
      <c r="AO111" s="654">
        <v>3</v>
      </c>
      <c r="AP111" s="654">
        <v>3</v>
      </c>
      <c r="AQ111" s="654">
        <v>10</v>
      </c>
      <c r="AR111" s="658">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654">
        <f ca="1">COUNTIF(INDIRECT("H"&amp;(ROW()+12*(($AO111-1)*3+$AP111)-ROW())/12+5):INDIRECT("S"&amp;(ROW()+12*(($AO111-1)*3+$AP111)-ROW())/12+5),AR111)</f>
        <v>0</v>
      </c>
      <c r="AT111" s="658">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654">
        <f ca="1">COUNTIF(INDIRECT("U"&amp;(ROW()+12*(($AO111-1)*3+$AP111)-ROW())/12+5):INDIRECT("AF"&amp;(ROW()+12*(($AO111-1)*3+$AP111)-ROW())/12+5),AT111)</f>
        <v>0</v>
      </c>
      <c r="AV111" s="654">
        <f ca="1">IF(AND(AR111+AT111&gt;0,AS111+AU111&gt;0),COUNTIF(AV$6:AV110,"&gt;0")+1,0)</f>
        <v>0</v>
      </c>
    </row>
    <row r="112" spans="41:48">
      <c r="AO112" s="654">
        <v>3</v>
      </c>
      <c r="AP112" s="654">
        <v>3</v>
      </c>
      <c r="AQ112" s="654">
        <v>11</v>
      </c>
      <c r="AR112" s="658">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654">
        <f ca="1">COUNTIF(INDIRECT("H"&amp;(ROW()+12*(($AO112-1)*3+$AP112)-ROW())/12+5):INDIRECT("S"&amp;(ROW()+12*(($AO112-1)*3+$AP112)-ROW())/12+5),AR112)</f>
        <v>0</v>
      </c>
      <c r="AT112" s="658">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654">
        <f ca="1">COUNTIF(INDIRECT("U"&amp;(ROW()+12*(($AO112-1)*3+$AP112)-ROW())/12+5):INDIRECT("AF"&amp;(ROW()+12*(($AO112-1)*3+$AP112)-ROW())/12+5),AT112)</f>
        <v>0</v>
      </c>
      <c r="AV112" s="654">
        <f ca="1">IF(AND(AR112+AT112&gt;0,AS112+AU112&gt;0),COUNTIF(AV$6:AV111,"&gt;0")+1,0)</f>
        <v>0</v>
      </c>
    </row>
    <row r="113" spans="41:48">
      <c r="AO113" s="654">
        <v>3</v>
      </c>
      <c r="AP113" s="654">
        <v>3</v>
      </c>
      <c r="AQ113" s="654">
        <v>12</v>
      </c>
      <c r="AR113" s="658">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654">
        <f ca="1">COUNTIF(INDIRECT("H"&amp;(ROW()+12*(($AO113-1)*3+$AP113)-ROW())/12+5):INDIRECT("S"&amp;(ROW()+12*(($AO113-1)*3+$AP113)-ROW())/12+5),AR113)</f>
        <v>0</v>
      </c>
      <c r="AT113" s="658">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654">
        <f ca="1">COUNTIF(INDIRECT("U"&amp;(ROW()+12*(($AO113-1)*3+$AP113)-ROW())/12+5):INDIRECT("AF"&amp;(ROW()+12*(($AO113-1)*3+$AP113)-ROW())/12+5),AT113)</f>
        <v>0</v>
      </c>
      <c r="AV113" s="654">
        <f ca="1">IF(AND(AR113+AT113&gt;0,AS113+AU113&gt;0),COUNTIF(AV$6:AV112,"&gt;0")+1,0)</f>
        <v>0</v>
      </c>
    </row>
    <row r="114" spans="41:48">
      <c r="AO114" s="654">
        <v>4</v>
      </c>
      <c r="AP114" s="654">
        <v>1</v>
      </c>
      <c r="AQ114" s="654">
        <v>1</v>
      </c>
      <c r="AR114" s="658">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654">
        <f ca="1">COUNTIF(INDIRECT("H"&amp;(ROW()+12*(($AO114-1)*3+$AP114)-ROW())/12+5):INDIRECT("S"&amp;(ROW()+12*(($AO114-1)*3+$AP114)-ROW())/12+5),AR114)</f>
        <v>0</v>
      </c>
      <c r="AT114" s="658">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654">
        <f ca="1">COUNTIF(INDIRECT("U"&amp;(ROW()+12*(($AO114-1)*3+$AP114)-ROW())/12+5):INDIRECT("AF"&amp;(ROW()+12*(($AO114-1)*3+$AP114)-ROW())/12+5),AT114)</f>
        <v>0</v>
      </c>
      <c r="AV114" s="654">
        <f ca="1">IF(AND(AR114+AT114&gt;0,AS114+AU114&gt;0),COUNTIF(AV$6:AV113,"&gt;0")+1,0)</f>
        <v>0</v>
      </c>
    </row>
    <row r="115" spans="41:48">
      <c r="AO115" s="654">
        <v>4</v>
      </c>
      <c r="AP115" s="654">
        <v>1</v>
      </c>
      <c r="AQ115" s="654">
        <v>2</v>
      </c>
      <c r="AR115" s="658">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654">
        <f ca="1">COUNTIF(INDIRECT("H"&amp;(ROW()+12*(($AO115-1)*3+$AP115)-ROW())/12+5):INDIRECT("S"&amp;(ROW()+12*(($AO115-1)*3+$AP115)-ROW())/12+5),AR115)</f>
        <v>0</v>
      </c>
      <c r="AT115" s="658">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654">
        <f ca="1">COUNTIF(INDIRECT("U"&amp;(ROW()+12*(($AO115-1)*3+$AP115)-ROW())/12+5):INDIRECT("AF"&amp;(ROW()+12*(($AO115-1)*3+$AP115)-ROW())/12+5),AT115)</f>
        <v>0</v>
      </c>
      <c r="AV115" s="654">
        <f ca="1">IF(AND(AR115+AT115&gt;0,AS115+AU115&gt;0),COUNTIF(AV$6:AV114,"&gt;0")+1,0)</f>
        <v>0</v>
      </c>
    </row>
    <row r="116" spans="41:48">
      <c r="AO116" s="654">
        <v>4</v>
      </c>
      <c r="AP116" s="654">
        <v>1</v>
      </c>
      <c r="AQ116" s="654">
        <v>3</v>
      </c>
      <c r="AR116" s="658">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654">
        <f ca="1">COUNTIF(INDIRECT("H"&amp;(ROW()+12*(($AO116-1)*3+$AP116)-ROW())/12+5):INDIRECT("S"&amp;(ROW()+12*(($AO116-1)*3+$AP116)-ROW())/12+5),AR116)</f>
        <v>0</v>
      </c>
      <c r="AT116" s="658">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654">
        <f ca="1">COUNTIF(INDIRECT("U"&amp;(ROW()+12*(($AO116-1)*3+$AP116)-ROW())/12+5):INDIRECT("AF"&amp;(ROW()+12*(($AO116-1)*3+$AP116)-ROW())/12+5),AT116)</f>
        <v>0</v>
      </c>
      <c r="AV116" s="654">
        <f ca="1">IF(AND(AR116+AT116&gt;0,AS116+AU116&gt;0),COUNTIF(AV$6:AV115,"&gt;0")+1,0)</f>
        <v>0</v>
      </c>
    </row>
    <row r="117" spans="41:48">
      <c r="AO117" s="654">
        <v>4</v>
      </c>
      <c r="AP117" s="654">
        <v>1</v>
      </c>
      <c r="AQ117" s="654">
        <v>4</v>
      </c>
      <c r="AR117" s="658">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654">
        <f ca="1">COUNTIF(INDIRECT("H"&amp;(ROW()+12*(($AO117-1)*3+$AP117)-ROW())/12+5):INDIRECT("S"&amp;(ROW()+12*(($AO117-1)*3+$AP117)-ROW())/12+5),AR117)</f>
        <v>0</v>
      </c>
      <c r="AT117" s="658">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654">
        <f ca="1">COUNTIF(INDIRECT("U"&amp;(ROW()+12*(($AO117-1)*3+$AP117)-ROW())/12+5):INDIRECT("AF"&amp;(ROW()+12*(($AO117-1)*3+$AP117)-ROW())/12+5),AT117)</f>
        <v>0</v>
      </c>
      <c r="AV117" s="654">
        <f ca="1">IF(AND(AR117+AT117&gt;0,AS117+AU117&gt;0),COUNTIF(AV$6:AV116,"&gt;0")+1,0)</f>
        <v>0</v>
      </c>
    </row>
    <row r="118" spans="41:48">
      <c r="AO118" s="654">
        <v>4</v>
      </c>
      <c r="AP118" s="654">
        <v>1</v>
      </c>
      <c r="AQ118" s="654">
        <v>5</v>
      </c>
      <c r="AR118" s="658">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654">
        <f ca="1">COUNTIF(INDIRECT("H"&amp;(ROW()+12*(($AO118-1)*3+$AP118)-ROW())/12+5):INDIRECT("S"&amp;(ROW()+12*(($AO118-1)*3+$AP118)-ROW())/12+5),AR118)</f>
        <v>0</v>
      </c>
      <c r="AT118" s="658">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654">
        <f ca="1">COUNTIF(INDIRECT("U"&amp;(ROW()+12*(($AO118-1)*3+$AP118)-ROW())/12+5):INDIRECT("AF"&amp;(ROW()+12*(($AO118-1)*3+$AP118)-ROW())/12+5),AT118)</f>
        <v>0</v>
      </c>
      <c r="AV118" s="654">
        <f ca="1">IF(AND(AR118+AT118&gt;0,AS118+AU118&gt;0),COUNTIF(AV$6:AV117,"&gt;0")+1,0)</f>
        <v>0</v>
      </c>
    </row>
    <row r="119" spans="41:48">
      <c r="AO119" s="654">
        <v>4</v>
      </c>
      <c r="AP119" s="654">
        <v>1</v>
      </c>
      <c r="AQ119" s="654">
        <v>6</v>
      </c>
      <c r="AR119" s="658">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654">
        <f ca="1">COUNTIF(INDIRECT("H"&amp;(ROW()+12*(($AO119-1)*3+$AP119)-ROW())/12+5):INDIRECT("S"&amp;(ROW()+12*(($AO119-1)*3+$AP119)-ROW())/12+5),AR119)</f>
        <v>0</v>
      </c>
      <c r="AT119" s="658">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654">
        <f ca="1">COUNTIF(INDIRECT("U"&amp;(ROW()+12*(($AO119-1)*3+$AP119)-ROW())/12+5):INDIRECT("AF"&amp;(ROW()+12*(($AO119-1)*3+$AP119)-ROW())/12+5),AT119)</f>
        <v>0</v>
      </c>
      <c r="AV119" s="654">
        <f ca="1">IF(AND(AR119+AT119&gt;0,AS119+AU119&gt;0),COUNTIF(AV$6:AV118,"&gt;0")+1,0)</f>
        <v>0</v>
      </c>
    </row>
    <row r="120" spans="41:48">
      <c r="AO120" s="654">
        <v>4</v>
      </c>
      <c r="AP120" s="654">
        <v>1</v>
      </c>
      <c r="AQ120" s="654">
        <v>7</v>
      </c>
      <c r="AR120" s="658">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654">
        <f ca="1">COUNTIF(INDIRECT("H"&amp;(ROW()+12*(($AO120-1)*3+$AP120)-ROW())/12+5):INDIRECT("S"&amp;(ROW()+12*(($AO120-1)*3+$AP120)-ROW())/12+5),AR120)</f>
        <v>0</v>
      </c>
      <c r="AT120" s="658">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654">
        <f ca="1">COUNTIF(INDIRECT("U"&amp;(ROW()+12*(($AO120-1)*3+$AP120)-ROW())/12+5):INDIRECT("AF"&amp;(ROW()+12*(($AO120-1)*3+$AP120)-ROW())/12+5),AT120)</f>
        <v>0</v>
      </c>
      <c r="AV120" s="654">
        <f ca="1">IF(AND(AR120+AT120&gt;0,AS120+AU120&gt;0),COUNTIF(AV$6:AV119,"&gt;0")+1,0)</f>
        <v>0</v>
      </c>
    </row>
    <row r="121" spans="41:48">
      <c r="AO121" s="654">
        <v>4</v>
      </c>
      <c r="AP121" s="654">
        <v>1</v>
      </c>
      <c r="AQ121" s="654">
        <v>8</v>
      </c>
      <c r="AR121" s="658">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654">
        <f ca="1">COUNTIF(INDIRECT("H"&amp;(ROW()+12*(($AO121-1)*3+$AP121)-ROW())/12+5):INDIRECT("S"&amp;(ROW()+12*(($AO121-1)*3+$AP121)-ROW())/12+5),AR121)</f>
        <v>0</v>
      </c>
      <c r="AT121" s="658">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654">
        <f ca="1">COUNTIF(INDIRECT("U"&amp;(ROW()+12*(($AO121-1)*3+$AP121)-ROW())/12+5):INDIRECT("AF"&amp;(ROW()+12*(($AO121-1)*3+$AP121)-ROW())/12+5),AT121)</f>
        <v>0</v>
      </c>
      <c r="AV121" s="654">
        <f ca="1">IF(AND(AR121+AT121&gt;0,AS121+AU121&gt;0),COUNTIF(AV$6:AV120,"&gt;0")+1,0)</f>
        <v>0</v>
      </c>
    </row>
    <row r="122" spans="41:48">
      <c r="AO122" s="654">
        <v>4</v>
      </c>
      <c r="AP122" s="654">
        <v>1</v>
      </c>
      <c r="AQ122" s="654">
        <v>9</v>
      </c>
      <c r="AR122" s="658">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654">
        <f ca="1">COUNTIF(INDIRECT("H"&amp;(ROW()+12*(($AO122-1)*3+$AP122)-ROW())/12+5):INDIRECT("S"&amp;(ROW()+12*(($AO122-1)*3+$AP122)-ROW())/12+5),AR122)</f>
        <v>0</v>
      </c>
      <c r="AT122" s="658">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654">
        <f ca="1">COUNTIF(INDIRECT("U"&amp;(ROW()+12*(($AO122-1)*3+$AP122)-ROW())/12+5):INDIRECT("AF"&amp;(ROW()+12*(($AO122-1)*3+$AP122)-ROW())/12+5),AT122)</f>
        <v>0</v>
      </c>
      <c r="AV122" s="654">
        <f ca="1">IF(AND(AR122+AT122&gt;0,AS122+AU122&gt;0),COUNTIF(AV$6:AV121,"&gt;0")+1,0)</f>
        <v>0</v>
      </c>
    </row>
    <row r="123" spans="41:48">
      <c r="AO123" s="654">
        <v>4</v>
      </c>
      <c r="AP123" s="654">
        <v>1</v>
      </c>
      <c r="AQ123" s="654">
        <v>10</v>
      </c>
      <c r="AR123" s="658">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654">
        <f ca="1">COUNTIF(INDIRECT("H"&amp;(ROW()+12*(($AO123-1)*3+$AP123)-ROW())/12+5):INDIRECT("S"&amp;(ROW()+12*(($AO123-1)*3+$AP123)-ROW())/12+5),AR123)</f>
        <v>0</v>
      </c>
      <c r="AT123" s="658">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654">
        <f ca="1">COUNTIF(INDIRECT("U"&amp;(ROW()+12*(($AO123-1)*3+$AP123)-ROW())/12+5):INDIRECT("AF"&amp;(ROW()+12*(($AO123-1)*3+$AP123)-ROW())/12+5),AT123)</f>
        <v>0</v>
      </c>
      <c r="AV123" s="654">
        <f ca="1">IF(AND(AR123+AT123&gt;0,AS123+AU123&gt;0),COUNTIF(AV$6:AV122,"&gt;0")+1,0)</f>
        <v>0</v>
      </c>
    </row>
    <row r="124" spans="41:48">
      <c r="AO124" s="654">
        <v>4</v>
      </c>
      <c r="AP124" s="654">
        <v>1</v>
      </c>
      <c r="AQ124" s="654">
        <v>11</v>
      </c>
      <c r="AR124" s="658">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654">
        <f ca="1">COUNTIF(INDIRECT("H"&amp;(ROW()+12*(($AO124-1)*3+$AP124)-ROW())/12+5):INDIRECT("S"&amp;(ROW()+12*(($AO124-1)*3+$AP124)-ROW())/12+5),AR124)</f>
        <v>0</v>
      </c>
      <c r="AT124" s="658">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654">
        <f ca="1">COUNTIF(INDIRECT("U"&amp;(ROW()+12*(($AO124-1)*3+$AP124)-ROW())/12+5):INDIRECT("AF"&amp;(ROW()+12*(($AO124-1)*3+$AP124)-ROW())/12+5),AT124)</f>
        <v>0</v>
      </c>
      <c r="AV124" s="654">
        <f ca="1">IF(AND(AR124+AT124&gt;0,AS124+AU124&gt;0),COUNTIF(AV$6:AV123,"&gt;0")+1,0)</f>
        <v>0</v>
      </c>
    </row>
    <row r="125" spans="41:48">
      <c r="AO125" s="654">
        <v>4</v>
      </c>
      <c r="AP125" s="654">
        <v>1</v>
      </c>
      <c r="AQ125" s="654">
        <v>12</v>
      </c>
      <c r="AR125" s="658">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654">
        <f ca="1">COUNTIF(INDIRECT("H"&amp;(ROW()+12*(($AO125-1)*3+$AP125)-ROW())/12+5):INDIRECT("S"&amp;(ROW()+12*(($AO125-1)*3+$AP125)-ROW())/12+5),AR125)</f>
        <v>0</v>
      </c>
      <c r="AT125" s="658">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654">
        <f ca="1">COUNTIF(INDIRECT("U"&amp;(ROW()+12*(($AO125-1)*3+$AP125)-ROW())/12+5):INDIRECT("AF"&amp;(ROW()+12*(($AO125-1)*3+$AP125)-ROW())/12+5),AT125)</f>
        <v>0</v>
      </c>
      <c r="AV125" s="654">
        <f ca="1">IF(AND(AR125+AT125&gt;0,AS125+AU125&gt;0),COUNTIF(AV$6:AV124,"&gt;0")+1,0)</f>
        <v>0</v>
      </c>
    </row>
    <row r="126" spans="41:48">
      <c r="AO126" s="654">
        <v>4</v>
      </c>
      <c r="AP126" s="654">
        <v>2</v>
      </c>
      <c r="AQ126" s="654">
        <v>1</v>
      </c>
      <c r="AR126" s="658">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654">
        <f ca="1">COUNTIF(INDIRECT("H"&amp;(ROW()+12*(($AO126-1)*3+$AP126)-ROW())/12+5):INDIRECT("S"&amp;(ROW()+12*(($AO126-1)*3+$AP126)-ROW())/12+5),AR126)</f>
        <v>0</v>
      </c>
      <c r="AT126" s="658">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654">
        <f ca="1">COUNTIF(INDIRECT("U"&amp;(ROW()+12*(($AO126-1)*3+$AP126)-ROW())/12+5):INDIRECT("AF"&amp;(ROW()+12*(($AO126-1)*3+$AP126)-ROW())/12+5),AT126)</f>
        <v>0</v>
      </c>
      <c r="AV126" s="654">
        <f ca="1">IF(AND(AR126+AT126&gt;0,AS126+AU126&gt;0),COUNTIF(AV$6:AV125,"&gt;0")+1,0)</f>
        <v>0</v>
      </c>
    </row>
    <row r="127" spans="41:48">
      <c r="AO127" s="654">
        <v>4</v>
      </c>
      <c r="AP127" s="654">
        <v>2</v>
      </c>
      <c r="AQ127" s="654">
        <v>2</v>
      </c>
      <c r="AR127" s="658">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654">
        <f ca="1">COUNTIF(INDIRECT("H"&amp;(ROW()+12*(($AO127-1)*3+$AP127)-ROW())/12+5):INDIRECT("S"&amp;(ROW()+12*(($AO127-1)*3+$AP127)-ROW())/12+5),AR127)</f>
        <v>0</v>
      </c>
      <c r="AT127" s="658">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654">
        <f ca="1">COUNTIF(INDIRECT("U"&amp;(ROW()+12*(($AO127-1)*3+$AP127)-ROW())/12+5):INDIRECT("AF"&amp;(ROW()+12*(($AO127-1)*3+$AP127)-ROW())/12+5),AT127)</f>
        <v>0</v>
      </c>
      <c r="AV127" s="654">
        <f ca="1">IF(AND(AR127+AT127&gt;0,AS127+AU127&gt;0),COUNTIF(AV$6:AV126,"&gt;0")+1,0)</f>
        <v>0</v>
      </c>
    </row>
    <row r="128" spans="41:48">
      <c r="AO128" s="654">
        <v>4</v>
      </c>
      <c r="AP128" s="654">
        <v>2</v>
      </c>
      <c r="AQ128" s="654">
        <v>3</v>
      </c>
      <c r="AR128" s="658">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654">
        <f ca="1">COUNTIF(INDIRECT("H"&amp;(ROW()+12*(($AO128-1)*3+$AP128)-ROW())/12+5):INDIRECT("S"&amp;(ROW()+12*(($AO128-1)*3+$AP128)-ROW())/12+5),AR128)</f>
        <v>0</v>
      </c>
      <c r="AT128" s="658">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654">
        <f ca="1">COUNTIF(INDIRECT("U"&amp;(ROW()+12*(($AO128-1)*3+$AP128)-ROW())/12+5):INDIRECT("AF"&amp;(ROW()+12*(($AO128-1)*3+$AP128)-ROW())/12+5),AT128)</f>
        <v>0</v>
      </c>
      <c r="AV128" s="654">
        <f ca="1">IF(AND(AR128+AT128&gt;0,AS128+AU128&gt;0),COUNTIF(AV$6:AV127,"&gt;0")+1,0)</f>
        <v>0</v>
      </c>
    </row>
    <row r="129" spans="41:48">
      <c r="AO129" s="654">
        <v>4</v>
      </c>
      <c r="AP129" s="654">
        <v>2</v>
      </c>
      <c r="AQ129" s="654">
        <v>4</v>
      </c>
      <c r="AR129" s="658">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654">
        <f ca="1">COUNTIF(INDIRECT("H"&amp;(ROW()+12*(($AO129-1)*3+$AP129)-ROW())/12+5):INDIRECT("S"&amp;(ROW()+12*(($AO129-1)*3+$AP129)-ROW())/12+5),AR129)</f>
        <v>0</v>
      </c>
      <c r="AT129" s="658">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654">
        <f ca="1">COUNTIF(INDIRECT("U"&amp;(ROW()+12*(($AO129-1)*3+$AP129)-ROW())/12+5):INDIRECT("AF"&amp;(ROW()+12*(($AO129-1)*3+$AP129)-ROW())/12+5),AT129)</f>
        <v>0</v>
      </c>
      <c r="AV129" s="654">
        <f ca="1">IF(AND(AR129+AT129&gt;0,AS129+AU129&gt;0),COUNTIF(AV$6:AV128,"&gt;0")+1,0)</f>
        <v>0</v>
      </c>
    </row>
    <row r="130" spans="41:48">
      <c r="AO130" s="654">
        <v>4</v>
      </c>
      <c r="AP130" s="654">
        <v>2</v>
      </c>
      <c r="AQ130" s="654">
        <v>5</v>
      </c>
      <c r="AR130" s="658">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654">
        <f ca="1">COUNTIF(INDIRECT("H"&amp;(ROW()+12*(($AO130-1)*3+$AP130)-ROW())/12+5):INDIRECT("S"&amp;(ROW()+12*(($AO130-1)*3+$AP130)-ROW())/12+5),AR130)</f>
        <v>0</v>
      </c>
      <c r="AT130" s="658">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654">
        <f ca="1">COUNTIF(INDIRECT("U"&amp;(ROW()+12*(($AO130-1)*3+$AP130)-ROW())/12+5):INDIRECT("AF"&amp;(ROW()+12*(($AO130-1)*3+$AP130)-ROW())/12+5),AT130)</f>
        <v>0</v>
      </c>
      <c r="AV130" s="654">
        <f ca="1">IF(AND(AR130+AT130&gt;0,AS130+AU130&gt;0),COUNTIF(AV$6:AV129,"&gt;0")+1,0)</f>
        <v>0</v>
      </c>
    </row>
    <row r="131" spans="41:48">
      <c r="AO131" s="654">
        <v>4</v>
      </c>
      <c r="AP131" s="654">
        <v>2</v>
      </c>
      <c r="AQ131" s="654">
        <v>6</v>
      </c>
      <c r="AR131" s="658">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654">
        <f ca="1">COUNTIF(INDIRECT("H"&amp;(ROW()+12*(($AO131-1)*3+$AP131)-ROW())/12+5):INDIRECT("S"&amp;(ROW()+12*(($AO131-1)*3+$AP131)-ROW())/12+5),AR131)</f>
        <v>0</v>
      </c>
      <c r="AT131" s="658">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654">
        <f ca="1">COUNTIF(INDIRECT("U"&amp;(ROW()+12*(($AO131-1)*3+$AP131)-ROW())/12+5):INDIRECT("AF"&amp;(ROW()+12*(($AO131-1)*3+$AP131)-ROW())/12+5),AT131)</f>
        <v>0</v>
      </c>
      <c r="AV131" s="654">
        <f ca="1">IF(AND(AR131+AT131&gt;0,AS131+AU131&gt;0),COUNTIF(AV$6:AV130,"&gt;0")+1,0)</f>
        <v>0</v>
      </c>
    </row>
    <row r="132" spans="41:48">
      <c r="AO132" s="654">
        <v>4</v>
      </c>
      <c r="AP132" s="654">
        <v>2</v>
      </c>
      <c r="AQ132" s="654">
        <v>7</v>
      </c>
      <c r="AR132" s="658">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654">
        <f ca="1">COUNTIF(INDIRECT("H"&amp;(ROW()+12*(($AO132-1)*3+$AP132)-ROW())/12+5):INDIRECT("S"&amp;(ROW()+12*(($AO132-1)*3+$AP132)-ROW())/12+5),AR132)</f>
        <v>0</v>
      </c>
      <c r="AT132" s="658">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654">
        <f ca="1">COUNTIF(INDIRECT("U"&amp;(ROW()+12*(($AO132-1)*3+$AP132)-ROW())/12+5):INDIRECT("AF"&amp;(ROW()+12*(($AO132-1)*3+$AP132)-ROW())/12+5),AT132)</f>
        <v>0</v>
      </c>
      <c r="AV132" s="654">
        <f ca="1">IF(AND(AR132+AT132&gt;0,AS132+AU132&gt;0),COUNTIF(AV$6:AV131,"&gt;0")+1,0)</f>
        <v>0</v>
      </c>
    </row>
    <row r="133" spans="41:48">
      <c r="AO133" s="654">
        <v>4</v>
      </c>
      <c r="AP133" s="654">
        <v>2</v>
      </c>
      <c r="AQ133" s="654">
        <v>8</v>
      </c>
      <c r="AR133" s="658">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654">
        <f ca="1">COUNTIF(INDIRECT("H"&amp;(ROW()+12*(($AO133-1)*3+$AP133)-ROW())/12+5):INDIRECT("S"&amp;(ROW()+12*(($AO133-1)*3+$AP133)-ROW())/12+5),AR133)</f>
        <v>0</v>
      </c>
      <c r="AT133" s="658">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654">
        <f ca="1">COUNTIF(INDIRECT("U"&amp;(ROW()+12*(($AO133-1)*3+$AP133)-ROW())/12+5):INDIRECT("AF"&amp;(ROW()+12*(($AO133-1)*3+$AP133)-ROW())/12+5),AT133)</f>
        <v>0</v>
      </c>
      <c r="AV133" s="654">
        <f ca="1">IF(AND(AR133+AT133&gt;0,AS133+AU133&gt;0),COUNTIF(AV$6:AV132,"&gt;0")+1,0)</f>
        <v>0</v>
      </c>
    </row>
    <row r="134" spans="41:48">
      <c r="AO134" s="654">
        <v>4</v>
      </c>
      <c r="AP134" s="654">
        <v>2</v>
      </c>
      <c r="AQ134" s="654">
        <v>9</v>
      </c>
      <c r="AR134" s="658">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654">
        <f ca="1">COUNTIF(INDIRECT("H"&amp;(ROW()+12*(($AO134-1)*3+$AP134)-ROW())/12+5):INDIRECT("S"&amp;(ROW()+12*(($AO134-1)*3+$AP134)-ROW())/12+5),AR134)</f>
        <v>0</v>
      </c>
      <c r="AT134" s="658">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654">
        <f ca="1">COUNTIF(INDIRECT("U"&amp;(ROW()+12*(($AO134-1)*3+$AP134)-ROW())/12+5):INDIRECT("AF"&amp;(ROW()+12*(($AO134-1)*3+$AP134)-ROW())/12+5),AT134)</f>
        <v>0</v>
      </c>
      <c r="AV134" s="654">
        <f ca="1">IF(AND(AR134+AT134&gt;0,AS134+AU134&gt;0),COUNTIF(AV$6:AV133,"&gt;0")+1,0)</f>
        <v>0</v>
      </c>
    </row>
    <row r="135" spans="41:48">
      <c r="AO135" s="654">
        <v>4</v>
      </c>
      <c r="AP135" s="654">
        <v>2</v>
      </c>
      <c r="AQ135" s="654">
        <v>10</v>
      </c>
      <c r="AR135" s="658">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654">
        <f ca="1">COUNTIF(INDIRECT("H"&amp;(ROW()+12*(($AO135-1)*3+$AP135)-ROW())/12+5):INDIRECT("S"&amp;(ROW()+12*(($AO135-1)*3+$AP135)-ROW())/12+5),AR135)</f>
        <v>0</v>
      </c>
      <c r="AT135" s="658">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654">
        <f ca="1">COUNTIF(INDIRECT("U"&amp;(ROW()+12*(($AO135-1)*3+$AP135)-ROW())/12+5):INDIRECT("AF"&amp;(ROW()+12*(($AO135-1)*3+$AP135)-ROW())/12+5),AT135)</f>
        <v>0</v>
      </c>
      <c r="AV135" s="654">
        <f ca="1">IF(AND(AR135+AT135&gt;0,AS135+AU135&gt;0),COUNTIF(AV$6:AV134,"&gt;0")+1,0)</f>
        <v>0</v>
      </c>
    </row>
    <row r="136" spans="41:48">
      <c r="AO136" s="654">
        <v>4</v>
      </c>
      <c r="AP136" s="654">
        <v>2</v>
      </c>
      <c r="AQ136" s="654">
        <v>11</v>
      </c>
      <c r="AR136" s="658">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654">
        <f ca="1">COUNTIF(INDIRECT("H"&amp;(ROW()+12*(($AO136-1)*3+$AP136)-ROW())/12+5):INDIRECT("S"&amp;(ROW()+12*(($AO136-1)*3+$AP136)-ROW())/12+5),AR136)</f>
        <v>0</v>
      </c>
      <c r="AT136" s="658">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654">
        <f ca="1">COUNTIF(INDIRECT("U"&amp;(ROW()+12*(($AO136-1)*3+$AP136)-ROW())/12+5):INDIRECT("AF"&amp;(ROW()+12*(($AO136-1)*3+$AP136)-ROW())/12+5),AT136)</f>
        <v>0</v>
      </c>
      <c r="AV136" s="654">
        <f ca="1">IF(AND(AR136+AT136&gt;0,AS136+AU136&gt;0),COUNTIF(AV$6:AV135,"&gt;0")+1,0)</f>
        <v>0</v>
      </c>
    </row>
    <row r="137" spans="41:48">
      <c r="AO137" s="654">
        <v>4</v>
      </c>
      <c r="AP137" s="654">
        <v>2</v>
      </c>
      <c r="AQ137" s="654">
        <v>12</v>
      </c>
      <c r="AR137" s="658">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654">
        <f ca="1">COUNTIF(INDIRECT("H"&amp;(ROW()+12*(($AO137-1)*3+$AP137)-ROW())/12+5):INDIRECT("S"&amp;(ROW()+12*(($AO137-1)*3+$AP137)-ROW())/12+5),AR137)</f>
        <v>0</v>
      </c>
      <c r="AT137" s="658">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654">
        <f ca="1">COUNTIF(INDIRECT("U"&amp;(ROW()+12*(($AO137-1)*3+$AP137)-ROW())/12+5):INDIRECT("AF"&amp;(ROW()+12*(($AO137-1)*3+$AP137)-ROW())/12+5),AT137)</f>
        <v>0</v>
      </c>
      <c r="AV137" s="654">
        <f ca="1">IF(AND(AR137+AT137&gt;0,AS137+AU137&gt;0),COUNTIF(AV$6:AV136,"&gt;0")+1,0)</f>
        <v>0</v>
      </c>
    </row>
    <row r="138" spans="41:48">
      <c r="AO138" s="654">
        <v>4</v>
      </c>
      <c r="AP138" s="654">
        <v>3</v>
      </c>
      <c r="AQ138" s="654">
        <v>1</v>
      </c>
      <c r="AR138" s="658">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654">
        <f ca="1">COUNTIF(INDIRECT("H"&amp;(ROW()+12*(($AO138-1)*3+$AP138)-ROW())/12+5):INDIRECT("S"&amp;(ROW()+12*(($AO138-1)*3+$AP138)-ROW())/12+5),AR138)</f>
        <v>0</v>
      </c>
      <c r="AT138" s="658">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654">
        <f ca="1">COUNTIF(INDIRECT("U"&amp;(ROW()+12*(($AO138-1)*3+$AP138)-ROW())/12+5):INDIRECT("AF"&amp;(ROW()+12*(($AO138-1)*3+$AP138)-ROW())/12+5),AT138)</f>
        <v>0</v>
      </c>
      <c r="AV138" s="654">
        <f ca="1">IF(AND(AR138+AT138&gt;0,AS138+AU138&gt;0),COUNTIF(AV$6:AV137,"&gt;0")+1,0)</f>
        <v>0</v>
      </c>
    </row>
    <row r="139" spans="41:48">
      <c r="AO139" s="654">
        <v>4</v>
      </c>
      <c r="AP139" s="654">
        <v>3</v>
      </c>
      <c r="AQ139" s="654">
        <v>2</v>
      </c>
      <c r="AR139" s="658">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654">
        <f ca="1">COUNTIF(INDIRECT("H"&amp;(ROW()+12*(($AO139-1)*3+$AP139)-ROW())/12+5):INDIRECT("S"&amp;(ROW()+12*(($AO139-1)*3+$AP139)-ROW())/12+5),AR139)</f>
        <v>0</v>
      </c>
      <c r="AT139" s="658">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654">
        <f ca="1">COUNTIF(INDIRECT("U"&amp;(ROW()+12*(($AO139-1)*3+$AP139)-ROW())/12+5):INDIRECT("AF"&amp;(ROW()+12*(($AO139-1)*3+$AP139)-ROW())/12+5),AT139)</f>
        <v>0</v>
      </c>
      <c r="AV139" s="654">
        <f ca="1">IF(AND(AR139+AT139&gt;0,AS139+AU139&gt;0),COUNTIF(AV$6:AV138,"&gt;0")+1,0)</f>
        <v>0</v>
      </c>
    </row>
    <row r="140" spans="41:48">
      <c r="AO140" s="654">
        <v>4</v>
      </c>
      <c r="AP140" s="654">
        <v>3</v>
      </c>
      <c r="AQ140" s="654">
        <v>3</v>
      </c>
      <c r="AR140" s="658">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654">
        <f ca="1">COUNTIF(INDIRECT("H"&amp;(ROW()+12*(($AO140-1)*3+$AP140)-ROW())/12+5):INDIRECT("S"&amp;(ROW()+12*(($AO140-1)*3+$AP140)-ROW())/12+5),AR140)</f>
        <v>0</v>
      </c>
      <c r="AT140" s="658">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654">
        <f ca="1">COUNTIF(INDIRECT("U"&amp;(ROW()+12*(($AO140-1)*3+$AP140)-ROW())/12+5):INDIRECT("AF"&amp;(ROW()+12*(($AO140-1)*3+$AP140)-ROW())/12+5),AT140)</f>
        <v>0</v>
      </c>
      <c r="AV140" s="654">
        <f ca="1">IF(AND(AR140+AT140&gt;0,AS140+AU140&gt;0),COUNTIF(AV$6:AV139,"&gt;0")+1,0)</f>
        <v>0</v>
      </c>
    </row>
    <row r="141" spans="41:48">
      <c r="AO141" s="654">
        <v>4</v>
      </c>
      <c r="AP141" s="654">
        <v>3</v>
      </c>
      <c r="AQ141" s="654">
        <v>4</v>
      </c>
      <c r="AR141" s="658">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654">
        <f ca="1">COUNTIF(INDIRECT("H"&amp;(ROW()+12*(($AO141-1)*3+$AP141)-ROW())/12+5):INDIRECT("S"&amp;(ROW()+12*(($AO141-1)*3+$AP141)-ROW())/12+5),AR141)</f>
        <v>0</v>
      </c>
      <c r="AT141" s="658">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654">
        <f ca="1">COUNTIF(INDIRECT("U"&amp;(ROW()+12*(($AO141-1)*3+$AP141)-ROW())/12+5):INDIRECT("AF"&amp;(ROW()+12*(($AO141-1)*3+$AP141)-ROW())/12+5),AT141)</f>
        <v>0</v>
      </c>
      <c r="AV141" s="654">
        <f ca="1">IF(AND(AR141+AT141&gt;0,AS141+AU141&gt;0),COUNTIF(AV$6:AV140,"&gt;0")+1,0)</f>
        <v>0</v>
      </c>
    </row>
    <row r="142" spans="41:48">
      <c r="AO142" s="654">
        <v>4</v>
      </c>
      <c r="AP142" s="654">
        <v>3</v>
      </c>
      <c r="AQ142" s="654">
        <v>5</v>
      </c>
      <c r="AR142" s="658">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654">
        <f ca="1">COUNTIF(INDIRECT("H"&amp;(ROW()+12*(($AO142-1)*3+$AP142)-ROW())/12+5):INDIRECT("S"&amp;(ROW()+12*(($AO142-1)*3+$AP142)-ROW())/12+5),AR142)</f>
        <v>0</v>
      </c>
      <c r="AT142" s="658">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654">
        <f ca="1">COUNTIF(INDIRECT("U"&amp;(ROW()+12*(($AO142-1)*3+$AP142)-ROW())/12+5):INDIRECT("AF"&amp;(ROW()+12*(($AO142-1)*3+$AP142)-ROW())/12+5),AT142)</f>
        <v>0</v>
      </c>
      <c r="AV142" s="654">
        <f ca="1">IF(AND(AR142+AT142&gt;0,AS142+AU142&gt;0),COUNTIF(AV$6:AV141,"&gt;0")+1,0)</f>
        <v>0</v>
      </c>
    </row>
    <row r="143" spans="41:48">
      <c r="AO143" s="654">
        <v>4</v>
      </c>
      <c r="AP143" s="654">
        <v>3</v>
      </c>
      <c r="AQ143" s="654">
        <v>6</v>
      </c>
      <c r="AR143" s="658">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654">
        <f ca="1">COUNTIF(INDIRECT("H"&amp;(ROW()+12*(($AO143-1)*3+$AP143)-ROW())/12+5):INDIRECT("S"&amp;(ROW()+12*(($AO143-1)*3+$AP143)-ROW())/12+5),AR143)</f>
        <v>0</v>
      </c>
      <c r="AT143" s="658">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654">
        <f ca="1">COUNTIF(INDIRECT("U"&amp;(ROW()+12*(($AO143-1)*3+$AP143)-ROW())/12+5):INDIRECT("AF"&amp;(ROW()+12*(($AO143-1)*3+$AP143)-ROW())/12+5),AT143)</f>
        <v>0</v>
      </c>
      <c r="AV143" s="654">
        <f ca="1">IF(AND(AR143+AT143&gt;0,AS143+AU143&gt;0),COUNTIF(AV$6:AV142,"&gt;0")+1,0)</f>
        <v>0</v>
      </c>
    </row>
    <row r="144" spans="41:48">
      <c r="AO144" s="654">
        <v>4</v>
      </c>
      <c r="AP144" s="654">
        <v>3</v>
      </c>
      <c r="AQ144" s="654">
        <v>7</v>
      </c>
      <c r="AR144" s="658">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654">
        <f ca="1">COUNTIF(INDIRECT("H"&amp;(ROW()+12*(($AO144-1)*3+$AP144)-ROW())/12+5):INDIRECT("S"&amp;(ROW()+12*(($AO144-1)*3+$AP144)-ROW())/12+5),AR144)</f>
        <v>0</v>
      </c>
      <c r="AT144" s="658">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654">
        <f ca="1">COUNTIF(INDIRECT("U"&amp;(ROW()+12*(($AO144-1)*3+$AP144)-ROW())/12+5):INDIRECT("AF"&amp;(ROW()+12*(($AO144-1)*3+$AP144)-ROW())/12+5),AT144)</f>
        <v>0</v>
      </c>
      <c r="AV144" s="654">
        <f ca="1">IF(AND(AR144+AT144&gt;0,AS144+AU144&gt;0),COUNTIF(AV$6:AV143,"&gt;0")+1,0)</f>
        <v>0</v>
      </c>
    </row>
    <row r="145" spans="41:48">
      <c r="AO145" s="654">
        <v>4</v>
      </c>
      <c r="AP145" s="654">
        <v>3</v>
      </c>
      <c r="AQ145" s="654">
        <v>8</v>
      </c>
      <c r="AR145" s="658">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654">
        <f ca="1">COUNTIF(INDIRECT("H"&amp;(ROW()+12*(($AO145-1)*3+$AP145)-ROW())/12+5):INDIRECT("S"&amp;(ROW()+12*(($AO145-1)*3+$AP145)-ROW())/12+5),AR145)</f>
        <v>0</v>
      </c>
      <c r="AT145" s="658">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654">
        <f ca="1">COUNTIF(INDIRECT("U"&amp;(ROW()+12*(($AO145-1)*3+$AP145)-ROW())/12+5):INDIRECT("AF"&amp;(ROW()+12*(($AO145-1)*3+$AP145)-ROW())/12+5),AT145)</f>
        <v>0</v>
      </c>
      <c r="AV145" s="654">
        <f ca="1">IF(AND(AR145+AT145&gt;0,AS145+AU145&gt;0),COUNTIF(AV$6:AV144,"&gt;0")+1,0)</f>
        <v>0</v>
      </c>
    </row>
    <row r="146" spans="41:48">
      <c r="AO146" s="654">
        <v>4</v>
      </c>
      <c r="AP146" s="654">
        <v>3</v>
      </c>
      <c r="AQ146" s="654">
        <v>9</v>
      </c>
      <c r="AR146" s="658">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654">
        <f ca="1">COUNTIF(INDIRECT("H"&amp;(ROW()+12*(($AO146-1)*3+$AP146)-ROW())/12+5):INDIRECT("S"&amp;(ROW()+12*(($AO146-1)*3+$AP146)-ROW())/12+5),AR146)</f>
        <v>0</v>
      </c>
      <c r="AT146" s="658">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654">
        <f ca="1">COUNTIF(INDIRECT("U"&amp;(ROW()+12*(($AO146-1)*3+$AP146)-ROW())/12+5):INDIRECT("AF"&amp;(ROW()+12*(($AO146-1)*3+$AP146)-ROW())/12+5),AT146)</f>
        <v>0</v>
      </c>
      <c r="AV146" s="654">
        <f ca="1">IF(AND(AR146+AT146&gt;0,AS146+AU146&gt;0),COUNTIF(AV$6:AV145,"&gt;0")+1,0)</f>
        <v>0</v>
      </c>
    </row>
    <row r="147" spans="41:48">
      <c r="AO147" s="654">
        <v>4</v>
      </c>
      <c r="AP147" s="654">
        <v>3</v>
      </c>
      <c r="AQ147" s="654">
        <v>10</v>
      </c>
      <c r="AR147" s="658">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654">
        <f ca="1">COUNTIF(INDIRECT("H"&amp;(ROW()+12*(($AO147-1)*3+$AP147)-ROW())/12+5):INDIRECT("S"&amp;(ROW()+12*(($AO147-1)*3+$AP147)-ROW())/12+5),AR147)</f>
        <v>0</v>
      </c>
      <c r="AT147" s="658">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654">
        <f ca="1">COUNTIF(INDIRECT("U"&amp;(ROW()+12*(($AO147-1)*3+$AP147)-ROW())/12+5):INDIRECT("AF"&amp;(ROW()+12*(($AO147-1)*3+$AP147)-ROW())/12+5),AT147)</f>
        <v>0</v>
      </c>
      <c r="AV147" s="654">
        <f ca="1">IF(AND(AR147+AT147&gt;0,AS147+AU147&gt;0),COUNTIF(AV$6:AV146,"&gt;0")+1,0)</f>
        <v>0</v>
      </c>
    </row>
    <row r="148" spans="41:48">
      <c r="AO148" s="654">
        <v>4</v>
      </c>
      <c r="AP148" s="654">
        <v>3</v>
      </c>
      <c r="AQ148" s="654">
        <v>11</v>
      </c>
      <c r="AR148" s="658">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654">
        <f ca="1">COUNTIF(INDIRECT("H"&amp;(ROW()+12*(($AO148-1)*3+$AP148)-ROW())/12+5):INDIRECT("S"&amp;(ROW()+12*(($AO148-1)*3+$AP148)-ROW())/12+5),AR148)</f>
        <v>0</v>
      </c>
      <c r="AT148" s="658">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654">
        <f ca="1">COUNTIF(INDIRECT("U"&amp;(ROW()+12*(($AO148-1)*3+$AP148)-ROW())/12+5):INDIRECT("AF"&amp;(ROW()+12*(($AO148-1)*3+$AP148)-ROW())/12+5),AT148)</f>
        <v>0</v>
      </c>
      <c r="AV148" s="654">
        <f ca="1">IF(AND(AR148+AT148&gt;0,AS148+AU148&gt;0),COUNTIF(AV$6:AV147,"&gt;0")+1,0)</f>
        <v>0</v>
      </c>
    </row>
    <row r="149" spans="41:48">
      <c r="AO149" s="654">
        <v>4</v>
      </c>
      <c r="AP149" s="654">
        <v>3</v>
      </c>
      <c r="AQ149" s="654">
        <v>12</v>
      </c>
      <c r="AR149" s="658">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654">
        <f ca="1">COUNTIF(INDIRECT("H"&amp;(ROW()+12*(($AO149-1)*3+$AP149)-ROW())/12+5):INDIRECT("S"&amp;(ROW()+12*(($AO149-1)*3+$AP149)-ROW())/12+5),AR149)</f>
        <v>0</v>
      </c>
      <c r="AT149" s="658">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654">
        <f ca="1">COUNTIF(INDIRECT("U"&amp;(ROW()+12*(($AO149-1)*3+$AP149)-ROW())/12+5):INDIRECT("AF"&amp;(ROW()+12*(($AO149-1)*3+$AP149)-ROW())/12+5),AT149)</f>
        <v>0</v>
      </c>
      <c r="AV149" s="654">
        <f ca="1">IF(AND(AR149+AT149&gt;0,AS149+AU149&gt;0),COUNTIF(AV$6:AV148,"&gt;0")+1,0)</f>
        <v>0</v>
      </c>
    </row>
    <row r="150" spans="41:48">
      <c r="AO150" s="654">
        <v>5</v>
      </c>
      <c r="AP150" s="654">
        <v>1</v>
      </c>
      <c r="AQ150" s="654">
        <v>1</v>
      </c>
      <c r="AR150" s="658">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654">
        <f ca="1">COUNTIF(INDIRECT("H"&amp;(ROW()+12*(($AO150-1)*3+$AP150)-ROW())/12+5):INDIRECT("S"&amp;(ROW()+12*(($AO150-1)*3+$AP150)-ROW())/12+5),AR150)</f>
        <v>0</v>
      </c>
      <c r="AT150" s="658">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654">
        <f ca="1">COUNTIF(INDIRECT("U"&amp;(ROW()+12*(($AO150-1)*3+$AP150)-ROW())/12+5):INDIRECT("AF"&amp;(ROW()+12*(($AO150-1)*3+$AP150)-ROW())/12+5),AT150)</f>
        <v>0</v>
      </c>
      <c r="AV150" s="654">
        <f ca="1">IF(AND(AR150+AT150&gt;0,AS150+AU150&gt;0),COUNTIF(AV$6:AV149,"&gt;0")+1,0)</f>
        <v>0</v>
      </c>
    </row>
    <row r="151" spans="41:48">
      <c r="AO151" s="654">
        <v>5</v>
      </c>
      <c r="AP151" s="654">
        <v>1</v>
      </c>
      <c r="AQ151" s="654">
        <v>2</v>
      </c>
      <c r="AR151" s="658">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654">
        <f ca="1">COUNTIF(INDIRECT("H"&amp;(ROW()+12*(($AO151-1)*3+$AP151)-ROW())/12+5):INDIRECT("S"&amp;(ROW()+12*(($AO151-1)*3+$AP151)-ROW())/12+5),AR151)</f>
        <v>0</v>
      </c>
      <c r="AT151" s="658">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654">
        <f ca="1">COUNTIF(INDIRECT("U"&amp;(ROW()+12*(($AO151-1)*3+$AP151)-ROW())/12+5):INDIRECT("AF"&amp;(ROW()+12*(($AO151-1)*3+$AP151)-ROW())/12+5),AT151)</f>
        <v>0</v>
      </c>
      <c r="AV151" s="654">
        <f ca="1">IF(AND(AR151+AT151&gt;0,AS151+AU151&gt;0),COUNTIF(AV$6:AV150,"&gt;0")+1,0)</f>
        <v>0</v>
      </c>
    </row>
    <row r="152" spans="41:48">
      <c r="AO152" s="654">
        <v>5</v>
      </c>
      <c r="AP152" s="654">
        <v>1</v>
      </c>
      <c r="AQ152" s="654">
        <v>3</v>
      </c>
      <c r="AR152" s="658">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654">
        <f ca="1">COUNTIF(INDIRECT("H"&amp;(ROW()+12*(($AO152-1)*3+$AP152)-ROW())/12+5):INDIRECT("S"&amp;(ROW()+12*(($AO152-1)*3+$AP152)-ROW())/12+5),AR152)</f>
        <v>0</v>
      </c>
      <c r="AT152" s="658">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654">
        <f ca="1">COUNTIF(INDIRECT("U"&amp;(ROW()+12*(($AO152-1)*3+$AP152)-ROW())/12+5):INDIRECT("AF"&amp;(ROW()+12*(($AO152-1)*3+$AP152)-ROW())/12+5),AT152)</f>
        <v>0</v>
      </c>
      <c r="AV152" s="654">
        <f ca="1">IF(AND(AR152+AT152&gt;0,AS152+AU152&gt;0),COUNTIF(AV$6:AV151,"&gt;0")+1,0)</f>
        <v>0</v>
      </c>
    </row>
    <row r="153" spans="41:48">
      <c r="AO153" s="654">
        <v>5</v>
      </c>
      <c r="AP153" s="654">
        <v>1</v>
      </c>
      <c r="AQ153" s="654">
        <v>4</v>
      </c>
      <c r="AR153" s="658">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654">
        <f ca="1">COUNTIF(INDIRECT("H"&amp;(ROW()+12*(($AO153-1)*3+$AP153)-ROW())/12+5):INDIRECT("S"&amp;(ROW()+12*(($AO153-1)*3+$AP153)-ROW())/12+5),AR153)</f>
        <v>0</v>
      </c>
      <c r="AT153" s="658">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654">
        <f ca="1">COUNTIF(INDIRECT("U"&amp;(ROW()+12*(($AO153-1)*3+$AP153)-ROW())/12+5):INDIRECT("AF"&amp;(ROW()+12*(($AO153-1)*3+$AP153)-ROW())/12+5),AT153)</f>
        <v>0</v>
      </c>
      <c r="AV153" s="654">
        <f ca="1">IF(AND(AR153+AT153&gt;0,AS153+AU153&gt;0),COUNTIF(AV$6:AV152,"&gt;0")+1,0)</f>
        <v>0</v>
      </c>
    </row>
    <row r="154" spans="41:48">
      <c r="AO154" s="654">
        <v>5</v>
      </c>
      <c r="AP154" s="654">
        <v>1</v>
      </c>
      <c r="AQ154" s="654">
        <v>5</v>
      </c>
      <c r="AR154" s="658">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654">
        <f ca="1">COUNTIF(INDIRECT("H"&amp;(ROW()+12*(($AO154-1)*3+$AP154)-ROW())/12+5):INDIRECT("S"&amp;(ROW()+12*(($AO154-1)*3+$AP154)-ROW())/12+5),AR154)</f>
        <v>0</v>
      </c>
      <c r="AT154" s="658">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654">
        <f ca="1">COUNTIF(INDIRECT("U"&amp;(ROW()+12*(($AO154-1)*3+$AP154)-ROW())/12+5):INDIRECT("AF"&amp;(ROW()+12*(($AO154-1)*3+$AP154)-ROW())/12+5),AT154)</f>
        <v>0</v>
      </c>
      <c r="AV154" s="654">
        <f ca="1">IF(AND(AR154+AT154&gt;0,AS154+AU154&gt;0),COUNTIF(AV$6:AV153,"&gt;0")+1,0)</f>
        <v>0</v>
      </c>
    </row>
    <row r="155" spans="41:48">
      <c r="AO155" s="654">
        <v>5</v>
      </c>
      <c r="AP155" s="654">
        <v>1</v>
      </c>
      <c r="AQ155" s="654">
        <v>6</v>
      </c>
      <c r="AR155" s="658">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654">
        <f ca="1">COUNTIF(INDIRECT("H"&amp;(ROW()+12*(($AO155-1)*3+$AP155)-ROW())/12+5):INDIRECT("S"&amp;(ROW()+12*(($AO155-1)*3+$AP155)-ROW())/12+5),AR155)</f>
        <v>0</v>
      </c>
      <c r="AT155" s="658">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654">
        <f ca="1">COUNTIF(INDIRECT("U"&amp;(ROW()+12*(($AO155-1)*3+$AP155)-ROW())/12+5):INDIRECT("AF"&amp;(ROW()+12*(($AO155-1)*3+$AP155)-ROW())/12+5),AT155)</f>
        <v>0</v>
      </c>
      <c r="AV155" s="654">
        <f ca="1">IF(AND(AR155+AT155&gt;0,AS155+AU155&gt;0),COUNTIF(AV$6:AV154,"&gt;0")+1,0)</f>
        <v>0</v>
      </c>
    </row>
    <row r="156" spans="41:48">
      <c r="AO156" s="654">
        <v>5</v>
      </c>
      <c r="AP156" s="654">
        <v>1</v>
      </c>
      <c r="AQ156" s="654">
        <v>7</v>
      </c>
      <c r="AR156" s="658">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654">
        <f ca="1">COUNTIF(INDIRECT("H"&amp;(ROW()+12*(($AO156-1)*3+$AP156)-ROW())/12+5):INDIRECT("S"&amp;(ROW()+12*(($AO156-1)*3+$AP156)-ROW())/12+5),AR156)</f>
        <v>0</v>
      </c>
      <c r="AT156" s="658">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654">
        <f ca="1">COUNTIF(INDIRECT("U"&amp;(ROW()+12*(($AO156-1)*3+$AP156)-ROW())/12+5):INDIRECT("AF"&amp;(ROW()+12*(($AO156-1)*3+$AP156)-ROW())/12+5),AT156)</f>
        <v>0</v>
      </c>
      <c r="AV156" s="654">
        <f ca="1">IF(AND(AR156+AT156&gt;0,AS156+AU156&gt;0),COUNTIF(AV$6:AV155,"&gt;0")+1,0)</f>
        <v>0</v>
      </c>
    </row>
    <row r="157" spans="41:48">
      <c r="AO157" s="654">
        <v>5</v>
      </c>
      <c r="AP157" s="654">
        <v>1</v>
      </c>
      <c r="AQ157" s="654">
        <v>8</v>
      </c>
      <c r="AR157" s="658">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654">
        <f ca="1">COUNTIF(INDIRECT("H"&amp;(ROW()+12*(($AO157-1)*3+$AP157)-ROW())/12+5):INDIRECT("S"&amp;(ROW()+12*(($AO157-1)*3+$AP157)-ROW())/12+5),AR157)</f>
        <v>0</v>
      </c>
      <c r="AT157" s="658">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654">
        <f ca="1">COUNTIF(INDIRECT("U"&amp;(ROW()+12*(($AO157-1)*3+$AP157)-ROW())/12+5):INDIRECT("AF"&amp;(ROW()+12*(($AO157-1)*3+$AP157)-ROW())/12+5),AT157)</f>
        <v>0</v>
      </c>
      <c r="AV157" s="654">
        <f ca="1">IF(AND(AR157+AT157&gt;0,AS157+AU157&gt;0),COUNTIF(AV$6:AV156,"&gt;0")+1,0)</f>
        <v>0</v>
      </c>
    </row>
    <row r="158" spans="41:48">
      <c r="AO158" s="654">
        <v>5</v>
      </c>
      <c r="AP158" s="654">
        <v>1</v>
      </c>
      <c r="AQ158" s="654">
        <v>9</v>
      </c>
      <c r="AR158" s="658">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654">
        <f ca="1">COUNTIF(INDIRECT("H"&amp;(ROW()+12*(($AO158-1)*3+$AP158)-ROW())/12+5):INDIRECT("S"&amp;(ROW()+12*(($AO158-1)*3+$AP158)-ROW())/12+5),AR158)</f>
        <v>0</v>
      </c>
      <c r="AT158" s="658">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654">
        <f ca="1">COUNTIF(INDIRECT("U"&amp;(ROW()+12*(($AO158-1)*3+$AP158)-ROW())/12+5):INDIRECT("AF"&amp;(ROW()+12*(($AO158-1)*3+$AP158)-ROW())/12+5),AT158)</f>
        <v>0</v>
      </c>
      <c r="AV158" s="654">
        <f ca="1">IF(AND(AR158+AT158&gt;0,AS158+AU158&gt;0),COUNTIF(AV$6:AV157,"&gt;0")+1,0)</f>
        <v>0</v>
      </c>
    </row>
    <row r="159" spans="41:48">
      <c r="AO159" s="654">
        <v>5</v>
      </c>
      <c r="AP159" s="654">
        <v>1</v>
      </c>
      <c r="AQ159" s="654">
        <v>10</v>
      </c>
      <c r="AR159" s="658">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654">
        <f ca="1">COUNTIF(INDIRECT("H"&amp;(ROW()+12*(($AO159-1)*3+$AP159)-ROW())/12+5):INDIRECT("S"&amp;(ROW()+12*(($AO159-1)*3+$AP159)-ROW())/12+5),AR159)</f>
        <v>0</v>
      </c>
      <c r="AT159" s="658">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654">
        <f ca="1">COUNTIF(INDIRECT("U"&amp;(ROW()+12*(($AO159-1)*3+$AP159)-ROW())/12+5):INDIRECT("AF"&amp;(ROW()+12*(($AO159-1)*3+$AP159)-ROW())/12+5),AT159)</f>
        <v>0</v>
      </c>
      <c r="AV159" s="654">
        <f ca="1">IF(AND(AR159+AT159&gt;0,AS159+AU159&gt;0),COUNTIF(AV$6:AV158,"&gt;0")+1,0)</f>
        <v>0</v>
      </c>
    </row>
    <row r="160" spans="41:48">
      <c r="AO160" s="654">
        <v>5</v>
      </c>
      <c r="AP160" s="654">
        <v>1</v>
      </c>
      <c r="AQ160" s="654">
        <v>11</v>
      </c>
      <c r="AR160" s="658">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654">
        <f ca="1">COUNTIF(INDIRECT("H"&amp;(ROW()+12*(($AO160-1)*3+$AP160)-ROW())/12+5):INDIRECT("S"&amp;(ROW()+12*(($AO160-1)*3+$AP160)-ROW())/12+5),AR160)</f>
        <v>0</v>
      </c>
      <c r="AT160" s="658">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654">
        <f ca="1">COUNTIF(INDIRECT("U"&amp;(ROW()+12*(($AO160-1)*3+$AP160)-ROW())/12+5):INDIRECT("AF"&amp;(ROW()+12*(($AO160-1)*3+$AP160)-ROW())/12+5),AT160)</f>
        <v>0</v>
      </c>
      <c r="AV160" s="654">
        <f ca="1">IF(AND(AR160+AT160&gt;0,AS160+AU160&gt;0),COUNTIF(AV$6:AV159,"&gt;0")+1,0)</f>
        <v>0</v>
      </c>
    </row>
    <row r="161" spans="41:48">
      <c r="AO161" s="654">
        <v>5</v>
      </c>
      <c r="AP161" s="654">
        <v>1</v>
      </c>
      <c r="AQ161" s="654">
        <v>12</v>
      </c>
      <c r="AR161" s="658">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654">
        <f ca="1">COUNTIF(INDIRECT("H"&amp;(ROW()+12*(($AO161-1)*3+$AP161)-ROW())/12+5):INDIRECT("S"&amp;(ROW()+12*(($AO161-1)*3+$AP161)-ROW())/12+5),AR161)</f>
        <v>0</v>
      </c>
      <c r="AT161" s="658">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654">
        <f ca="1">COUNTIF(INDIRECT("U"&amp;(ROW()+12*(($AO161-1)*3+$AP161)-ROW())/12+5):INDIRECT("AF"&amp;(ROW()+12*(($AO161-1)*3+$AP161)-ROW())/12+5),AT161)</f>
        <v>0</v>
      </c>
      <c r="AV161" s="654">
        <f ca="1">IF(AND(AR161+AT161&gt;0,AS161+AU161&gt;0),COUNTIF(AV$6:AV160,"&gt;0")+1,0)</f>
        <v>0</v>
      </c>
    </row>
    <row r="162" spans="41:48">
      <c r="AO162" s="654">
        <v>5</v>
      </c>
      <c r="AP162" s="654">
        <v>2</v>
      </c>
      <c r="AQ162" s="654">
        <v>1</v>
      </c>
      <c r="AR162" s="658">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654">
        <f ca="1">COUNTIF(INDIRECT("H"&amp;(ROW()+12*(($AO162-1)*3+$AP162)-ROW())/12+5):INDIRECT("S"&amp;(ROW()+12*(($AO162-1)*3+$AP162)-ROW())/12+5),AR162)</f>
        <v>0</v>
      </c>
      <c r="AT162" s="658">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654">
        <f ca="1">COUNTIF(INDIRECT("U"&amp;(ROW()+12*(($AO162-1)*3+$AP162)-ROW())/12+5):INDIRECT("AF"&amp;(ROW()+12*(($AO162-1)*3+$AP162)-ROW())/12+5),AT162)</f>
        <v>0</v>
      </c>
      <c r="AV162" s="654">
        <f ca="1">IF(AND(AR162+AT162&gt;0,AS162+AU162&gt;0),COUNTIF(AV$6:AV161,"&gt;0")+1,0)</f>
        <v>0</v>
      </c>
    </row>
    <row r="163" spans="41:48">
      <c r="AO163" s="654">
        <v>5</v>
      </c>
      <c r="AP163" s="654">
        <v>2</v>
      </c>
      <c r="AQ163" s="654">
        <v>2</v>
      </c>
      <c r="AR163" s="658">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654">
        <f ca="1">COUNTIF(INDIRECT("H"&amp;(ROW()+12*(($AO163-1)*3+$AP163)-ROW())/12+5):INDIRECT("S"&amp;(ROW()+12*(($AO163-1)*3+$AP163)-ROW())/12+5),AR163)</f>
        <v>0</v>
      </c>
      <c r="AT163" s="658">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654">
        <f ca="1">COUNTIF(INDIRECT("U"&amp;(ROW()+12*(($AO163-1)*3+$AP163)-ROW())/12+5):INDIRECT("AF"&amp;(ROW()+12*(($AO163-1)*3+$AP163)-ROW())/12+5),AT163)</f>
        <v>0</v>
      </c>
      <c r="AV163" s="654">
        <f ca="1">IF(AND(AR163+AT163&gt;0,AS163+AU163&gt;0),COUNTIF(AV$6:AV162,"&gt;0")+1,0)</f>
        <v>0</v>
      </c>
    </row>
    <row r="164" spans="41:48">
      <c r="AO164" s="654">
        <v>5</v>
      </c>
      <c r="AP164" s="654">
        <v>2</v>
      </c>
      <c r="AQ164" s="654">
        <v>3</v>
      </c>
      <c r="AR164" s="658">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654">
        <f ca="1">COUNTIF(INDIRECT("H"&amp;(ROW()+12*(($AO164-1)*3+$AP164)-ROW())/12+5):INDIRECT("S"&amp;(ROW()+12*(($AO164-1)*3+$AP164)-ROW())/12+5),AR164)</f>
        <v>0</v>
      </c>
      <c r="AT164" s="658">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654">
        <f ca="1">COUNTIF(INDIRECT("U"&amp;(ROW()+12*(($AO164-1)*3+$AP164)-ROW())/12+5):INDIRECT("AF"&amp;(ROW()+12*(($AO164-1)*3+$AP164)-ROW())/12+5),AT164)</f>
        <v>0</v>
      </c>
      <c r="AV164" s="654">
        <f ca="1">IF(AND(AR164+AT164&gt;0,AS164+AU164&gt;0),COUNTIF(AV$6:AV163,"&gt;0")+1,0)</f>
        <v>0</v>
      </c>
    </row>
    <row r="165" spans="41:48">
      <c r="AO165" s="654">
        <v>5</v>
      </c>
      <c r="AP165" s="654">
        <v>2</v>
      </c>
      <c r="AQ165" s="654">
        <v>4</v>
      </c>
      <c r="AR165" s="658">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654">
        <f ca="1">COUNTIF(INDIRECT("H"&amp;(ROW()+12*(($AO165-1)*3+$AP165)-ROW())/12+5):INDIRECT("S"&amp;(ROW()+12*(($AO165-1)*3+$AP165)-ROW())/12+5),AR165)</f>
        <v>0</v>
      </c>
      <c r="AT165" s="658">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654">
        <f ca="1">COUNTIF(INDIRECT("U"&amp;(ROW()+12*(($AO165-1)*3+$AP165)-ROW())/12+5):INDIRECT("AF"&amp;(ROW()+12*(($AO165-1)*3+$AP165)-ROW())/12+5),AT165)</f>
        <v>0</v>
      </c>
      <c r="AV165" s="654">
        <f ca="1">IF(AND(AR165+AT165&gt;0,AS165+AU165&gt;0),COUNTIF(AV$6:AV164,"&gt;0")+1,0)</f>
        <v>0</v>
      </c>
    </row>
    <row r="166" spans="41:48">
      <c r="AO166" s="654">
        <v>5</v>
      </c>
      <c r="AP166" s="654">
        <v>2</v>
      </c>
      <c r="AQ166" s="654">
        <v>5</v>
      </c>
      <c r="AR166" s="658">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654">
        <f ca="1">COUNTIF(INDIRECT("H"&amp;(ROW()+12*(($AO166-1)*3+$AP166)-ROW())/12+5):INDIRECT("S"&amp;(ROW()+12*(($AO166-1)*3+$AP166)-ROW())/12+5),AR166)</f>
        <v>0</v>
      </c>
      <c r="AT166" s="658">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654">
        <f ca="1">COUNTIF(INDIRECT("U"&amp;(ROW()+12*(($AO166-1)*3+$AP166)-ROW())/12+5):INDIRECT("AF"&amp;(ROW()+12*(($AO166-1)*3+$AP166)-ROW())/12+5),AT166)</f>
        <v>0</v>
      </c>
      <c r="AV166" s="654">
        <f ca="1">IF(AND(AR166+AT166&gt;0,AS166+AU166&gt;0),COUNTIF(AV$6:AV165,"&gt;0")+1,0)</f>
        <v>0</v>
      </c>
    </row>
    <row r="167" spans="41:48">
      <c r="AO167" s="654">
        <v>5</v>
      </c>
      <c r="AP167" s="654">
        <v>2</v>
      </c>
      <c r="AQ167" s="654">
        <v>6</v>
      </c>
      <c r="AR167" s="658">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654">
        <f ca="1">COUNTIF(INDIRECT("H"&amp;(ROW()+12*(($AO167-1)*3+$AP167)-ROW())/12+5):INDIRECT("S"&amp;(ROW()+12*(($AO167-1)*3+$AP167)-ROW())/12+5),AR167)</f>
        <v>0</v>
      </c>
      <c r="AT167" s="658">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654">
        <f ca="1">COUNTIF(INDIRECT("U"&amp;(ROW()+12*(($AO167-1)*3+$AP167)-ROW())/12+5):INDIRECT("AF"&amp;(ROW()+12*(($AO167-1)*3+$AP167)-ROW())/12+5),AT167)</f>
        <v>0</v>
      </c>
      <c r="AV167" s="654">
        <f ca="1">IF(AND(AR167+AT167&gt;0,AS167+AU167&gt;0),COUNTIF(AV$6:AV166,"&gt;0")+1,0)</f>
        <v>0</v>
      </c>
    </row>
    <row r="168" spans="41:48">
      <c r="AO168" s="654">
        <v>5</v>
      </c>
      <c r="AP168" s="654">
        <v>2</v>
      </c>
      <c r="AQ168" s="654">
        <v>7</v>
      </c>
      <c r="AR168" s="658">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654">
        <f ca="1">COUNTIF(INDIRECT("H"&amp;(ROW()+12*(($AO168-1)*3+$AP168)-ROW())/12+5):INDIRECT("S"&amp;(ROW()+12*(($AO168-1)*3+$AP168)-ROW())/12+5),AR168)</f>
        <v>0</v>
      </c>
      <c r="AT168" s="658">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654">
        <f ca="1">COUNTIF(INDIRECT("U"&amp;(ROW()+12*(($AO168-1)*3+$AP168)-ROW())/12+5):INDIRECT("AF"&amp;(ROW()+12*(($AO168-1)*3+$AP168)-ROW())/12+5),AT168)</f>
        <v>0</v>
      </c>
      <c r="AV168" s="654">
        <f ca="1">IF(AND(AR168+AT168&gt;0,AS168+AU168&gt;0),COUNTIF(AV$6:AV167,"&gt;0")+1,0)</f>
        <v>0</v>
      </c>
    </row>
    <row r="169" spans="41:48">
      <c r="AO169" s="654">
        <v>5</v>
      </c>
      <c r="AP169" s="654">
        <v>2</v>
      </c>
      <c r="AQ169" s="654">
        <v>8</v>
      </c>
      <c r="AR169" s="658">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654">
        <f ca="1">COUNTIF(INDIRECT("H"&amp;(ROW()+12*(($AO169-1)*3+$AP169)-ROW())/12+5):INDIRECT("S"&amp;(ROW()+12*(($AO169-1)*3+$AP169)-ROW())/12+5),AR169)</f>
        <v>0</v>
      </c>
      <c r="AT169" s="658">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654">
        <f ca="1">COUNTIF(INDIRECT("U"&amp;(ROW()+12*(($AO169-1)*3+$AP169)-ROW())/12+5):INDIRECT("AF"&amp;(ROW()+12*(($AO169-1)*3+$AP169)-ROW())/12+5),AT169)</f>
        <v>0</v>
      </c>
      <c r="AV169" s="654">
        <f ca="1">IF(AND(AR169+AT169&gt;0,AS169+AU169&gt;0),COUNTIF(AV$6:AV168,"&gt;0")+1,0)</f>
        <v>0</v>
      </c>
    </row>
    <row r="170" spans="41:48">
      <c r="AO170" s="654">
        <v>5</v>
      </c>
      <c r="AP170" s="654">
        <v>2</v>
      </c>
      <c r="AQ170" s="654">
        <v>9</v>
      </c>
      <c r="AR170" s="658">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654">
        <f ca="1">COUNTIF(INDIRECT("H"&amp;(ROW()+12*(($AO170-1)*3+$AP170)-ROW())/12+5):INDIRECT("S"&amp;(ROW()+12*(($AO170-1)*3+$AP170)-ROW())/12+5),AR170)</f>
        <v>0</v>
      </c>
      <c r="AT170" s="658">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654">
        <f ca="1">COUNTIF(INDIRECT("U"&amp;(ROW()+12*(($AO170-1)*3+$AP170)-ROW())/12+5):INDIRECT("AF"&amp;(ROW()+12*(($AO170-1)*3+$AP170)-ROW())/12+5),AT170)</f>
        <v>0</v>
      </c>
      <c r="AV170" s="654">
        <f ca="1">IF(AND(AR170+AT170&gt;0,AS170+AU170&gt;0),COUNTIF(AV$6:AV169,"&gt;0")+1,0)</f>
        <v>0</v>
      </c>
    </row>
    <row r="171" spans="41:48">
      <c r="AO171" s="654">
        <v>5</v>
      </c>
      <c r="AP171" s="654">
        <v>2</v>
      </c>
      <c r="AQ171" s="654">
        <v>10</v>
      </c>
      <c r="AR171" s="658">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654">
        <f ca="1">COUNTIF(INDIRECT("H"&amp;(ROW()+12*(($AO171-1)*3+$AP171)-ROW())/12+5):INDIRECT("S"&amp;(ROW()+12*(($AO171-1)*3+$AP171)-ROW())/12+5),AR171)</f>
        <v>0</v>
      </c>
      <c r="AT171" s="658">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654">
        <f ca="1">COUNTIF(INDIRECT("U"&amp;(ROW()+12*(($AO171-1)*3+$AP171)-ROW())/12+5):INDIRECT("AF"&amp;(ROW()+12*(($AO171-1)*3+$AP171)-ROW())/12+5),AT171)</f>
        <v>0</v>
      </c>
      <c r="AV171" s="654">
        <f ca="1">IF(AND(AR171+AT171&gt;0,AS171+AU171&gt;0),COUNTIF(AV$6:AV170,"&gt;0")+1,0)</f>
        <v>0</v>
      </c>
    </row>
    <row r="172" spans="41:48">
      <c r="AO172" s="654">
        <v>5</v>
      </c>
      <c r="AP172" s="654">
        <v>2</v>
      </c>
      <c r="AQ172" s="654">
        <v>11</v>
      </c>
      <c r="AR172" s="658">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654">
        <f ca="1">COUNTIF(INDIRECT("H"&amp;(ROW()+12*(($AO172-1)*3+$AP172)-ROW())/12+5):INDIRECT("S"&amp;(ROW()+12*(($AO172-1)*3+$AP172)-ROW())/12+5),AR172)</f>
        <v>0</v>
      </c>
      <c r="AT172" s="658">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654">
        <f ca="1">COUNTIF(INDIRECT("U"&amp;(ROW()+12*(($AO172-1)*3+$AP172)-ROW())/12+5):INDIRECT("AF"&amp;(ROW()+12*(($AO172-1)*3+$AP172)-ROW())/12+5),AT172)</f>
        <v>0</v>
      </c>
      <c r="AV172" s="654">
        <f ca="1">IF(AND(AR172+AT172&gt;0,AS172+AU172&gt;0),COUNTIF(AV$6:AV171,"&gt;0")+1,0)</f>
        <v>0</v>
      </c>
    </row>
    <row r="173" spans="41:48">
      <c r="AO173" s="654">
        <v>5</v>
      </c>
      <c r="AP173" s="654">
        <v>2</v>
      </c>
      <c r="AQ173" s="654">
        <v>12</v>
      </c>
      <c r="AR173" s="658">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654">
        <f ca="1">COUNTIF(INDIRECT("H"&amp;(ROW()+12*(($AO173-1)*3+$AP173)-ROW())/12+5):INDIRECT("S"&amp;(ROW()+12*(($AO173-1)*3+$AP173)-ROW())/12+5),AR173)</f>
        <v>0</v>
      </c>
      <c r="AT173" s="658">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654">
        <f ca="1">COUNTIF(INDIRECT("U"&amp;(ROW()+12*(($AO173-1)*3+$AP173)-ROW())/12+5):INDIRECT("AF"&amp;(ROW()+12*(($AO173-1)*3+$AP173)-ROW())/12+5),AT173)</f>
        <v>0</v>
      </c>
      <c r="AV173" s="654">
        <f ca="1">IF(AND(AR173+AT173&gt;0,AS173+AU173&gt;0),COUNTIF(AV$6:AV172,"&gt;0")+1,0)</f>
        <v>0</v>
      </c>
    </row>
    <row r="174" spans="41:48">
      <c r="AO174" s="654">
        <v>5</v>
      </c>
      <c r="AP174" s="654">
        <v>3</v>
      </c>
      <c r="AQ174" s="654">
        <v>1</v>
      </c>
      <c r="AR174" s="658">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654">
        <f ca="1">COUNTIF(INDIRECT("H"&amp;(ROW()+12*(($AO174-1)*3+$AP174)-ROW())/12+5):INDIRECT("S"&amp;(ROW()+12*(($AO174-1)*3+$AP174)-ROW())/12+5),AR174)</f>
        <v>0</v>
      </c>
      <c r="AT174" s="658">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654">
        <f ca="1">COUNTIF(INDIRECT("U"&amp;(ROW()+12*(($AO174-1)*3+$AP174)-ROW())/12+5):INDIRECT("AF"&amp;(ROW()+12*(($AO174-1)*3+$AP174)-ROW())/12+5),AT174)</f>
        <v>0</v>
      </c>
      <c r="AV174" s="654">
        <f ca="1">IF(AND(AR174+AT174&gt;0,AS174+AU174&gt;0),COUNTIF(AV$6:AV173,"&gt;0")+1,0)</f>
        <v>0</v>
      </c>
    </row>
    <row r="175" spans="41:48">
      <c r="AO175" s="654">
        <v>5</v>
      </c>
      <c r="AP175" s="654">
        <v>3</v>
      </c>
      <c r="AQ175" s="654">
        <v>2</v>
      </c>
      <c r="AR175" s="658">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654">
        <f ca="1">COUNTIF(INDIRECT("H"&amp;(ROW()+12*(($AO175-1)*3+$AP175)-ROW())/12+5):INDIRECT("S"&amp;(ROW()+12*(($AO175-1)*3+$AP175)-ROW())/12+5),AR175)</f>
        <v>0</v>
      </c>
      <c r="AT175" s="658">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654">
        <f ca="1">COUNTIF(INDIRECT("U"&amp;(ROW()+12*(($AO175-1)*3+$AP175)-ROW())/12+5):INDIRECT("AF"&amp;(ROW()+12*(($AO175-1)*3+$AP175)-ROW())/12+5),AT175)</f>
        <v>0</v>
      </c>
      <c r="AV175" s="654">
        <f ca="1">IF(AND(AR175+AT175&gt;0,AS175+AU175&gt;0),COUNTIF(AV$6:AV174,"&gt;0")+1,0)</f>
        <v>0</v>
      </c>
    </row>
    <row r="176" spans="41:48">
      <c r="AO176" s="654">
        <v>5</v>
      </c>
      <c r="AP176" s="654">
        <v>3</v>
      </c>
      <c r="AQ176" s="654">
        <v>3</v>
      </c>
      <c r="AR176" s="658">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654">
        <f ca="1">COUNTIF(INDIRECT("H"&amp;(ROW()+12*(($AO176-1)*3+$AP176)-ROW())/12+5):INDIRECT("S"&amp;(ROW()+12*(($AO176-1)*3+$AP176)-ROW())/12+5),AR176)</f>
        <v>0</v>
      </c>
      <c r="AT176" s="658">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654">
        <f ca="1">COUNTIF(INDIRECT("U"&amp;(ROW()+12*(($AO176-1)*3+$AP176)-ROW())/12+5):INDIRECT("AF"&amp;(ROW()+12*(($AO176-1)*3+$AP176)-ROW())/12+5),AT176)</f>
        <v>0</v>
      </c>
      <c r="AV176" s="654">
        <f ca="1">IF(AND(AR176+AT176&gt;0,AS176+AU176&gt;0),COUNTIF(AV$6:AV175,"&gt;0")+1,0)</f>
        <v>0</v>
      </c>
    </row>
    <row r="177" spans="41:48">
      <c r="AO177" s="654">
        <v>5</v>
      </c>
      <c r="AP177" s="654">
        <v>3</v>
      </c>
      <c r="AQ177" s="654">
        <v>4</v>
      </c>
      <c r="AR177" s="658">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654">
        <f ca="1">COUNTIF(INDIRECT("H"&amp;(ROW()+12*(($AO177-1)*3+$AP177)-ROW())/12+5):INDIRECT("S"&amp;(ROW()+12*(($AO177-1)*3+$AP177)-ROW())/12+5),AR177)</f>
        <v>0</v>
      </c>
      <c r="AT177" s="658">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654">
        <f ca="1">COUNTIF(INDIRECT("U"&amp;(ROW()+12*(($AO177-1)*3+$AP177)-ROW())/12+5):INDIRECT("AF"&amp;(ROW()+12*(($AO177-1)*3+$AP177)-ROW())/12+5),AT177)</f>
        <v>0</v>
      </c>
      <c r="AV177" s="654">
        <f ca="1">IF(AND(AR177+AT177&gt;0,AS177+AU177&gt;0),COUNTIF(AV$6:AV176,"&gt;0")+1,0)</f>
        <v>0</v>
      </c>
    </row>
    <row r="178" spans="41:48">
      <c r="AO178" s="654">
        <v>5</v>
      </c>
      <c r="AP178" s="654">
        <v>3</v>
      </c>
      <c r="AQ178" s="654">
        <v>5</v>
      </c>
      <c r="AR178" s="658">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654">
        <f ca="1">COUNTIF(INDIRECT("H"&amp;(ROW()+12*(($AO178-1)*3+$AP178)-ROW())/12+5):INDIRECT("S"&amp;(ROW()+12*(($AO178-1)*3+$AP178)-ROW())/12+5),AR178)</f>
        <v>0</v>
      </c>
      <c r="AT178" s="658">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654">
        <f ca="1">COUNTIF(INDIRECT("U"&amp;(ROW()+12*(($AO178-1)*3+$AP178)-ROW())/12+5):INDIRECT("AF"&amp;(ROW()+12*(($AO178-1)*3+$AP178)-ROW())/12+5),AT178)</f>
        <v>0</v>
      </c>
      <c r="AV178" s="654">
        <f ca="1">IF(AND(AR178+AT178&gt;0,AS178+AU178&gt;0),COUNTIF(AV$6:AV177,"&gt;0")+1,0)</f>
        <v>0</v>
      </c>
    </row>
    <row r="179" spans="41:48">
      <c r="AO179" s="654">
        <v>5</v>
      </c>
      <c r="AP179" s="654">
        <v>3</v>
      </c>
      <c r="AQ179" s="654">
        <v>6</v>
      </c>
      <c r="AR179" s="658">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654">
        <f ca="1">COUNTIF(INDIRECT("H"&amp;(ROW()+12*(($AO179-1)*3+$AP179)-ROW())/12+5):INDIRECT("S"&amp;(ROW()+12*(($AO179-1)*3+$AP179)-ROW())/12+5),AR179)</f>
        <v>0</v>
      </c>
      <c r="AT179" s="658">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654">
        <f ca="1">COUNTIF(INDIRECT("U"&amp;(ROW()+12*(($AO179-1)*3+$AP179)-ROW())/12+5):INDIRECT("AF"&amp;(ROW()+12*(($AO179-1)*3+$AP179)-ROW())/12+5),AT179)</f>
        <v>0</v>
      </c>
      <c r="AV179" s="654">
        <f ca="1">IF(AND(AR179+AT179&gt;0,AS179+AU179&gt;0),COUNTIF(AV$6:AV178,"&gt;0")+1,0)</f>
        <v>0</v>
      </c>
    </row>
    <row r="180" spans="41:48">
      <c r="AO180" s="654">
        <v>5</v>
      </c>
      <c r="AP180" s="654">
        <v>3</v>
      </c>
      <c r="AQ180" s="654">
        <v>7</v>
      </c>
      <c r="AR180" s="658">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654">
        <f ca="1">COUNTIF(INDIRECT("H"&amp;(ROW()+12*(($AO180-1)*3+$AP180)-ROW())/12+5):INDIRECT("S"&amp;(ROW()+12*(($AO180-1)*3+$AP180)-ROW())/12+5),AR180)</f>
        <v>0</v>
      </c>
      <c r="AT180" s="658">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654">
        <f ca="1">COUNTIF(INDIRECT("U"&amp;(ROW()+12*(($AO180-1)*3+$AP180)-ROW())/12+5):INDIRECT("AF"&amp;(ROW()+12*(($AO180-1)*3+$AP180)-ROW())/12+5),AT180)</f>
        <v>0</v>
      </c>
      <c r="AV180" s="654">
        <f ca="1">IF(AND(AR180+AT180&gt;0,AS180+AU180&gt;0),COUNTIF(AV$6:AV179,"&gt;0")+1,0)</f>
        <v>0</v>
      </c>
    </row>
    <row r="181" spans="41:48">
      <c r="AO181" s="654">
        <v>5</v>
      </c>
      <c r="AP181" s="654">
        <v>3</v>
      </c>
      <c r="AQ181" s="654">
        <v>8</v>
      </c>
      <c r="AR181" s="658">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654">
        <f ca="1">COUNTIF(INDIRECT("H"&amp;(ROW()+12*(($AO181-1)*3+$AP181)-ROW())/12+5):INDIRECT("S"&amp;(ROW()+12*(($AO181-1)*3+$AP181)-ROW())/12+5),AR181)</f>
        <v>0</v>
      </c>
      <c r="AT181" s="658">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654">
        <f ca="1">COUNTIF(INDIRECT("U"&amp;(ROW()+12*(($AO181-1)*3+$AP181)-ROW())/12+5):INDIRECT("AF"&amp;(ROW()+12*(($AO181-1)*3+$AP181)-ROW())/12+5),AT181)</f>
        <v>0</v>
      </c>
      <c r="AV181" s="654">
        <f ca="1">IF(AND(AR181+AT181&gt;0,AS181+AU181&gt;0),COUNTIF(AV$6:AV180,"&gt;0")+1,0)</f>
        <v>0</v>
      </c>
    </row>
    <row r="182" spans="41:48">
      <c r="AO182" s="654">
        <v>5</v>
      </c>
      <c r="AP182" s="654">
        <v>3</v>
      </c>
      <c r="AQ182" s="654">
        <v>9</v>
      </c>
      <c r="AR182" s="658">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654">
        <f ca="1">COUNTIF(INDIRECT("H"&amp;(ROW()+12*(($AO182-1)*3+$AP182)-ROW())/12+5):INDIRECT("S"&amp;(ROW()+12*(($AO182-1)*3+$AP182)-ROW())/12+5),AR182)</f>
        <v>0</v>
      </c>
      <c r="AT182" s="658">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654">
        <f ca="1">COUNTIF(INDIRECT("U"&amp;(ROW()+12*(($AO182-1)*3+$AP182)-ROW())/12+5):INDIRECT("AF"&amp;(ROW()+12*(($AO182-1)*3+$AP182)-ROW())/12+5),AT182)</f>
        <v>0</v>
      </c>
      <c r="AV182" s="654">
        <f ca="1">IF(AND(AR182+AT182&gt;0,AS182+AU182&gt;0),COUNTIF(AV$6:AV181,"&gt;0")+1,0)</f>
        <v>0</v>
      </c>
    </row>
    <row r="183" spans="41:48">
      <c r="AO183" s="654">
        <v>5</v>
      </c>
      <c r="AP183" s="654">
        <v>3</v>
      </c>
      <c r="AQ183" s="654">
        <v>10</v>
      </c>
      <c r="AR183" s="658">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654">
        <f ca="1">COUNTIF(INDIRECT("H"&amp;(ROW()+12*(($AO183-1)*3+$AP183)-ROW())/12+5):INDIRECT("S"&amp;(ROW()+12*(($AO183-1)*3+$AP183)-ROW())/12+5),AR183)</f>
        <v>0</v>
      </c>
      <c r="AT183" s="658">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654">
        <f ca="1">COUNTIF(INDIRECT("U"&amp;(ROW()+12*(($AO183-1)*3+$AP183)-ROW())/12+5):INDIRECT("AF"&amp;(ROW()+12*(($AO183-1)*3+$AP183)-ROW())/12+5),AT183)</f>
        <v>0</v>
      </c>
      <c r="AV183" s="654">
        <f ca="1">IF(AND(AR183+AT183&gt;0,AS183+AU183&gt;0),COUNTIF(AV$6:AV182,"&gt;0")+1,0)</f>
        <v>0</v>
      </c>
    </row>
    <row r="184" spans="41:48">
      <c r="AO184" s="654">
        <v>5</v>
      </c>
      <c r="AP184" s="654">
        <v>3</v>
      </c>
      <c r="AQ184" s="654">
        <v>11</v>
      </c>
      <c r="AR184" s="658">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654">
        <f ca="1">COUNTIF(INDIRECT("H"&amp;(ROW()+12*(($AO184-1)*3+$AP184)-ROW())/12+5):INDIRECT("S"&amp;(ROW()+12*(($AO184-1)*3+$AP184)-ROW())/12+5),AR184)</f>
        <v>0</v>
      </c>
      <c r="AT184" s="658">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654">
        <f ca="1">COUNTIF(INDIRECT("U"&amp;(ROW()+12*(($AO184-1)*3+$AP184)-ROW())/12+5):INDIRECT("AF"&amp;(ROW()+12*(($AO184-1)*3+$AP184)-ROW())/12+5),AT184)</f>
        <v>0</v>
      </c>
      <c r="AV184" s="654">
        <f ca="1">IF(AND(AR184+AT184&gt;0,AS184+AU184&gt;0),COUNTIF(AV$6:AV183,"&gt;0")+1,0)</f>
        <v>0</v>
      </c>
    </row>
    <row r="185" spans="41:48">
      <c r="AO185" s="654">
        <v>5</v>
      </c>
      <c r="AP185" s="654">
        <v>3</v>
      </c>
      <c r="AQ185" s="654">
        <v>12</v>
      </c>
      <c r="AR185" s="658">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654">
        <f ca="1">COUNTIF(INDIRECT("H"&amp;(ROW()+12*(($AO185-1)*3+$AP185)-ROW())/12+5):INDIRECT("S"&amp;(ROW()+12*(($AO185-1)*3+$AP185)-ROW())/12+5),AR185)</f>
        <v>0</v>
      </c>
      <c r="AT185" s="658">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654">
        <f ca="1">COUNTIF(INDIRECT("U"&amp;(ROW()+12*(($AO185-1)*3+$AP185)-ROW())/12+5):INDIRECT("AF"&amp;(ROW()+12*(($AO185-1)*3+$AP185)-ROW())/12+5),AT185)</f>
        <v>0</v>
      </c>
      <c r="AV185" s="654">
        <f ca="1">IF(AND(AR185+AT185&gt;0,AS185+AU185&gt;0),COUNTIF(AV$6:AV184,"&gt;0")+1,0)</f>
        <v>0</v>
      </c>
    </row>
    <row r="186" spans="41:48">
      <c r="AO186" s="654">
        <v>6</v>
      </c>
      <c r="AP186" s="654">
        <v>1</v>
      </c>
      <c r="AQ186" s="654">
        <v>1</v>
      </c>
      <c r="AR186" s="658">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654">
        <f ca="1">COUNTIF(INDIRECT("H"&amp;(ROW()+12*(($AO186-1)*3+$AP186)-ROW())/12+5):INDIRECT("S"&amp;(ROW()+12*(($AO186-1)*3+$AP186)-ROW())/12+5),AR186)</f>
        <v>0</v>
      </c>
      <c r="AT186" s="658">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654">
        <f ca="1">COUNTIF(INDIRECT("U"&amp;(ROW()+12*(($AO186-1)*3+$AP186)-ROW())/12+5):INDIRECT("AF"&amp;(ROW()+12*(($AO186-1)*3+$AP186)-ROW())/12+5),AT186)</f>
        <v>0</v>
      </c>
      <c r="AV186" s="654">
        <f ca="1">IF(AND(AR186+AT186&gt;0,AS186+AU186&gt;0),COUNTIF(AV$6:AV185,"&gt;0")+1,0)</f>
        <v>0</v>
      </c>
    </row>
    <row r="187" spans="41:48">
      <c r="AO187" s="654">
        <v>6</v>
      </c>
      <c r="AP187" s="654">
        <v>1</v>
      </c>
      <c r="AQ187" s="654">
        <v>2</v>
      </c>
      <c r="AR187" s="658">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654">
        <f ca="1">COUNTIF(INDIRECT("H"&amp;(ROW()+12*(($AO187-1)*3+$AP187)-ROW())/12+5):INDIRECT("S"&amp;(ROW()+12*(($AO187-1)*3+$AP187)-ROW())/12+5),AR187)</f>
        <v>0</v>
      </c>
      <c r="AT187" s="658">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654">
        <f ca="1">COUNTIF(INDIRECT("U"&amp;(ROW()+12*(($AO187-1)*3+$AP187)-ROW())/12+5):INDIRECT("AF"&amp;(ROW()+12*(($AO187-1)*3+$AP187)-ROW())/12+5),AT187)</f>
        <v>0</v>
      </c>
      <c r="AV187" s="654">
        <f ca="1">IF(AND(AR187+AT187&gt;0,AS187+AU187&gt;0),COUNTIF(AV$6:AV186,"&gt;0")+1,0)</f>
        <v>0</v>
      </c>
    </row>
    <row r="188" spans="41:48">
      <c r="AO188" s="654">
        <v>6</v>
      </c>
      <c r="AP188" s="654">
        <v>1</v>
      </c>
      <c r="AQ188" s="654">
        <v>3</v>
      </c>
      <c r="AR188" s="658">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654">
        <f ca="1">COUNTIF(INDIRECT("H"&amp;(ROW()+12*(($AO188-1)*3+$AP188)-ROW())/12+5):INDIRECT("S"&amp;(ROW()+12*(($AO188-1)*3+$AP188)-ROW())/12+5),AR188)</f>
        <v>0</v>
      </c>
      <c r="AT188" s="658">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654">
        <f ca="1">COUNTIF(INDIRECT("U"&amp;(ROW()+12*(($AO188-1)*3+$AP188)-ROW())/12+5):INDIRECT("AF"&amp;(ROW()+12*(($AO188-1)*3+$AP188)-ROW())/12+5),AT188)</f>
        <v>0</v>
      </c>
      <c r="AV188" s="654">
        <f ca="1">IF(AND(AR188+AT188&gt;0,AS188+AU188&gt;0),COUNTIF(AV$6:AV187,"&gt;0")+1,0)</f>
        <v>0</v>
      </c>
    </row>
    <row r="189" spans="41:48">
      <c r="AO189" s="654">
        <v>6</v>
      </c>
      <c r="AP189" s="654">
        <v>1</v>
      </c>
      <c r="AQ189" s="654">
        <v>4</v>
      </c>
      <c r="AR189" s="658">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654">
        <f ca="1">COUNTIF(INDIRECT("H"&amp;(ROW()+12*(($AO189-1)*3+$AP189)-ROW())/12+5):INDIRECT("S"&amp;(ROW()+12*(($AO189-1)*3+$AP189)-ROW())/12+5),AR189)</f>
        <v>0</v>
      </c>
      <c r="AT189" s="658">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654">
        <f ca="1">COUNTIF(INDIRECT("U"&amp;(ROW()+12*(($AO189-1)*3+$AP189)-ROW())/12+5):INDIRECT("AF"&amp;(ROW()+12*(($AO189-1)*3+$AP189)-ROW())/12+5),AT189)</f>
        <v>0</v>
      </c>
      <c r="AV189" s="654">
        <f ca="1">IF(AND(AR189+AT189&gt;0,AS189+AU189&gt;0),COUNTIF(AV$6:AV188,"&gt;0")+1,0)</f>
        <v>0</v>
      </c>
    </row>
    <row r="190" spans="41:48">
      <c r="AO190" s="654">
        <v>6</v>
      </c>
      <c r="AP190" s="654">
        <v>1</v>
      </c>
      <c r="AQ190" s="654">
        <v>5</v>
      </c>
      <c r="AR190" s="658">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654">
        <f ca="1">COUNTIF(INDIRECT("H"&amp;(ROW()+12*(($AO190-1)*3+$AP190)-ROW())/12+5):INDIRECT("S"&amp;(ROW()+12*(($AO190-1)*3+$AP190)-ROW())/12+5),AR190)</f>
        <v>0</v>
      </c>
      <c r="AT190" s="658">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654">
        <f ca="1">COUNTIF(INDIRECT("U"&amp;(ROW()+12*(($AO190-1)*3+$AP190)-ROW())/12+5):INDIRECT("AF"&amp;(ROW()+12*(($AO190-1)*3+$AP190)-ROW())/12+5),AT190)</f>
        <v>0</v>
      </c>
      <c r="AV190" s="654">
        <f ca="1">IF(AND(AR190+AT190&gt;0,AS190+AU190&gt;0),COUNTIF(AV$6:AV189,"&gt;0")+1,0)</f>
        <v>0</v>
      </c>
    </row>
    <row r="191" spans="41:48">
      <c r="AO191" s="654">
        <v>6</v>
      </c>
      <c r="AP191" s="654">
        <v>1</v>
      </c>
      <c r="AQ191" s="654">
        <v>6</v>
      </c>
      <c r="AR191" s="658">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654">
        <f ca="1">COUNTIF(INDIRECT("H"&amp;(ROW()+12*(($AO191-1)*3+$AP191)-ROW())/12+5):INDIRECT("S"&amp;(ROW()+12*(($AO191-1)*3+$AP191)-ROW())/12+5),AR191)</f>
        <v>0</v>
      </c>
      <c r="AT191" s="658">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654">
        <f ca="1">COUNTIF(INDIRECT("U"&amp;(ROW()+12*(($AO191-1)*3+$AP191)-ROW())/12+5):INDIRECT("AF"&amp;(ROW()+12*(($AO191-1)*3+$AP191)-ROW())/12+5),AT191)</f>
        <v>0</v>
      </c>
      <c r="AV191" s="654">
        <f ca="1">IF(AND(AR191+AT191&gt;0,AS191+AU191&gt;0),COUNTIF(AV$6:AV190,"&gt;0")+1,0)</f>
        <v>0</v>
      </c>
    </row>
    <row r="192" spans="41:48">
      <c r="AO192" s="654">
        <v>6</v>
      </c>
      <c r="AP192" s="654">
        <v>1</v>
      </c>
      <c r="AQ192" s="654">
        <v>7</v>
      </c>
      <c r="AR192" s="658">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654">
        <f ca="1">COUNTIF(INDIRECT("H"&amp;(ROW()+12*(($AO192-1)*3+$AP192)-ROW())/12+5):INDIRECT("S"&amp;(ROW()+12*(($AO192-1)*3+$AP192)-ROW())/12+5),AR192)</f>
        <v>0</v>
      </c>
      <c r="AT192" s="658">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654">
        <f ca="1">COUNTIF(INDIRECT("U"&amp;(ROW()+12*(($AO192-1)*3+$AP192)-ROW())/12+5):INDIRECT("AF"&amp;(ROW()+12*(($AO192-1)*3+$AP192)-ROW())/12+5),AT192)</f>
        <v>0</v>
      </c>
      <c r="AV192" s="654">
        <f ca="1">IF(AND(AR192+AT192&gt;0,AS192+AU192&gt;0),COUNTIF(AV$6:AV191,"&gt;0")+1,0)</f>
        <v>0</v>
      </c>
    </row>
    <row r="193" spans="41:48">
      <c r="AO193" s="654">
        <v>6</v>
      </c>
      <c r="AP193" s="654">
        <v>1</v>
      </c>
      <c r="AQ193" s="654">
        <v>8</v>
      </c>
      <c r="AR193" s="658">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654">
        <f ca="1">COUNTIF(INDIRECT("H"&amp;(ROW()+12*(($AO193-1)*3+$AP193)-ROW())/12+5):INDIRECT("S"&amp;(ROW()+12*(($AO193-1)*3+$AP193)-ROW())/12+5),AR193)</f>
        <v>0</v>
      </c>
      <c r="AT193" s="658">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654">
        <f ca="1">COUNTIF(INDIRECT("U"&amp;(ROW()+12*(($AO193-1)*3+$AP193)-ROW())/12+5):INDIRECT("AF"&amp;(ROW()+12*(($AO193-1)*3+$AP193)-ROW())/12+5),AT193)</f>
        <v>0</v>
      </c>
      <c r="AV193" s="654">
        <f ca="1">IF(AND(AR193+AT193&gt;0,AS193+AU193&gt;0),COUNTIF(AV$6:AV192,"&gt;0")+1,0)</f>
        <v>0</v>
      </c>
    </row>
    <row r="194" spans="41:48">
      <c r="AO194" s="654">
        <v>6</v>
      </c>
      <c r="AP194" s="654">
        <v>1</v>
      </c>
      <c r="AQ194" s="654">
        <v>9</v>
      </c>
      <c r="AR194" s="658">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654">
        <f ca="1">COUNTIF(INDIRECT("H"&amp;(ROW()+12*(($AO194-1)*3+$AP194)-ROW())/12+5):INDIRECT("S"&amp;(ROW()+12*(($AO194-1)*3+$AP194)-ROW())/12+5),AR194)</f>
        <v>0</v>
      </c>
      <c r="AT194" s="658">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654">
        <f ca="1">COUNTIF(INDIRECT("U"&amp;(ROW()+12*(($AO194-1)*3+$AP194)-ROW())/12+5):INDIRECT("AF"&amp;(ROW()+12*(($AO194-1)*3+$AP194)-ROW())/12+5),AT194)</f>
        <v>0</v>
      </c>
      <c r="AV194" s="654">
        <f ca="1">IF(AND(AR194+AT194&gt;0,AS194+AU194&gt;0),COUNTIF(AV$6:AV193,"&gt;0")+1,0)</f>
        <v>0</v>
      </c>
    </row>
    <row r="195" spans="41:48">
      <c r="AO195" s="654">
        <v>6</v>
      </c>
      <c r="AP195" s="654">
        <v>1</v>
      </c>
      <c r="AQ195" s="654">
        <v>10</v>
      </c>
      <c r="AR195" s="658">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654">
        <f ca="1">COUNTIF(INDIRECT("H"&amp;(ROW()+12*(($AO195-1)*3+$AP195)-ROW())/12+5):INDIRECT("S"&amp;(ROW()+12*(($AO195-1)*3+$AP195)-ROW())/12+5),AR195)</f>
        <v>0</v>
      </c>
      <c r="AT195" s="658">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654">
        <f ca="1">COUNTIF(INDIRECT("U"&amp;(ROW()+12*(($AO195-1)*3+$AP195)-ROW())/12+5):INDIRECT("AF"&amp;(ROW()+12*(($AO195-1)*3+$AP195)-ROW())/12+5),AT195)</f>
        <v>0</v>
      </c>
      <c r="AV195" s="654">
        <f ca="1">IF(AND(AR195+AT195&gt;0,AS195+AU195&gt;0),COUNTIF(AV$6:AV194,"&gt;0")+1,0)</f>
        <v>0</v>
      </c>
    </row>
    <row r="196" spans="41:48">
      <c r="AO196" s="654">
        <v>6</v>
      </c>
      <c r="AP196" s="654">
        <v>1</v>
      </c>
      <c r="AQ196" s="654">
        <v>11</v>
      </c>
      <c r="AR196" s="658">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654">
        <f ca="1">COUNTIF(INDIRECT("H"&amp;(ROW()+12*(($AO196-1)*3+$AP196)-ROW())/12+5):INDIRECT("S"&amp;(ROW()+12*(($AO196-1)*3+$AP196)-ROW())/12+5),AR196)</f>
        <v>0</v>
      </c>
      <c r="AT196" s="658">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654">
        <f ca="1">COUNTIF(INDIRECT("U"&amp;(ROW()+12*(($AO196-1)*3+$AP196)-ROW())/12+5):INDIRECT("AF"&amp;(ROW()+12*(($AO196-1)*3+$AP196)-ROW())/12+5),AT196)</f>
        <v>0</v>
      </c>
      <c r="AV196" s="654">
        <f ca="1">IF(AND(AR196+AT196&gt;0,AS196+AU196&gt;0),COUNTIF(AV$6:AV195,"&gt;0")+1,0)</f>
        <v>0</v>
      </c>
    </row>
    <row r="197" spans="41:48">
      <c r="AO197" s="654">
        <v>6</v>
      </c>
      <c r="AP197" s="654">
        <v>1</v>
      </c>
      <c r="AQ197" s="654">
        <v>12</v>
      </c>
      <c r="AR197" s="658">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654">
        <f ca="1">COUNTIF(INDIRECT("H"&amp;(ROW()+12*(($AO197-1)*3+$AP197)-ROW())/12+5):INDIRECT("S"&amp;(ROW()+12*(($AO197-1)*3+$AP197)-ROW())/12+5),AR197)</f>
        <v>0</v>
      </c>
      <c r="AT197" s="658">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654">
        <f ca="1">COUNTIF(INDIRECT("U"&amp;(ROW()+12*(($AO197-1)*3+$AP197)-ROW())/12+5):INDIRECT("AF"&amp;(ROW()+12*(($AO197-1)*3+$AP197)-ROW())/12+5),AT197)</f>
        <v>0</v>
      </c>
      <c r="AV197" s="654">
        <f ca="1">IF(AND(AR197+AT197&gt;0,AS197+AU197&gt;0),COUNTIF(AV$6:AV196,"&gt;0")+1,0)</f>
        <v>0</v>
      </c>
    </row>
    <row r="198" spans="41:48">
      <c r="AO198" s="654">
        <v>6</v>
      </c>
      <c r="AP198" s="654">
        <v>2</v>
      </c>
      <c r="AQ198" s="654">
        <v>1</v>
      </c>
      <c r="AR198" s="658">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654">
        <f ca="1">COUNTIF(INDIRECT("H"&amp;(ROW()+12*(($AO198-1)*3+$AP198)-ROW())/12+5):INDIRECT("S"&amp;(ROW()+12*(($AO198-1)*3+$AP198)-ROW())/12+5),AR198)</f>
        <v>0</v>
      </c>
      <c r="AT198" s="658">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654">
        <f ca="1">COUNTIF(INDIRECT("U"&amp;(ROW()+12*(($AO198-1)*3+$AP198)-ROW())/12+5):INDIRECT("AF"&amp;(ROW()+12*(($AO198-1)*3+$AP198)-ROW())/12+5),AT198)</f>
        <v>0</v>
      </c>
      <c r="AV198" s="654">
        <f ca="1">IF(AND(AR198+AT198&gt;0,AS198+AU198&gt;0),COUNTIF(AV$6:AV197,"&gt;0")+1,0)</f>
        <v>0</v>
      </c>
    </row>
    <row r="199" spans="41:48">
      <c r="AO199" s="654">
        <v>6</v>
      </c>
      <c r="AP199" s="654">
        <v>2</v>
      </c>
      <c r="AQ199" s="654">
        <v>2</v>
      </c>
      <c r="AR199" s="658">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654">
        <f ca="1">COUNTIF(INDIRECT("H"&amp;(ROW()+12*(($AO199-1)*3+$AP199)-ROW())/12+5):INDIRECT("S"&amp;(ROW()+12*(($AO199-1)*3+$AP199)-ROW())/12+5),AR199)</f>
        <v>0</v>
      </c>
      <c r="AT199" s="658">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654">
        <f ca="1">COUNTIF(INDIRECT("U"&amp;(ROW()+12*(($AO199-1)*3+$AP199)-ROW())/12+5):INDIRECT("AF"&amp;(ROW()+12*(($AO199-1)*3+$AP199)-ROW())/12+5),AT199)</f>
        <v>0</v>
      </c>
      <c r="AV199" s="654">
        <f ca="1">IF(AND(AR199+AT199&gt;0,AS199+AU199&gt;0),COUNTIF(AV$6:AV198,"&gt;0")+1,0)</f>
        <v>0</v>
      </c>
    </row>
    <row r="200" spans="41:48">
      <c r="AO200" s="654">
        <v>6</v>
      </c>
      <c r="AP200" s="654">
        <v>2</v>
      </c>
      <c r="AQ200" s="654">
        <v>3</v>
      </c>
      <c r="AR200" s="658">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654">
        <f ca="1">COUNTIF(INDIRECT("H"&amp;(ROW()+12*(($AO200-1)*3+$AP200)-ROW())/12+5):INDIRECT("S"&amp;(ROW()+12*(($AO200-1)*3+$AP200)-ROW())/12+5),AR200)</f>
        <v>0</v>
      </c>
      <c r="AT200" s="658">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654">
        <f ca="1">COUNTIF(INDIRECT("U"&amp;(ROW()+12*(($AO200-1)*3+$AP200)-ROW())/12+5):INDIRECT("AF"&amp;(ROW()+12*(($AO200-1)*3+$AP200)-ROW())/12+5),AT200)</f>
        <v>0</v>
      </c>
      <c r="AV200" s="654">
        <f ca="1">IF(AND(AR200+AT200&gt;0,AS200+AU200&gt;0),COUNTIF(AV$6:AV199,"&gt;0")+1,0)</f>
        <v>0</v>
      </c>
    </row>
    <row r="201" spans="41:48">
      <c r="AO201" s="654">
        <v>6</v>
      </c>
      <c r="AP201" s="654">
        <v>2</v>
      </c>
      <c r="AQ201" s="654">
        <v>4</v>
      </c>
      <c r="AR201" s="658">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654">
        <f ca="1">COUNTIF(INDIRECT("H"&amp;(ROW()+12*(($AO201-1)*3+$AP201)-ROW())/12+5):INDIRECT("S"&amp;(ROW()+12*(($AO201-1)*3+$AP201)-ROW())/12+5),AR201)</f>
        <v>0</v>
      </c>
      <c r="AT201" s="658">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654">
        <f ca="1">COUNTIF(INDIRECT("U"&amp;(ROW()+12*(($AO201-1)*3+$AP201)-ROW())/12+5):INDIRECT("AF"&amp;(ROW()+12*(($AO201-1)*3+$AP201)-ROW())/12+5),AT201)</f>
        <v>0</v>
      </c>
      <c r="AV201" s="654">
        <f ca="1">IF(AND(AR201+AT201&gt;0,AS201+AU201&gt;0),COUNTIF(AV$6:AV200,"&gt;0")+1,0)</f>
        <v>0</v>
      </c>
    </row>
    <row r="202" spans="41:48">
      <c r="AO202" s="654">
        <v>6</v>
      </c>
      <c r="AP202" s="654">
        <v>2</v>
      </c>
      <c r="AQ202" s="654">
        <v>5</v>
      </c>
      <c r="AR202" s="658">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654">
        <f ca="1">COUNTIF(INDIRECT("H"&amp;(ROW()+12*(($AO202-1)*3+$AP202)-ROW())/12+5):INDIRECT("S"&amp;(ROW()+12*(($AO202-1)*3+$AP202)-ROW())/12+5),AR202)</f>
        <v>0</v>
      </c>
      <c r="AT202" s="658">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654">
        <f ca="1">COUNTIF(INDIRECT("U"&amp;(ROW()+12*(($AO202-1)*3+$AP202)-ROW())/12+5):INDIRECT("AF"&amp;(ROW()+12*(($AO202-1)*3+$AP202)-ROW())/12+5),AT202)</f>
        <v>0</v>
      </c>
      <c r="AV202" s="654">
        <f ca="1">IF(AND(AR202+AT202&gt;0,AS202+AU202&gt;0),COUNTIF(AV$6:AV201,"&gt;0")+1,0)</f>
        <v>0</v>
      </c>
    </row>
    <row r="203" spans="41:48">
      <c r="AO203" s="654">
        <v>6</v>
      </c>
      <c r="AP203" s="654">
        <v>2</v>
      </c>
      <c r="AQ203" s="654">
        <v>6</v>
      </c>
      <c r="AR203" s="658">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654">
        <f ca="1">COUNTIF(INDIRECT("H"&amp;(ROW()+12*(($AO203-1)*3+$AP203)-ROW())/12+5):INDIRECT("S"&amp;(ROW()+12*(($AO203-1)*3+$AP203)-ROW())/12+5),AR203)</f>
        <v>0</v>
      </c>
      <c r="AT203" s="658">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654">
        <f ca="1">COUNTIF(INDIRECT("U"&amp;(ROW()+12*(($AO203-1)*3+$AP203)-ROW())/12+5):INDIRECT("AF"&amp;(ROW()+12*(($AO203-1)*3+$AP203)-ROW())/12+5),AT203)</f>
        <v>0</v>
      </c>
      <c r="AV203" s="654">
        <f ca="1">IF(AND(AR203+AT203&gt;0,AS203+AU203&gt;0),COUNTIF(AV$6:AV202,"&gt;0")+1,0)</f>
        <v>0</v>
      </c>
    </row>
    <row r="204" spans="41:48">
      <c r="AO204" s="654">
        <v>6</v>
      </c>
      <c r="AP204" s="654">
        <v>2</v>
      </c>
      <c r="AQ204" s="654">
        <v>7</v>
      </c>
      <c r="AR204" s="658">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654">
        <f ca="1">COUNTIF(INDIRECT("H"&amp;(ROW()+12*(($AO204-1)*3+$AP204)-ROW())/12+5):INDIRECT("S"&amp;(ROW()+12*(($AO204-1)*3+$AP204)-ROW())/12+5),AR204)</f>
        <v>0</v>
      </c>
      <c r="AT204" s="658">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654">
        <f ca="1">COUNTIF(INDIRECT("U"&amp;(ROW()+12*(($AO204-1)*3+$AP204)-ROW())/12+5):INDIRECT("AF"&amp;(ROW()+12*(($AO204-1)*3+$AP204)-ROW())/12+5),AT204)</f>
        <v>0</v>
      </c>
      <c r="AV204" s="654">
        <f ca="1">IF(AND(AR204+AT204&gt;0,AS204+AU204&gt;0),COUNTIF(AV$6:AV203,"&gt;0")+1,0)</f>
        <v>0</v>
      </c>
    </row>
    <row r="205" spans="41:48">
      <c r="AO205" s="654">
        <v>6</v>
      </c>
      <c r="AP205" s="654">
        <v>2</v>
      </c>
      <c r="AQ205" s="654">
        <v>8</v>
      </c>
      <c r="AR205" s="658">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654">
        <f ca="1">COUNTIF(INDIRECT("H"&amp;(ROW()+12*(($AO205-1)*3+$AP205)-ROW())/12+5):INDIRECT("S"&amp;(ROW()+12*(($AO205-1)*3+$AP205)-ROW())/12+5),AR205)</f>
        <v>0</v>
      </c>
      <c r="AT205" s="658">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654">
        <f ca="1">COUNTIF(INDIRECT("U"&amp;(ROW()+12*(($AO205-1)*3+$AP205)-ROW())/12+5):INDIRECT("AF"&amp;(ROW()+12*(($AO205-1)*3+$AP205)-ROW())/12+5),AT205)</f>
        <v>0</v>
      </c>
      <c r="AV205" s="654">
        <f ca="1">IF(AND(AR205+AT205&gt;0,AS205+AU205&gt;0),COUNTIF(AV$6:AV204,"&gt;0")+1,0)</f>
        <v>0</v>
      </c>
    </row>
    <row r="206" spans="41:48">
      <c r="AO206" s="654">
        <v>6</v>
      </c>
      <c r="AP206" s="654">
        <v>2</v>
      </c>
      <c r="AQ206" s="654">
        <v>9</v>
      </c>
      <c r="AR206" s="658">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654">
        <f ca="1">COUNTIF(INDIRECT("H"&amp;(ROW()+12*(($AO206-1)*3+$AP206)-ROW())/12+5):INDIRECT("S"&amp;(ROW()+12*(($AO206-1)*3+$AP206)-ROW())/12+5),AR206)</f>
        <v>0</v>
      </c>
      <c r="AT206" s="658">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654">
        <f ca="1">COUNTIF(INDIRECT("U"&amp;(ROW()+12*(($AO206-1)*3+$AP206)-ROW())/12+5):INDIRECT("AF"&amp;(ROW()+12*(($AO206-1)*3+$AP206)-ROW())/12+5),AT206)</f>
        <v>0</v>
      </c>
      <c r="AV206" s="654">
        <f ca="1">IF(AND(AR206+AT206&gt;0,AS206+AU206&gt;0),COUNTIF(AV$6:AV205,"&gt;0")+1,0)</f>
        <v>0</v>
      </c>
    </row>
    <row r="207" spans="41:48">
      <c r="AO207" s="654">
        <v>6</v>
      </c>
      <c r="AP207" s="654">
        <v>2</v>
      </c>
      <c r="AQ207" s="654">
        <v>10</v>
      </c>
      <c r="AR207" s="658">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654">
        <f ca="1">COUNTIF(INDIRECT("H"&amp;(ROW()+12*(($AO207-1)*3+$AP207)-ROW())/12+5):INDIRECT("S"&amp;(ROW()+12*(($AO207-1)*3+$AP207)-ROW())/12+5),AR207)</f>
        <v>0</v>
      </c>
      <c r="AT207" s="658">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654">
        <f ca="1">COUNTIF(INDIRECT("U"&amp;(ROW()+12*(($AO207-1)*3+$AP207)-ROW())/12+5):INDIRECT("AF"&amp;(ROW()+12*(($AO207-1)*3+$AP207)-ROW())/12+5),AT207)</f>
        <v>0</v>
      </c>
      <c r="AV207" s="654">
        <f ca="1">IF(AND(AR207+AT207&gt;0,AS207+AU207&gt;0),COUNTIF(AV$6:AV206,"&gt;0")+1,0)</f>
        <v>0</v>
      </c>
    </row>
    <row r="208" spans="41:48">
      <c r="AO208" s="654">
        <v>6</v>
      </c>
      <c r="AP208" s="654">
        <v>2</v>
      </c>
      <c r="AQ208" s="654">
        <v>11</v>
      </c>
      <c r="AR208" s="658">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654">
        <f ca="1">COUNTIF(INDIRECT("H"&amp;(ROW()+12*(($AO208-1)*3+$AP208)-ROW())/12+5):INDIRECT("S"&amp;(ROW()+12*(($AO208-1)*3+$AP208)-ROW())/12+5),AR208)</f>
        <v>0</v>
      </c>
      <c r="AT208" s="658">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654">
        <f ca="1">COUNTIF(INDIRECT("U"&amp;(ROW()+12*(($AO208-1)*3+$AP208)-ROW())/12+5):INDIRECT("AF"&amp;(ROW()+12*(($AO208-1)*3+$AP208)-ROW())/12+5),AT208)</f>
        <v>0</v>
      </c>
      <c r="AV208" s="654">
        <f ca="1">IF(AND(AR208+AT208&gt;0,AS208+AU208&gt;0),COUNTIF(AV$6:AV207,"&gt;0")+1,0)</f>
        <v>0</v>
      </c>
    </row>
    <row r="209" spans="41:48">
      <c r="AO209" s="654">
        <v>6</v>
      </c>
      <c r="AP209" s="654">
        <v>2</v>
      </c>
      <c r="AQ209" s="654">
        <v>12</v>
      </c>
      <c r="AR209" s="658">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654">
        <f ca="1">COUNTIF(INDIRECT("H"&amp;(ROW()+12*(($AO209-1)*3+$AP209)-ROW())/12+5):INDIRECT("S"&amp;(ROW()+12*(($AO209-1)*3+$AP209)-ROW())/12+5),AR209)</f>
        <v>0</v>
      </c>
      <c r="AT209" s="658">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654">
        <f ca="1">COUNTIF(INDIRECT("U"&amp;(ROW()+12*(($AO209-1)*3+$AP209)-ROW())/12+5):INDIRECT("AF"&amp;(ROW()+12*(($AO209-1)*3+$AP209)-ROW())/12+5),AT209)</f>
        <v>0</v>
      </c>
      <c r="AV209" s="654">
        <f ca="1">IF(AND(AR209+AT209&gt;0,AS209+AU209&gt;0),COUNTIF(AV$6:AV208,"&gt;0")+1,0)</f>
        <v>0</v>
      </c>
    </row>
    <row r="210" spans="41:48">
      <c r="AO210" s="654">
        <v>6</v>
      </c>
      <c r="AP210" s="654">
        <v>3</v>
      </c>
      <c r="AQ210" s="654">
        <v>1</v>
      </c>
      <c r="AR210" s="658">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654">
        <f ca="1">COUNTIF(INDIRECT("H"&amp;(ROW()+12*(($AO210-1)*3+$AP210)-ROW())/12+5):INDIRECT("S"&amp;(ROW()+12*(($AO210-1)*3+$AP210)-ROW())/12+5),AR210)</f>
        <v>0</v>
      </c>
      <c r="AT210" s="658">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654">
        <f ca="1">COUNTIF(INDIRECT("U"&amp;(ROW()+12*(($AO210-1)*3+$AP210)-ROW())/12+5):INDIRECT("AF"&amp;(ROW()+12*(($AO210-1)*3+$AP210)-ROW())/12+5),AT210)</f>
        <v>0</v>
      </c>
      <c r="AV210" s="654">
        <f ca="1">IF(AND(AR210+AT210&gt;0,AS210+AU210&gt;0),COUNTIF(AV$6:AV209,"&gt;0")+1,0)</f>
        <v>0</v>
      </c>
    </row>
    <row r="211" spans="41:48">
      <c r="AO211" s="654">
        <v>6</v>
      </c>
      <c r="AP211" s="654">
        <v>3</v>
      </c>
      <c r="AQ211" s="654">
        <v>2</v>
      </c>
      <c r="AR211" s="658">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654">
        <f ca="1">COUNTIF(INDIRECT("H"&amp;(ROW()+12*(($AO211-1)*3+$AP211)-ROW())/12+5):INDIRECT("S"&amp;(ROW()+12*(($AO211-1)*3+$AP211)-ROW())/12+5),AR211)</f>
        <v>0</v>
      </c>
      <c r="AT211" s="658">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654">
        <f ca="1">COUNTIF(INDIRECT("U"&amp;(ROW()+12*(($AO211-1)*3+$AP211)-ROW())/12+5):INDIRECT("AF"&amp;(ROW()+12*(($AO211-1)*3+$AP211)-ROW())/12+5),AT211)</f>
        <v>0</v>
      </c>
      <c r="AV211" s="654">
        <f ca="1">IF(AND(AR211+AT211&gt;0,AS211+AU211&gt;0),COUNTIF(AV$6:AV210,"&gt;0")+1,0)</f>
        <v>0</v>
      </c>
    </row>
    <row r="212" spans="41:48">
      <c r="AO212" s="654">
        <v>6</v>
      </c>
      <c r="AP212" s="654">
        <v>3</v>
      </c>
      <c r="AQ212" s="654">
        <v>3</v>
      </c>
      <c r="AR212" s="658">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654">
        <f ca="1">COUNTIF(INDIRECT("H"&amp;(ROW()+12*(($AO212-1)*3+$AP212)-ROW())/12+5):INDIRECT("S"&amp;(ROW()+12*(($AO212-1)*3+$AP212)-ROW())/12+5),AR212)</f>
        <v>0</v>
      </c>
      <c r="AT212" s="658">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654">
        <f ca="1">COUNTIF(INDIRECT("U"&amp;(ROW()+12*(($AO212-1)*3+$AP212)-ROW())/12+5):INDIRECT("AF"&amp;(ROW()+12*(($AO212-1)*3+$AP212)-ROW())/12+5),AT212)</f>
        <v>0</v>
      </c>
      <c r="AV212" s="654">
        <f ca="1">IF(AND(AR212+AT212&gt;0,AS212+AU212&gt;0),COUNTIF(AV$6:AV211,"&gt;0")+1,0)</f>
        <v>0</v>
      </c>
    </row>
    <row r="213" spans="41:48">
      <c r="AO213" s="654">
        <v>6</v>
      </c>
      <c r="AP213" s="654">
        <v>3</v>
      </c>
      <c r="AQ213" s="654">
        <v>4</v>
      </c>
      <c r="AR213" s="658">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654">
        <f ca="1">COUNTIF(INDIRECT("H"&amp;(ROW()+12*(($AO213-1)*3+$AP213)-ROW())/12+5):INDIRECT("S"&amp;(ROW()+12*(($AO213-1)*3+$AP213)-ROW())/12+5),AR213)</f>
        <v>0</v>
      </c>
      <c r="AT213" s="658">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654">
        <f ca="1">COUNTIF(INDIRECT("U"&amp;(ROW()+12*(($AO213-1)*3+$AP213)-ROW())/12+5):INDIRECT("AF"&amp;(ROW()+12*(($AO213-1)*3+$AP213)-ROW())/12+5),AT213)</f>
        <v>0</v>
      </c>
      <c r="AV213" s="654">
        <f ca="1">IF(AND(AR213+AT213&gt;0,AS213+AU213&gt;0),COUNTIF(AV$6:AV212,"&gt;0")+1,0)</f>
        <v>0</v>
      </c>
    </row>
    <row r="214" spans="41:48">
      <c r="AO214" s="654">
        <v>6</v>
      </c>
      <c r="AP214" s="654">
        <v>3</v>
      </c>
      <c r="AQ214" s="654">
        <v>5</v>
      </c>
      <c r="AR214" s="658">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654">
        <f ca="1">COUNTIF(INDIRECT("H"&amp;(ROW()+12*(($AO214-1)*3+$AP214)-ROW())/12+5):INDIRECT("S"&amp;(ROW()+12*(($AO214-1)*3+$AP214)-ROW())/12+5),AR214)</f>
        <v>0</v>
      </c>
      <c r="AT214" s="658">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654">
        <f ca="1">COUNTIF(INDIRECT("U"&amp;(ROW()+12*(($AO214-1)*3+$AP214)-ROW())/12+5):INDIRECT("AF"&amp;(ROW()+12*(($AO214-1)*3+$AP214)-ROW())/12+5),AT214)</f>
        <v>0</v>
      </c>
      <c r="AV214" s="654">
        <f ca="1">IF(AND(AR214+AT214&gt;0,AS214+AU214&gt;0),COUNTIF(AV$6:AV213,"&gt;0")+1,0)</f>
        <v>0</v>
      </c>
    </row>
    <row r="215" spans="41:48">
      <c r="AO215" s="654">
        <v>6</v>
      </c>
      <c r="AP215" s="654">
        <v>3</v>
      </c>
      <c r="AQ215" s="654">
        <v>6</v>
      </c>
      <c r="AR215" s="658">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654">
        <f ca="1">COUNTIF(INDIRECT("H"&amp;(ROW()+12*(($AO215-1)*3+$AP215)-ROW())/12+5):INDIRECT("S"&amp;(ROW()+12*(($AO215-1)*3+$AP215)-ROW())/12+5),AR215)</f>
        <v>0</v>
      </c>
      <c r="AT215" s="658">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654">
        <f ca="1">COUNTIF(INDIRECT("U"&amp;(ROW()+12*(($AO215-1)*3+$AP215)-ROW())/12+5):INDIRECT("AF"&amp;(ROW()+12*(($AO215-1)*3+$AP215)-ROW())/12+5),AT215)</f>
        <v>0</v>
      </c>
      <c r="AV215" s="654">
        <f ca="1">IF(AND(AR215+AT215&gt;0,AS215+AU215&gt;0),COUNTIF(AV$6:AV214,"&gt;0")+1,0)</f>
        <v>0</v>
      </c>
    </row>
    <row r="216" spans="41:48">
      <c r="AO216" s="654">
        <v>6</v>
      </c>
      <c r="AP216" s="654">
        <v>3</v>
      </c>
      <c r="AQ216" s="654">
        <v>7</v>
      </c>
      <c r="AR216" s="658">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654">
        <f ca="1">COUNTIF(INDIRECT("H"&amp;(ROW()+12*(($AO216-1)*3+$AP216)-ROW())/12+5):INDIRECT("S"&amp;(ROW()+12*(($AO216-1)*3+$AP216)-ROW())/12+5),AR216)</f>
        <v>0</v>
      </c>
      <c r="AT216" s="658">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654">
        <f ca="1">COUNTIF(INDIRECT("U"&amp;(ROW()+12*(($AO216-1)*3+$AP216)-ROW())/12+5):INDIRECT("AF"&amp;(ROW()+12*(($AO216-1)*3+$AP216)-ROW())/12+5),AT216)</f>
        <v>0</v>
      </c>
      <c r="AV216" s="654">
        <f ca="1">IF(AND(AR216+AT216&gt;0,AS216+AU216&gt;0),COUNTIF(AV$6:AV215,"&gt;0")+1,0)</f>
        <v>0</v>
      </c>
    </row>
    <row r="217" spans="41:48">
      <c r="AO217" s="654">
        <v>6</v>
      </c>
      <c r="AP217" s="654">
        <v>3</v>
      </c>
      <c r="AQ217" s="654">
        <v>8</v>
      </c>
      <c r="AR217" s="658">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654">
        <f ca="1">COUNTIF(INDIRECT("H"&amp;(ROW()+12*(($AO217-1)*3+$AP217)-ROW())/12+5):INDIRECT("S"&amp;(ROW()+12*(($AO217-1)*3+$AP217)-ROW())/12+5),AR217)</f>
        <v>0</v>
      </c>
      <c r="AT217" s="658">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654">
        <f ca="1">COUNTIF(INDIRECT("U"&amp;(ROW()+12*(($AO217-1)*3+$AP217)-ROW())/12+5):INDIRECT("AF"&amp;(ROW()+12*(($AO217-1)*3+$AP217)-ROW())/12+5),AT217)</f>
        <v>0</v>
      </c>
      <c r="AV217" s="654">
        <f ca="1">IF(AND(AR217+AT217&gt;0,AS217+AU217&gt;0),COUNTIF(AV$6:AV216,"&gt;0")+1,0)</f>
        <v>0</v>
      </c>
    </row>
    <row r="218" spans="41:48">
      <c r="AO218" s="654">
        <v>6</v>
      </c>
      <c r="AP218" s="654">
        <v>3</v>
      </c>
      <c r="AQ218" s="654">
        <v>9</v>
      </c>
      <c r="AR218" s="658">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654">
        <f ca="1">COUNTIF(INDIRECT("H"&amp;(ROW()+12*(($AO218-1)*3+$AP218)-ROW())/12+5):INDIRECT("S"&amp;(ROW()+12*(($AO218-1)*3+$AP218)-ROW())/12+5),AR218)</f>
        <v>0</v>
      </c>
      <c r="AT218" s="658">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654">
        <f ca="1">COUNTIF(INDIRECT("U"&amp;(ROW()+12*(($AO218-1)*3+$AP218)-ROW())/12+5):INDIRECT("AF"&amp;(ROW()+12*(($AO218-1)*3+$AP218)-ROW())/12+5),AT218)</f>
        <v>0</v>
      </c>
      <c r="AV218" s="654">
        <f ca="1">IF(AND(AR218+AT218&gt;0,AS218+AU218&gt;0),COUNTIF(AV$6:AV217,"&gt;0")+1,0)</f>
        <v>0</v>
      </c>
    </row>
    <row r="219" spans="41:48">
      <c r="AO219" s="654">
        <v>6</v>
      </c>
      <c r="AP219" s="654">
        <v>3</v>
      </c>
      <c r="AQ219" s="654">
        <v>10</v>
      </c>
      <c r="AR219" s="658">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654">
        <f ca="1">COUNTIF(INDIRECT("H"&amp;(ROW()+12*(($AO219-1)*3+$AP219)-ROW())/12+5):INDIRECT("S"&amp;(ROW()+12*(($AO219-1)*3+$AP219)-ROW())/12+5),AR219)</f>
        <v>0</v>
      </c>
      <c r="AT219" s="658">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654">
        <f ca="1">COUNTIF(INDIRECT("U"&amp;(ROW()+12*(($AO219-1)*3+$AP219)-ROW())/12+5):INDIRECT("AF"&amp;(ROW()+12*(($AO219-1)*3+$AP219)-ROW())/12+5),AT219)</f>
        <v>0</v>
      </c>
      <c r="AV219" s="654">
        <f ca="1">IF(AND(AR219+AT219&gt;0,AS219+AU219&gt;0),COUNTIF(AV$6:AV218,"&gt;0")+1,0)</f>
        <v>0</v>
      </c>
    </row>
    <row r="220" spans="41:48">
      <c r="AO220" s="654">
        <v>6</v>
      </c>
      <c r="AP220" s="654">
        <v>3</v>
      </c>
      <c r="AQ220" s="654">
        <v>11</v>
      </c>
      <c r="AR220" s="658">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654">
        <f ca="1">COUNTIF(INDIRECT("H"&amp;(ROW()+12*(($AO220-1)*3+$AP220)-ROW())/12+5):INDIRECT("S"&amp;(ROW()+12*(($AO220-1)*3+$AP220)-ROW())/12+5),AR220)</f>
        <v>0</v>
      </c>
      <c r="AT220" s="658">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654">
        <f ca="1">COUNTIF(INDIRECT("U"&amp;(ROW()+12*(($AO220-1)*3+$AP220)-ROW())/12+5):INDIRECT("AF"&amp;(ROW()+12*(($AO220-1)*3+$AP220)-ROW())/12+5),AT220)</f>
        <v>0</v>
      </c>
      <c r="AV220" s="654">
        <f ca="1">IF(AND(AR220+AT220&gt;0,AS220+AU220&gt;0),COUNTIF(AV$6:AV219,"&gt;0")+1,0)</f>
        <v>0</v>
      </c>
    </row>
    <row r="221" spans="41:48">
      <c r="AO221" s="654">
        <v>6</v>
      </c>
      <c r="AP221" s="654">
        <v>3</v>
      </c>
      <c r="AQ221" s="654">
        <v>12</v>
      </c>
      <c r="AR221" s="658">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654">
        <f ca="1">COUNTIF(INDIRECT("H"&amp;(ROW()+12*(($AO221-1)*3+$AP221)-ROW())/12+5):INDIRECT("S"&amp;(ROW()+12*(($AO221-1)*3+$AP221)-ROW())/12+5),AR221)</f>
        <v>0</v>
      </c>
      <c r="AT221" s="658">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654">
        <f ca="1">COUNTIF(INDIRECT("U"&amp;(ROW()+12*(($AO221-1)*3+$AP221)-ROW())/12+5):INDIRECT("AF"&amp;(ROW()+12*(($AO221-1)*3+$AP221)-ROW())/12+5),AT221)</f>
        <v>0</v>
      </c>
      <c r="AV221" s="654">
        <f ca="1">IF(AND(AR221+AT221&gt;0,AS221+AU221&gt;0),COUNTIF(AV$6:AV220,"&gt;0")+1,0)</f>
        <v>0</v>
      </c>
    </row>
    <row r="222" spans="41:48">
      <c r="AO222" s="654">
        <v>7</v>
      </c>
      <c r="AP222" s="654">
        <v>1</v>
      </c>
      <c r="AQ222" s="654">
        <v>1</v>
      </c>
      <c r="AR222" s="658">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654">
        <f ca="1">COUNTIF(INDIRECT("H"&amp;(ROW()+12*(($AO222-1)*3+$AP222)-ROW())/12+5):INDIRECT("S"&amp;(ROW()+12*(($AO222-1)*3+$AP222)-ROW())/12+5),AR222)</f>
        <v>0</v>
      </c>
      <c r="AT222" s="658">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654">
        <f ca="1">COUNTIF(INDIRECT("U"&amp;(ROW()+12*(($AO222-1)*3+$AP222)-ROW())/12+5):INDIRECT("AF"&amp;(ROW()+12*(($AO222-1)*3+$AP222)-ROW())/12+5),AT222)</f>
        <v>0</v>
      </c>
      <c r="AV222" s="654">
        <f ca="1">IF(AND(AR222+AT222&gt;0,AS222+AU222&gt;0),COUNTIF(AV$6:AV221,"&gt;0")+1,0)</f>
        <v>0</v>
      </c>
    </row>
    <row r="223" spans="41:48">
      <c r="AO223" s="654">
        <v>7</v>
      </c>
      <c r="AP223" s="654">
        <v>1</v>
      </c>
      <c r="AQ223" s="654">
        <v>2</v>
      </c>
      <c r="AR223" s="658">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654">
        <f ca="1">COUNTIF(INDIRECT("H"&amp;(ROW()+12*(($AO223-1)*3+$AP223)-ROW())/12+5):INDIRECT("S"&amp;(ROW()+12*(($AO223-1)*3+$AP223)-ROW())/12+5),AR223)</f>
        <v>0</v>
      </c>
      <c r="AT223" s="658">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654">
        <f ca="1">COUNTIF(INDIRECT("U"&amp;(ROW()+12*(($AO223-1)*3+$AP223)-ROW())/12+5):INDIRECT("AF"&amp;(ROW()+12*(($AO223-1)*3+$AP223)-ROW())/12+5),AT223)</f>
        <v>0</v>
      </c>
      <c r="AV223" s="654">
        <f ca="1">IF(AND(AR223+AT223&gt;0,AS223+AU223&gt;0),COUNTIF(AV$6:AV222,"&gt;0")+1,0)</f>
        <v>0</v>
      </c>
    </row>
    <row r="224" spans="41:48">
      <c r="AO224" s="654">
        <v>7</v>
      </c>
      <c r="AP224" s="654">
        <v>1</v>
      </c>
      <c r="AQ224" s="654">
        <v>3</v>
      </c>
      <c r="AR224" s="658">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654">
        <f ca="1">COUNTIF(INDIRECT("H"&amp;(ROW()+12*(($AO224-1)*3+$AP224)-ROW())/12+5):INDIRECT("S"&amp;(ROW()+12*(($AO224-1)*3+$AP224)-ROW())/12+5),AR224)</f>
        <v>0</v>
      </c>
      <c r="AT224" s="658">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654">
        <f ca="1">COUNTIF(INDIRECT("U"&amp;(ROW()+12*(($AO224-1)*3+$AP224)-ROW())/12+5):INDIRECT("AF"&amp;(ROW()+12*(($AO224-1)*3+$AP224)-ROW())/12+5),AT224)</f>
        <v>0</v>
      </c>
      <c r="AV224" s="654">
        <f ca="1">IF(AND(AR224+AT224&gt;0,AS224+AU224&gt;0),COUNTIF(AV$6:AV223,"&gt;0")+1,0)</f>
        <v>0</v>
      </c>
    </row>
    <row r="225" spans="41:48">
      <c r="AO225" s="654">
        <v>7</v>
      </c>
      <c r="AP225" s="654">
        <v>1</v>
      </c>
      <c r="AQ225" s="654">
        <v>4</v>
      </c>
      <c r="AR225" s="658">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654">
        <f ca="1">COUNTIF(INDIRECT("H"&amp;(ROW()+12*(($AO225-1)*3+$AP225)-ROW())/12+5):INDIRECT("S"&amp;(ROW()+12*(($AO225-1)*3+$AP225)-ROW())/12+5),AR225)</f>
        <v>0</v>
      </c>
      <c r="AT225" s="658">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654">
        <f ca="1">COUNTIF(INDIRECT("U"&amp;(ROW()+12*(($AO225-1)*3+$AP225)-ROW())/12+5):INDIRECT("AF"&amp;(ROW()+12*(($AO225-1)*3+$AP225)-ROW())/12+5),AT225)</f>
        <v>0</v>
      </c>
      <c r="AV225" s="654">
        <f ca="1">IF(AND(AR225+AT225&gt;0,AS225+AU225&gt;0),COUNTIF(AV$6:AV224,"&gt;0")+1,0)</f>
        <v>0</v>
      </c>
    </row>
    <row r="226" spans="41:48">
      <c r="AO226" s="654">
        <v>7</v>
      </c>
      <c r="AP226" s="654">
        <v>1</v>
      </c>
      <c r="AQ226" s="654">
        <v>5</v>
      </c>
      <c r="AR226" s="658">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654">
        <f ca="1">COUNTIF(INDIRECT("H"&amp;(ROW()+12*(($AO226-1)*3+$AP226)-ROW())/12+5):INDIRECT("S"&amp;(ROW()+12*(($AO226-1)*3+$AP226)-ROW())/12+5),AR226)</f>
        <v>0</v>
      </c>
      <c r="AT226" s="658">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654">
        <f ca="1">COUNTIF(INDIRECT("U"&amp;(ROW()+12*(($AO226-1)*3+$AP226)-ROW())/12+5):INDIRECT("AF"&amp;(ROW()+12*(($AO226-1)*3+$AP226)-ROW())/12+5),AT226)</f>
        <v>0</v>
      </c>
      <c r="AV226" s="654">
        <f ca="1">IF(AND(AR226+AT226&gt;0,AS226+AU226&gt;0),COUNTIF(AV$6:AV225,"&gt;0")+1,0)</f>
        <v>0</v>
      </c>
    </row>
    <row r="227" spans="41:48">
      <c r="AO227" s="654">
        <v>7</v>
      </c>
      <c r="AP227" s="654">
        <v>1</v>
      </c>
      <c r="AQ227" s="654">
        <v>6</v>
      </c>
      <c r="AR227" s="658">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654">
        <f ca="1">COUNTIF(INDIRECT("H"&amp;(ROW()+12*(($AO227-1)*3+$AP227)-ROW())/12+5):INDIRECT("S"&amp;(ROW()+12*(($AO227-1)*3+$AP227)-ROW())/12+5),AR227)</f>
        <v>0</v>
      </c>
      <c r="AT227" s="658">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654">
        <f ca="1">COUNTIF(INDIRECT("U"&amp;(ROW()+12*(($AO227-1)*3+$AP227)-ROW())/12+5):INDIRECT("AF"&amp;(ROW()+12*(($AO227-1)*3+$AP227)-ROW())/12+5),AT227)</f>
        <v>0</v>
      </c>
      <c r="AV227" s="654">
        <f ca="1">IF(AND(AR227+AT227&gt;0,AS227+AU227&gt;0),COUNTIF(AV$6:AV226,"&gt;0")+1,0)</f>
        <v>0</v>
      </c>
    </row>
    <row r="228" spans="41:48">
      <c r="AO228" s="654">
        <v>7</v>
      </c>
      <c r="AP228" s="654">
        <v>1</v>
      </c>
      <c r="AQ228" s="654">
        <v>7</v>
      </c>
      <c r="AR228" s="658">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654">
        <f ca="1">COUNTIF(INDIRECT("H"&amp;(ROW()+12*(($AO228-1)*3+$AP228)-ROW())/12+5):INDIRECT("S"&amp;(ROW()+12*(($AO228-1)*3+$AP228)-ROW())/12+5),AR228)</f>
        <v>0</v>
      </c>
      <c r="AT228" s="658">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654">
        <f ca="1">COUNTIF(INDIRECT("U"&amp;(ROW()+12*(($AO228-1)*3+$AP228)-ROW())/12+5):INDIRECT("AF"&amp;(ROW()+12*(($AO228-1)*3+$AP228)-ROW())/12+5),AT228)</f>
        <v>0</v>
      </c>
      <c r="AV228" s="654">
        <f ca="1">IF(AND(AR228+AT228&gt;0,AS228+AU228&gt;0),COUNTIF(AV$6:AV227,"&gt;0")+1,0)</f>
        <v>0</v>
      </c>
    </row>
    <row r="229" spans="41:48">
      <c r="AO229" s="654">
        <v>7</v>
      </c>
      <c r="AP229" s="654">
        <v>1</v>
      </c>
      <c r="AQ229" s="654">
        <v>8</v>
      </c>
      <c r="AR229" s="658">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654">
        <f ca="1">COUNTIF(INDIRECT("H"&amp;(ROW()+12*(($AO229-1)*3+$AP229)-ROW())/12+5):INDIRECT("S"&amp;(ROW()+12*(($AO229-1)*3+$AP229)-ROW())/12+5),AR229)</f>
        <v>0</v>
      </c>
      <c r="AT229" s="658">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654">
        <f ca="1">COUNTIF(INDIRECT("U"&amp;(ROW()+12*(($AO229-1)*3+$AP229)-ROW())/12+5):INDIRECT("AF"&amp;(ROW()+12*(($AO229-1)*3+$AP229)-ROW())/12+5),AT229)</f>
        <v>0</v>
      </c>
      <c r="AV229" s="654">
        <f ca="1">IF(AND(AR229+AT229&gt;0,AS229+AU229&gt;0),COUNTIF(AV$6:AV228,"&gt;0")+1,0)</f>
        <v>0</v>
      </c>
    </row>
    <row r="230" spans="41:48">
      <c r="AO230" s="654">
        <v>7</v>
      </c>
      <c r="AP230" s="654">
        <v>1</v>
      </c>
      <c r="AQ230" s="654">
        <v>9</v>
      </c>
      <c r="AR230" s="658">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654">
        <f ca="1">COUNTIF(INDIRECT("H"&amp;(ROW()+12*(($AO230-1)*3+$AP230)-ROW())/12+5):INDIRECT("S"&amp;(ROW()+12*(($AO230-1)*3+$AP230)-ROW())/12+5),AR230)</f>
        <v>0</v>
      </c>
      <c r="AT230" s="658">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654">
        <f ca="1">COUNTIF(INDIRECT("U"&amp;(ROW()+12*(($AO230-1)*3+$AP230)-ROW())/12+5):INDIRECT("AF"&amp;(ROW()+12*(($AO230-1)*3+$AP230)-ROW())/12+5),AT230)</f>
        <v>0</v>
      </c>
      <c r="AV230" s="654">
        <f ca="1">IF(AND(AR230+AT230&gt;0,AS230+AU230&gt;0),COUNTIF(AV$6:AV229,"&gt;0")+1,0)</f>
        <v>0</v>
      </c>
    </row>
    <row r="231" spans="41:48">
      <c r="AO231" s="654">
        <v>7</v>
      </c>
      <c r="AP231" s="654">
        <v>1</v>
      </c>
      <c r="AQ231" s="654">
        <v>10</v>
      </c>
      <c r="AR231" s="658">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654">
        <f ca="1">COUNTIF(INDIRECT("H"&amp;(ROW()+12*(($AO231-1)*3+$AP231)-ROW())/12+5):INDIRECT("S"&amp;(ROW()+12*(($AO231-1)*3+$AP231)-ROW())/12+5),AR231)</f>
        <v>0</v>
      </c>
      <c r="AT231" s="658">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654">
        <f ca="1">COUNTIF(INDIRECT("U"&amp;(ROW()+12*(($AO231-1)*3+$AP231)-ROW())/12+5):INDIRECT("AF"&amp;(ROW()+12*(($AO231-1)*3+$AP231)-ROW())/12+5),AT231)</f>
        <v>0</v>
      </c>
      <c r="AV231" s="654">
        <f ca="1">IF(AND(AR231+AT231&gt;0,AS231+AU231&gt;0),COUNTIF(AV$6:AV230,"&gt;0")+1,0)</f>
        <v>0</v>
      </c>
    </row>
    <row r="232" spans="41:48">
      <c r="AO232" s="654">
        <v>7</v>
      </c>
      <c r="AP232" s="654">
        <v>1</v>
      </c>
      <c r="AQ232" s="654">
        <v>11</v>
      </c>
      <c r="AR232" s="658">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654">
        <f ca="1">COUNTIF(INDIRECT("H"&amp;(ROW()+12*(($AO232-1)*3+$AP232)-ROW())/12+5):INDIRECT("S"&amp;(ROW()+12*(($AO232-1)*3+$AP232)-ROW())/12+5),AR232)</f>
        <v>0</v>
      </c>
      <c r="AT232" s="658">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654">
        <f ca="1">COUNTIF(INDIRECT("U"&amp;(ROW()+12*(($AO232-1)*3+$AP232)-ROW())/12+5):INDIRECT("AF"&amp;(ROW()+12*(($AO232-1)*3+$AP232)-ROW())/12+5),AT232)</f>
        <v>0</v>
      </c>
      <c r="AV232" s="654">
        <f ca="1">IF(AND(AR232+AT232&gt;0,AS232+AU232&gt;0),COUNTIF(AV$6:AV231,"&gt;0")+1,0)</f>
        <v>0</v>
      </c>
    </row>
    <row r="233" spans="41:48">
      <c r="AO233" s="654">
        <v>7</v>
      </c>
      <c r="AP233" s="654">
        <v>1</v>
      </c>
      <c r="AQ233" s="654">
        <v>12</v>
      </c>
      <c r="AR233" s="658">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654">
        <f ca="1">COUNTIF(INDIRECT("H"&amp;(ROW()+12*(($AO233-1)*3+$AP233)-ROW())/12+5):INDIRECT("S"&amp;(ROW()+12*(($AO233-1)*3+$AP233)-ROW())/12+5),AR233)</f>
        <v>0</v>
      </c>
      <c r="AT233" s="658">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654">
        <f ca="1">COUNTIF(INDIRECT("U"&amp;(ROW()+12*(($AO233-1)*3+$AP233)-ROW())/12+5):INDIRECT("AF"&amp;(ROW()+12*(($AO233-1)*3+$AP233)-ROW())/12+5),AT233)</f>
        <v>0</v>
      </c>
      <c r="AV233" s="654">
        <f ca="1">IF(AND(AR233+AT233&gt;0,AS233+AU233&gt;0),COUNTIF(AV$6:AV232,"&gt;0")+1,0)</f>
        <v>0</v>
      </c>
    </row>
    <row r="234" spans="41:48">
      <c r="AO234" s="654">
        <v>7</v>
      </c>
      <c r="AP234" s="654">
        <v>2</v>
      </c>
      <c r="AQ234" s="654">
        <v>1</v>
      </c>
      <c r="AR234" s="658">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654">
        <f ca="1">COUNTIF(INDIRECT("H"&amp;(ROW()+12*(($AO234-1)*3+$AP234)-ROW())/12+5):INDIRECT("S"&amp;(ROW()+12*(($AO234-1)*3+$AP234)-ROW())/12+5),AR234)</f>
        <v>0</v>
      </c>
      <c r="AT234" s="658">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654">
        <f ca="1">COUNTIF(INDIRECT("U"&amp;(ROW()+12*(($AO234-1)*3+$AP234)-ROW())/12+5):INDIRECT("AF"&amp;(ROW()+12*(($AO234-1)*3+$AP234)-ROW())/12+5),AT234)</f>
        <v>0</v>
      </c>
      <c r="AV234" s="654">
        <f ca="1">IF(AND(AR234+AT234&gt;0,AS234+AU234&gt;0),COUNTIF(AV$6:AV233,"&gt;0")+1,0)</f>
        <v>0</v>
      </c>
    </row>
    <row r="235" spans="41:48">
      <c r="AO235" s="654">
        <v>7</v>
      </c>
      <c r="AP235" s="654">
        <v>2</v>
      </c>
      <c r="AQ235" s="654">
        <v>2</v>
      </c>
      <c r="AR235" s="658">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654">
        <f ca="1">COUNTIF(INDIRECT("H"&amp;(ROW()+12*(($AO235-1)*3+$AP235)-ROW())/12+5):INDIRECT("S"&amp;(ROW()+12*(($AO235-1)*3+$AP235)-ROW())/12+5),AR235)</f>
        <v>0</v>
      </c>
      <c r="AT235" s="658">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654">
        <f ca="1">COUNTIF(INDIRECT("U"&amp;(ROW()+12*(($AO235-1)*3+$AP235)-ROW())/12+5):INDIRECT("AF"&amp;(ROW()+12*(($AO235-1)*3+$AP235)-ROW())/12+5),AT235)</f>
        <v>0</v>
      </c>
      <c r="AV235" s="654">
        <f ca="1">IF(AND(AR235+AT235&gt;0,AS235+AU235&gt;0),COUNTIF(AV$6:AV234,"&gt;0")+1,0)</f>
        <v>0</v>
      </c>
    </row>
    <row r="236" spans="41:48">
      <c r="AO236" s="654">
        <v>7</v>
      </c>
      <c r="AP236" s="654">
        <v>2</v>
      </c>
      <c r="AQ236" s="654">
        <v>3</v>
      </c>
      <c r="AR236" s="658">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654">
        <f ca="1">COUNTIF(INDIRECT("H"&amp;(ROW()+12*(($AO236-1)*3+$AP236)-ROW())/12+5):INDIRECT("S"&amp;(ROW()+12*(($AO236-1)*3+$AP236)-ROW())/12+5),AR236)</f>
        <v>0</v>
      </c>
      <c r="AT236" s="658">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654">
        <f ca="1">COUNTIF(INDIRECT("U"&amp;(ROW()+12*(($AO236-1)*3+$AP236)-ROW())/12+5):INDIRECT("AF"&amp;(ROW()+12*(($AO236-1)*3+$AP236)-ROW())/12+5),AT236)</f>
        <v>0</v>
      </c>
      <c r="AV236" s="654">
        <f ca="1">IF(AND(AR236+AT236&gt;0,AS236+AU236&gt;0),COUNTIF(AV$6:AV235,"&gt;0")+1,0)</f>
        <v>0</v>
      </c>
    </row>
    <row r="237" spans="41:48">
      <c r="AO237" s="654">
        <v>7</v>
      </c>
      <c r="AP237" s="654">
        <v>2</v>
      </c>
      <c r="AQ237" s="654">
        <v>4</v>
      </c>
      <c r="AR237" s="658">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654">
        <f ca="1">COUNTIF(INDIRECT("H"&amp;(ROW()+12*(($AO237-1)*3+$AP237)-ROW())/12+5):INDIRECT("S"&amp;(ROW()+12*(($AO237-1)*3+$AP237)-ROW())/12+5),AR237)</f>
        <v>0</v>
      </c>
      <c r="AT237" s="658">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654">
        <f ca="1">COUNTIF(INDIRECT("U"&amp;(ROW()+12*(($AO237-1)*3+$AP237)-ROW())/12+5):INDIRECT("AF"&amp;(ROW()+12*(($AO237-1)*3+$AP237)-ROW())/12+5),AT237)</f>
        <v>0</v>
      </c>
      <c r="AV237" s="654">
        <f ca="1">IF(AND(AR237+AT237&gt;0,AS237+AU237&gt;0),COUNTIF(AV$6:AV236,"&gt;0")+1,0)</f>
        <v>0</v>
      </c>
    </row>
    <row r="238" spans="41:48">
      <c r="AO238" s="654">
        <v>7</v>
      </c>
      <c r="AP238" s="654">
        <v>2</v>
      </c>
      <c r="AQ238" s="654">
        <v>5</v>
      </c>
      <c r="AR238" s="658">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654">
        <f ca="1">COUNTIF(INDIRECT("H"&amp;(ROW()+12*(($AO238-1)*3+$AP238)-ROW())/12+5):INDIRECT("S"&amp;(ROW()+12*(($AO238-1)*3+$AP238)-ROW())/12+5),AR238)</f>
        <v>0</v>
      </c>
      <c r="AT238" s="658">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654">
        <f ca="1">COUNTIF(INDIRECT("U"&amp;(ROW()+12*(($AO238-1)*3+$AP238)-ROW())/12+5):INDIRECT("AF"&amp;(ROW()+12*(($AO238-1)*3+$AP238)-ROW())/12+5),AT238)</f>
        <v>0</v>
      </c>
      <c r="AV238" s="654">
        <f ca="1">IF(AND(AR238+AT238&gt;0,AS238+AU238&gt;0),COUNTIF(AV$6:AV237,"&gt;0")+1,0)</f>
        <v>0</v>
      </c>
    </row>
    <row r="239" spans="41:48">
      <c r="AO239" s="654">
        <v>7</v>
      </c>
      <c r="AP239" s="654">
        <v>2</v>
      </c>
      <c r="AQ239" s="654">
        <v>6</v>
      </c>
      <c r="AR239" s="658">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654">
        <f ca="1">COUNTIF(INDIRECT("H"&amp;(ROW()+12*(($AO239-1)*3+$AP239)-ROW())/12+5):INDIRECT("S"&amp;(ROW()+12*(($AO239-1)*3+$AP239)-ROW())/12+5),AR239)</f>
        <v>0</v>
      </c>
      <c r="AT239" s="658">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654">
        <f ca="1">COUNTIF(INDIRECT("U"&amp;(ROW()+12*(($AO239-1)*3+$AP239)-ROW())/12+5):INDIRECT("AF"&amp;(ROW()+12*(($AO239-1)*3+$AP239)-ROW())/12+5),AT239)</f>
        <v>0</v>
      </c>
      <c r="AV239" s="654">
        <f ca="1">IF(AND(AR239+AT239&gt;0,AS239+AU239&gt;0),COUNTIF(AV$6:AV238,"&gt;0")+1,0)</f>
        <v>0</v>
      </c>
    </row>
    <row r="240" spans="41:48">
      <c r="AO240" s="654">
        <v>7</v>
      </c>
      <c r="AP240" s="654">
        <v>2</v>
      </c>
      <c r="AQ240" s="654">
        <v>7</v>
      </c>
      <c r="AR240" s="658">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654">
        <f ca="1">COUNTIF(INDIRECT("H"&amp;(ROW()+12*(($AO240-1)*3+$AP240)-ROW())/12+5):INDIRECT("S"&amp;(ROW()+12*(($AO240-1)*3+$AP240)-ROW())/12+5),AR240)</f>
        <v>0</v>
      </c>
      <c r="AT240" s="658">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654">
        <f ca="1">COUNTIF(INDIRECT("U"&amp;(ROW()+12*(($AO240-1)*3+$AP240)-ROW())/12+5):INDIRECT("AF"&amp;(ROW()+12*(($AO240-1)*3+$AP240)-ROW())/12+5),AT240)</f>
        <v>0</v>
      </c>
      <c r="AV240" s="654">
        <f ca="1">IF(AND(AR240+AT240&gt;0,AS240+AU240&gt;0),COUNTIF(AV$6:AV239,"&gt;0")+1,0)</f>
        <v>0</v>
      </c>
    </row>
    <row r="241" spans="41:48">
      <c r="AO241" s="654">
        <v>7</v>
      </c>
      <c r="AP241" s="654">
        <v>2</v>
      </c>
      <c r="AQ241" s="654">
        <v>8</v>
      </c>
      <c r="AR241" s="658">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654">
        <f ca="1">COUNTIF(INDIRECT("H"&amp;(ROW()+12*(($AO241-1)*3+$AP241)-ROW())/12+5):INDIRECT("S"&amp;(ROW()+12*(($AO241-1)*3+$AP241)-ROW())/12+5),AR241)</f>
        <v>0</v>
      </c>
      <c r="AT241" s="658">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654">
        <f ca="1">COUNTIF(INDIRECT("U"&amp;(ROW()+12*(($AO241-1)*3+$AP241)-ROW())/12+5):INDIRECT("AF"&amp;(ROW()+12*(($AO241-1)*3+$AP241)-ROW())/12+5),AT241)</f>
        <v>0</v>
      </c>
      <c r="AV241" s="654">
        <f ca="1">IF(AND(AR241+AT241&gt;0,AS241+AU241&gt;0),COUNTIF(AV$6:AV240,"&gt;0")+1,0)</f>
        <v>0</v>
      </c>
    </row>
    <row r="242" spans="41:48">
      <c r="AO242" s="654">
        <v>7</v>
      </c>
      <c r="AP242" s="654">
        <v>2</v>
      </c>
      <c r="AQ242" s="654">
        <v>9</v>
      </c>
      <c r="AR242" s="658">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654">
        <f ca="1">COUNTIF(INDIRECT("H"&amp;(ROW()+12*(($AO242-1)*3+$AP242)-ROW())/12+5):INDIRECT("S"&amp;(ROW()+12*(($AO242-1)*3+$AP242)-ROW())/12+5),AR242)</f>
        <v>0</v>
      </c>
      <c r="AT242" s="658">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654">
        <f ca="1">COUNTIF(INDIRECT("U"&amp;(ROW()+12*(($AO242-1)*3+$AP242)-ROW())/12+5):INDIRECT("AF"&amp;(ROW()+12*(($AO242-1)*3+$AP242)-ROW())/12+5),AT242)</f>
        <v>0</v>
      </c>
      <c r="AV242" s="654">
        <f ca="1">IF(AND(AR242+AT242&gt;0,AS242+AU242&gt;0),COUNTIF(AV$6:AV241,"&gt;0")+1,0)</f>
        <v>0</v>
      </c>
    </row>
    <row r="243" spans="41:48">
      <c r="AO243" s="654">
        <v>7</v>
      </c>
      <c r="AP243" s="654">
        <v>2</v>
      </c>
      <c r="AQ243" s="654">
        <v>10</v>
      </c>
      <c r="AR243" s="658">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654">
        <f ca="1">COUNTIF(INDIRECT("H"&amp;(ROW()+12*(($AO243-1)*3+$AP243)-ROW())/12+5):INDIRECT("S"&amp;(ROW()+12*(($AO243-1)*3+$AP243)-ROW())/12+5),AR243)</f>
        <v>0</v>
      </c>
      <c r="AT243" s="658">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654">
        <f ca="1">COUNTIF(INDIRECT("U"&amp;(ROW()+12*(($AO243-1)*3+$AP243)-ROW())/12+5):INDIRECT("AF"&amp;(ROW()+12*(($AO243-1)*3+$AP243)-ROW())/12+5),AT243)</f>
        <v>0</v>
      </c>
      <c r="AV243" s="654">
        <f ca="1">IF(AND(AR243+AT243&gt;0,AS243+AU243&gt;0),COUNTIF(AV$6:AV242,"&gt;0")+1,0)</f>
        <v>0</v>
      </c>
    </row>
    <row r="244" spans="41:48">
      <c r="AO244" s="654">
        <v>7</v>
      </c>
      <c r="AP244" s="654">
        <v>2</v>
      </c>
      <c r="AQ244" s="654">
        <v>11</v>
      </c>
      <c r="AR244" s="658">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654">
        <f ca="1">COUNTIF(INDIRECT("H"&amp;(ROW()+12*(($AO244-1)*3+$AP244)-ROW())/12+5):INDIRECT("S"&amp;(ROW()+12*(($AO244-1)*3+$AP244)-ROW())/12+5),AR244)</f>
        <v>0</v>
      </c>
      <c r="AT244" s="658">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654">
        <f ca="1">COUNTIF(INDIRECT("U"&amp;(ROW()+12*(($AO244-1)*3+$AP244)-ROW())/12+5):INDIRECT("AF"&amp;(ROW()+12*(($AO244-1)*3+$AP244)-ROW())/12+5),AT244)</f>
        <v>0</v>
      </c>
      <c r="AV244" s="654">
        <f ca="1">IF(AND(AR244+AT244&gt;0,AS244+AU244&gt;0),COUNTIF(AV$6:AV243,"&gt;0")+1,0)</f>
        <v>0</v>
      </c>
    </row>
    <row r="245" spans="41:48">
      <c r="AO245" s="654">
        <v>7</v>
      </c>
      <c r="AP245" s="654">
        <v>2</v>
      </c>
      <c r="AQ245" s="654">
        <v>12</v>
      </c>
      <c r="AR245" s="658">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654">
        <f ca="1">COUNTIF(INDIRECT("H"&amp;(ROW()+12*(($AO245-1)*3+$AP245)-ROW())/12+5):INDIRECT("S"&amp;(ROW()+12*(($AO245-1)*3+$AP245)-ROW())/12+5),AR245)</f>
        <v>0</v>
      </c>
      <c r="AT245" s="658">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654">
        <f ca="1">COUNTIF(INDIRECT("U"&amp;(ROW()+12*(($AO245-1)*3+$AP245)-ROW())/12+5):INDIRECT("AF"&amp;(ROW()+12*(($AO245-1)*3+$AP245)-ROW())/12+5),AT245)</f>
        <v>0</v>
      </c>
      <c r="AV245" s="654">
        <f ca="1">IF(AND(AR245+AT245&gt;0,AS245+AU245&gt;0),COUNTIF(AV$6:AV244,"&gt;0")+1,0)</f>
        <v>0</v>
      </c>
    </row>
    <row r="246" spans="41:48">
      <c r="AO246" s="654">
        <v>7</v>
      </c>
      <c r="AP246" s="654">
        <v>3</v>
      </c>
      <c r="AQ246" s="654">
        <v>1</v>
      </c>
      <c r="AR246" s="658">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654">
        <f ca="1">COUNTIF(INDIRECT("H"&amp;(ROW()+12*(($AO246-1)*3+$AP246)-ROW())/12+5):INDIRECT("S"&amp;(ROW()+12*(($AO246-1)*3+$AP246)-ROW())/12+5),AR246)</f>
        <v>0</v>
      </c>
      <c r="AT246" s="658">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654">
        <f ca="1">COUNTIF(INDIRECT("U"&amp;(ROW()+12*(($AO246-1)*3+$AP246)-ROW())/12+5):INDIRECT("AF"&amp;(ROW()+12*(($AO246-1)*3+$AP246)-ROW())/12+5),AT246)</f>
        <v>0</v>
      </c>
      <c r="AV246" s="654">
        <f ca="1">IF(AND(AR246+AT246&gt;0,AS246+AU246&gt;0),COUNTIF(AV$6:AV245,"&gt;0")+1,0)</f>
        <v>0</v>
      </c>
    </row>
    <row r="247" spans="41:48">
      <c r="AO247" s="654">
        <v>7</v>
      </c>
      <c r="AP247" s="654">
        <v>3</v>
      </c>
      <c r="AQ247" s="654">
        <v>2</v>
      </c>
      <c r="AR247" s="658">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654">
        <f ca="1">COUNTIF(INDIRECT("H"&amp;(ROW()+12*(($AO247-1)*3+$AP247)-ROW())/12+5):INDIRECT("S"&amp;(ROW()+12*(($AO247-1)*3+$AP247)-ROW())/12+5),AR247)</f>
        <v>0</v>
      </c>
      <c r="AT247" s="658">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654">
        <f ca="1">COUNTIF(INDIRECT("U"&amp;(ROW()+12*(($AO247-1)*3+$AP247)-ROW())/12+5):INDIRECT("AF"&amp;(ROW()+12*(($AO247-1)*3+$AP247)-ROW())/12+5),AT247)</f>
        <v>0</v>
      </c>
      <c r="AV247" s="654">
        <f ca="1">IF(AND(AR247+AT247&gt;0,AS247+AU247&gt;0),COUNTIF(AV$6:AV246,"&gt;0")+1,0)</f>
        <v>0</v>
      </c>
    </row>
    <row r="248" spans="41:48">
      <c r="AO248" s="654">
        <v>7</v>
      </c>
      <c r="AP248" s="654">
        <v>3</v>
      </c>
      <c r="AQ248" s="654">
        <v>3</v>
      </c>
      <c r="AR248" s="658">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654">
        <f ca="1">COUNTIF(INDIRECT("H"&amp;(ROW()+12*(($AO248-1)*3+$AP248)-ROW())/12+5):INDIRECT("S"&amp;(ROW()+12*(($AO248-1)*3+$AP248)-ROW())/12+5),AR248)</f>
        <v>0</v>
      </c>
      <c r="AT248" s="658">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654">
        <f ca="1">COUNTIF(INDIRECT("U"&amp;(ROW()+12*(($AO248-1)*3+$AP248)-ROW())/12+5):INDIRECT("AF"&amp;(ROW()+12*(($AO248-1)*3+$AP248)-ROW())/12+5),AT248)</f>
        <v>0</v>
      </c>
      <c r="AV248" s="654">
        <f ca="1">IF(AND(AR248+AT248&gt;0,AS248+AU248&gt;0),COUNTIF(AV$6:AV247,"&gt;0")+1,0)</f>
        <v>0</v>
      </c>
    </row>
    <row r="249" spans="41:48">
      <c r="AO249" s="654">
        <v>7</v>
      </c>
      <c r="AP249" s="654">
        <v>3</v>
      </c>
      <c r="AQ249" s="654">
        <v>4</v>
      </c>
      <c r="AR249" s="658">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654">
        <f ca="1">COUNTIF(INDIRECT("H"&amp;(ROW()+12*(($AO249-1)*3+$AP249)-ROW())/12+5):INDIRECT("S"&amp;(ROW()+12*(($AO249-1)*3+$AP249)-ROW())/12+5),AR249)</f>
        <v>0</v>
      </c>
      <c r="AT249" s="658">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654">
        <f ca="1">COUNTIF(INDIRECT("U"&amp;(ROW()+12*(($AO249-1)*3+$AP249)-ROW())/12+5):INDIRECT("AF"&amp;(ROW()+12*(($AO249-1)*3+$AP249)-ROW())/12+5),AT249)</f>
        <v>0</v>
      </c>
      <c r="AV249" s="654">
        <f ca="1">IF(AND(AR249+AT249&gt;0,AS249+AU249&gt;0),COUNTIF(AV$6:AV248,"&gt;0")+1,0)</f>
        <v>0</v>
      </c>
    </row>
    <row r="250" spans="41:48">
      <c r="AO250" s="654">
        <v>7</v>
      </c>
      <c r="AP250" s="654">
        <v>3</v>
      </c>
      <c r="AQ250" s="654">
        <v>5</v>
      </c>
      <c r="AR250" s="658">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654">
        <f ca="1">COUNTIF(INDIRECT("H"&amp;(ROW()+12*(($AO250-1)*3+$AP250)-ROW())/12+5):INDIRECT("S"&amp;(ROW()+12*(($AO250-1)*3+$AP250)-ROW())/12+5),AR250)</f>
        <v>0</v>
      </c>
      <c r="AT250" s="658">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654">
        <f ca="1">COUNTIF(INDIRECT("U"&amp;(ROW()+12*(($AO250-1)*3+$AP250)-ROW())/12+5):INDIRECT("AF"&amp;(ROW()+12*(($AO250-1)*3+$AP250)-ROW())/12+5),AT250)</f>
        <v>0</v>
      </c>
      <c r="AV250" s="654">
        <f ca="1">IF(AND(AR250+AT250&gt;0,AS250+AU250&gt;0),COUNTIF(AV$6:AV249,"&gt;0")+1,0)</f>
        <v>0</v>
      </c>
    </row>
    <row r="251" spans="41:48">
      <c r="AO251" s="654">
        <v>7</v>
      </c>
      <c r="AP251" s="654">
        <v>3</v>
      </c>
      <c r="AQ251" s="654">
        <v>6</v>
      </c>
      <c r="AR251" s="658">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654">
        <f ca="1">COUNTIF(INDIRECT("H"&amp;(ROW()+12*(($AO251-1)*3+$AP251)-ROW())/12+5):INDIRECT("S"&amp;(ROW()+12*(($AO251-1)*3+$AP251)-ROW())/12+5),AR251)</f>
        <v>0</v>
      </c>
      <c r="AT251" s="658">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654">
        <f ca="1">COUNTIF(INDIRECT("U"&amp;(ROW()+12*(($AO251-1)*3+$AP251)-ROW())/12+5):INDIRECT("AF"&amp;(ROW()+12*(($AO251-1)*3+$AP251)-ROW())/12+5),AT251)</f>
        <v>0</v>
      </c>
      <c r="AV251" s="654">
        <f ca="1">IF(AND(AR251+AT251&gt;0,AS251+AU251&gt;0),COUNTIF(AV$6:AV250,"&gt;0")+1,0)</f>
        <v>0</v>
      </c>
    </row>
    <row r="252" spans="41:48">
      <c r="AO252" s="654">
        <v>7</v>
      </c>
      <c r="AP252" s="654">
        <v>3</v>
      </c>
      <c r="AQ252" s="654">
        <v>7</v>
      </c>
      <c r="AR252" s="658">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654">
        <f ca="1">COUNTIF(INDIRECT("H"&amp;(ROW()+12*(($AO252-1)*3+$AP252)-ROW())/12+5):INDIRECT("S"&amp;(ROW()+12*(($AO252-1)*3+$AP252)-ROW())/12+5),AR252)</f>
        <v>0</v>
      </c>
      <c r="AT252" s="658">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654">
        <f ca="1">COUNTIF(INDIRECT("U"&amp;(ROW()+12*(($AO252-1)*3+$AP252)-ROW())/12+5):INDIRECT("AF"&amp;(ROW()+12*(($AO252-1)*3+$AP252)-ROW())/12+5),AT252)</f>
        <v>0</v>
      </c>
      <c r="AV252" s="654">
        <f ca="1">IF(AND(AR252+AT252&gt;0,AS252+AU252&gt;0),COUNTIF(AV$6:AV251,"&gt;0")+1,0)</f>
        <v>0</v>
      </c>
    </row>
    <row r="253" spans="41:48">
      <c r="AO253" s="654">
        <v>7</v>
      </c>
      <c r="AP253" s="654">
        <v>3</v>
      </c>
      <c r="AQ253" s="654">
        <v>8</v>
      </c>
      <c r="AR253" s="658">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654">
        <f ca="1">COUNTIF(INDIRECT("H"&amp;(ROW()+12*(($AO253-1)*3+$AP253)-ROW())/12+5):INDIRECT("S"&amp;(ROW()+12*(($AO253-1)*3+$AP253)-ROW())/12+5),AR253)</f>
        <v>0</v>
      </c>
      <c r="AT253" s="658">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654">
        <f ca="1">COUNTIF(INDIRECT("U"&amp;(ROW()+12*(($AO253-1)*3+$AP253)-ROW())/12+5):INDIRECT("AF"&amp;(ROW()+12*(($AO253-1)*3+$AP253)-ROW())/12+5),AT253)</f>
        <v>0</v>
      </c>
      <c r="AV253" s="654">
        <f ca="1">IF(AND(AR253+AT253&gt;0,AS253+AU253&gt;0),COUNTIF(AV$6:AV252,"&gt;0")+1,0)</f>
        <v>0</v>
      </c>
    </row>
    <row r="254" spans="41:48">
      <c r="AO254" s="654">
        <v>7</v>
      </c>
      <c r="AP254" s="654">
        <v>3</v>
      </c>
      <c r="AQ254" s="654">
        <v>9</v>
      </c>
      <c r="AR254" s="658">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654">
        <f ca="1">COUNTIF(INDIRECT("H"&amp;(ROW()+12*(($AO254-1)*3+$AP254)-ROW())/12+5):INDIRECT("S"&amp;(ROW()+12*(($AO254-1)*3+$AP254)-ROW())/12+5),AR254)</f>
        <v>0</v>
      </c>
      <c r="AT254" s="658">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654">
        <f ca="1">COUNTIF(INDIRECT("U"&amp;(ROW()+12*(($AO254-1)*3+$AP254)-ROW())/12+5):INDIRECT("AF"&amp;(ROW()+12*(($AO254-1)*3+$AP254)-ROW())/12+5),AT254)</f>
        <v>0</v>
      </c>
      <c r="AV254" s="654">
        <f ca="1">IF(AND(AR254+AT254&gt;0,AS254+AU254&gt;0),COUNTIF(AV$6:AV253,"&gt;0")+1,0)</f>
        <v>0</v>
      </c>
    </row>
    <row r="255" spans="41:48">
      <c r="AO255" s="654">
        <v>7</v>
      </c>
      <c r="AP255" s="654">
        <v>3</v>
      </c>
      <c r="AQ255" s="654">
        <v>10</v>
      </c>
      <c r="AR255" s="658">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654">
        <f ca="1">COUNTIF(INDIRECT("H"&amp;(ROW()+12*(($AO255-1)*3+$AP255)-ROW())/12+5):INDIRECT("S"&amp;(ROW()+12*(($AO255-1)*3+$AP255)-ROW())/12+5),AR255)</f>
        <v>0</v>
      </c>
      <c r="AT255" s="658">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654">
        <f ca="1">COUNTIF(INDIRECT("U"&amp;(ROW()+12*(($AO255-1)*3+$AP255)-ROW())/12+5):INDIRECT("AF"&amp;(ROW()+12*(($AO255-1)*3+$AP255)-ROW())/12+5),AT255)</f>
        <v>0</v>
      </c>
      <c r="AV255" s="654">
        <f ca="1">IF(AND(AR255+AT255&gt;0,AS255+AU255&gt;0),COUNTIF(AV$6:AV254,"&gt;0")+1,0)</f>
        <v>0</v>
      </c>
    </row>
    <row r="256" spans="41:48">
      <c r="AO256" s="654">
        <v>7</v>
      </c>
      <c r="AP256" s="654">
        <v>3</v>
      </c>
      <c r="AQ256" s="654">
        <v>11</v>
      </c>
      <c r="AR256" s="658">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654">
        <f ca="1">COUNTIF(INDIRECT("H"&amp;(ROW()+12*(($AO256-1)*3+$AP256)-ROW())/12+5):INDIRECT("S"&amp;(ROW()+12*(($AO256-1)*3+$AP256)-ROW())/12+5),AR256)</f>
        <v>0</v>
      </c>
      <c r="AT256" s="658">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654">
        <f ca="1">COUNTIF(INDIRECT("U"&amp;(ROW()+12*(($AO256-1)*3+$AP256)-ROW())/12+5):INDIRECT("AF"&amp;(ROW()+12*(($AO256-1)*3+$AP256)-ROW())/12+5),AT256)</f>
        <v>0</v>
      </c>
      <c r="AV256" s="654">
        <f ca="1">IF(AND(AR256+AT256&gt;0,AS256+AU256&gt;0),COUNTIF(AV$6:AV255,"&gt;0")+1,0)</f>
        <v>0</v>
      </c>
    </row>
    <row r="257" spans="41:48">
      <c r="AO257" s="654">
        <v>7</v>
      </c>
      <c r="AP257" s="654">
        <v>3</v>
      </c>
      <c r="AQ257" s="654">
        <v>12</v>
      </c>
      <c r="AR257" s="658">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654">
        <f ca="1">COUNTIF(INDIRECT("H"&amp;(ROW()+12*(($AO257-1)*3+$AP257)-ROW())/12+5):INDIRECT("S"&amp;(ROW()+12*(($AO257-1)*3+$AP257)-ROW())/12+5),AR257)</f>
        <v>0</v>
      </c>
      <c r="AT257" s="658">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654">
        <f ca="1">COUNTIF(INDIRECT("U"&amp;(ROW()+12*(($AO257-1)*3+$AP257)-ROW())/12+5):INDIRECT("AF"&amp;(ROW()+12*(($AO257-1)*3+$AP257)-ROW())/12+5),AT257)</f>
        <v>0</v>
      </c>
      <c r="AV257" s="654">
        <f ca="1">IF(AND(AR257+AT257&gt;0,AS257+AU257&gt;0),COUNTIF(AV$6:AV256,"&gt;0")+1,0)</f>
        <v>0</v>
      </c>
    </row>
    <row r="258" spans="41:48">
      <c r="AO258" s="654">
        <v>8</v>
      </c>
      <c r="AP258" s="654">
        <v>1</v>
      </c>
      <c r="AQ258" s="654">
        <v>1</v>
      </c>
      <c r="AR258" s="658">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654">
        <f ca="1">COUNTIF(INDIRECT("H"&amp;(ROW()+12*(($AO258-1)*3+$AP258)-ROW())/12+5):INDIRECT("S"&amp;(ROW()+12*(($AO258-1)*3+$AP258)-ROW())/12+5),AR258)</f>
        <v>0</v>
      </c>
      <c r="AT258" s="658">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654">
        <f ca="1">COUNTIF(INDIRECT("U"&amp;(ROW()+12*(($AO258-1)*3+$AP258)-ROW())/12+5):INDIRECT("AF"&amp;(ROW()+12*(($AO258-1)*3+$AP258)-ROW())/12+5),AT258)</f>
        <v>0</v>
      </c>
      <c r="AV258" s="654">
        <f ca="1">IF(AND(AR258+AT258&gt;0,AS258+AU258&gt;0),COUNTIF(AV$6:AV257,"&gt;0")+1,0)</f>
        <v>0</v>
      </c>
    </row>
    <row r="259" spans="41:48">
      <c r="AO259" s="654">
        <v>8</v>
      </c>
      <c r="AP259" s="654">
        <v>1</v>
      </c>
      <c r="AQ259" s="654">
        <v>2</v>
      </c>
      <c r="AR259" s="658">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654">
        <f ca="1">COUNTIF(INDIRECT("H"&amp;(ROW()+12*(($AO259-1)*3+$AP259)-ROW())/12+5):INDIRECT("S"&amp;(ROW()+12*(($AO259-1)*3+$AP259)-ROW())/12+5),AR259)</f>
        <v>0</v>
      </c>
      <c r="AT259" s="658">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654">
        <f ca="1">COUNTIF(INDIRECT("U"&amp;(ROW()+12*(($AO259-1)*3+$AP259)-ROW())/12+5):INDIRECT("AF"&amp;(ROW()+12*(($AO259-1)*3+$AP259)-ROW())/12+5),AT259)</f>
        <v>0</v>
      </c>
      <c r="AV259" s="654">
        <f ca="1">IF(AND(AR259+AT259&gt;0,AS259+AU259&gt;0),COUNTIF(AV$6:AV258,"&gt;0")+1,0)</f>
        <v>0</v>
      </c>
    </row>
    <row r="260" spans="41:48">
      <c r="AO260" s="654">
        <v>8</v>
      </c>
      <c r="AP260" s="654">
        <v>1</v>
      </c>
      <c r="AQ260" s="654">
        <v>3</v>
      </c>
      <c r="AR260" s="658">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654">
        <f ca="1">COUNTIF(INDIRECT("H"&amp;(ROW()+12*(($AO260-1)*3+$AP260)-ROW())/12+5):INDIRECT("S"&amp;(ROW()+12*(($AO260-1)*3+$AP260)-ROW())/12+5),AR260)</f>
        <v>0</v>
      </c>
      <c r="AT260" s="658">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654">
        <f ca="1">COUNTIF(INDIRECT("U"&amp;(ROW()+12*(($AO260-1)*3+$AP260)-ROW())/12+5):INDIRECT("AF"&amp;(ROW()+12*(($AO260-1)*3+$AP260)-ROW())/12+5),AT260)</f>
        <v>0</v>
      </c>
      <c r="AV260" s="654">
        <f ca="1">IF(AND(AR260+AT260&gt;0,AS260+AU260&gt;0),COUNTIF(AV$6:AV259,"&gt;0")+1,0)</f>
        <v>0</v>
      </c>
    </row>
    <row r="261" spans="41:48">
      <c r="AO261" s="654">
        <v>8</v>
      </c>
      <c r="AP261" s="654">
        <v>1</v>
      </c>
      <c r="AQ261" s="654">
        <v>4</v>
      </c>
      <c r="AR261" s="658">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654">
        <f ca="1">COUNTIF(INDIRECT("H"&amp;(ROW()+12*(($AO261-1)*3+$AP261)-ROW())/12+5):INDIRECT("S"&amp;(ROW()+12*(($AO261-1)*3+$AP261)-ROW())/12+5),AR261)</f>
        <v>0</v>
      </c>
      <c r="AT261" s="658">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654">
        <f ca="1">COUNTIF(INDIRECT("U"&amp;(ROW()+12*(($AO261-1)*3+$AP261)-ROW())/12+5):INDIRECT("AF"&amp;(ROW()+12*(($AO261-1)*3+$AP261)-ROW())/12+5),AT261)</f>
        <v>0</v>
      </c>
      <c r="AV261" s="654">
        <f ca="1">IF(AND(AR261+AT261&gt;0,AS261+AU261&gt;0),COUNTIF(AV$6:AV260,"&gt;0")+1,0)</f>
        <v>0</v>
      </c>
    </row>
    <row r="262" spans="41:48">
      <c r="AO262" s="654">
        <v>8</v>
      </c>
      <c r="AP262" s="654">
        <v>1</v>
      </c>
      <c r="AQ262" s="654">
        <v>5</v>
      </c>
      <c r="AR262" s="658">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654">
        <f ca="1">COUNTIF(INDIRECT("H"&amp;(ROW()+12*(($AO262-1)*3+$AP262)-ROW())/12+5):INDIRECT("S"&amp;(ROW()+12*(($AO262-1)*3+$AP262)-ROW())/12+5),AR262)</f>
        <v>0</v>
      </c>
      <c r="AT262" s="658">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654">
        <f ca="1">COUNTIF(INDIRECT("U"&amp;(ROW()+12*(($AO262-1)*3+$AP262)-ROW())/12+5):INDIRECT("AF"&amp;(ROW()+12*(($AO262-1)*3+$AP262)-ROW())/12+5),AT262)</f>
        <v>0</v>
      </c>
      <c r="AV262" s="654">
        <f ca="1">IF(AND(AR262+AT262&gt;0,AS262+AU262&gt;0),COUNTIF(AV$6:AV261,"&gt;0")+1,0)</f>
        <v>0</v>
      </c>
    </row>
    <row r="263" spans="41:48">
      <c r="AO263" s="654">
        <v>8</v>
      </c>
      <c r="AP263" s="654">
        <v>1</v>
      </c>
      <c r="AQ263" s="654">
        <v>6</v>
      </c>
      <c r="AR263" s="658">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654">
        <f ca="1">COUNTIF(INDIRECT("H"&amp;(ROW()+12*(($AO263-1)*3+$AP263)-ROW())/12+5):INDIRECT("S"&amp;(ROW()+12*(($AO263-1)*3+$AP263)-ROW())/12+5),AR263)</f>
        <v>0</v>
      </c>
      <c r="AT263" s="658">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654">
        <f ca="1">COUNTIF(INDIRECT("U"&amp;(ROW()+12*(($AO263-1)*3+$AP263)-ROW())/12+5):INDIRECT("AF"&amp;(ROW()+12*(($AO263-1)*3+$AP263)-ROW())/12+5),AT263)</f>
        <v>0</v>
      </c>
      <c r="AV263" s="654">
        <f ca="1">IF(AND(AR263+AT263&gt;0,AS263+AU263&gt;0),COUNTIF(AV$6:AV262,"&gt;0")+1,0)</f>
        <v>0</v>
      </c>
    </row>
    <row r="264" spans="41:48">
      <c r="AO264" s="654">
        <v>8</v>
      </c>
      <c r="AP264" s="654">
        <v>1</v>
      </c>
      <c r="AQ264" s="654">
        <v>7</v>
      </c>
      <c r="AR264" s="658">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654">
        <f ca="1">COUNTIF(INDIRECT("H"&amp;(ROW()+12*(($AO264-1)*3+$AP264)-ROW())/12+5):INDIRECT("S"&amp;(ROW()+12*(($AO264-1)*3+$AP264)-ROW())/12+5),AR264)</f>
        <v>0</v>
      </c>
      <c r="AT264" s="658">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654">
        <f ca="1">COUNTIF(INDIRECT("U"&amp;(ROW()+12*(($AO264-1)*3+$AP264)-ROW())/12+5):INDIRECT("AF"&amp;(ROW()+12*(($AO264-1)*3+$AP264)-ROW())/12+5),AT264)</f>
        <v>0</v>
      </c>
      <c r="AV264" s="654">
        <f ca="1">IF(AND(AR264+AT264&gt;0,AS264+AU264&gt;0),COUNTIF(AV$6:AV263,"&gt;0")+1,0)</f>
        <v>0</v>
      </c>
    </row>
    <row r="265" spans="41:48">
      <c r="AO265" s="654">
        <v>8</v>
      </c>
      <c r="AP265" s="654">
        <v>1</v>
      </c>
      <c r="AQ265" s="654">
        <v>8</v>
      </c>
      <c r="AR265" s="658">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654">
        <f ca="1">COUNTIF(INDIRECT("H"&amp;(ROW()+12*(($AO265-1)*3+$AP265)-ROW())/12+5):INDIRECT("S"&amp;(ROW()+12*(($AO265-1)*3+$AP265)-ROW())/12+5),AR265)</f>
        <v>0</v>
      </c>
      <c r="AT265" s="658">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654">
        <f ca="1">COUNTIF(INDIRECT("U"&amp;(ROW()+12*(($AO265-1)*3+$AP265)-ROW())/12+5):INDIRECT("AF"&amp;(ROW()+12*(($AO265-1)*3+$AP265)-ROW())/12+5),AT265)</f>
        <v>0</v>
      </c>
      <c r="AV265" s="654">
        <f ca="1">IF(AND(AR265+AT265&gt;0,AS265+AU265&gt;0),COUNTIF(AV$6:AV264,"&gt;0")+1,0)</f>
        <v>0</v>
      </c>
    </row>
    <row r="266" spans="41:48">
      <c r="AO266" s="654">
        <v>8</v>
      </c>
      <c r="AP266" s="654">
        <v>1</v>
      </c>
      <c r="AQ266" s="654">
        <v>9</v>
      </c>
      <c r="AR266" s="658">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654">
        <f ca="1">COUNTIF(INDIRECT("H"&amp;(ROW()+12*(($AO266-1)*3+$AP266)-ROW())/12+5):INDIRECT("S"&amp;(ROW()+12*(($AO266-1)*3+$AP266)-ROW())/12+5),AR266)</f>
        <v>0</v>
      </c>
      <c r="AT266" s="658">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654">
        <f ca="1">COUNTIF(INDIRECT("U"&amp;(ROW()+12*(($AO266-1)*3+$AP266)-ROW())/12+5):INDIRECT("AF"&amp;(ROW()+12*(($AO266-1)*3+$AP266)-ROW())/12+5),AT266)</f>
        <v>0</v>
      </c>
      <c r="AV266" s="654">
        <f ca="1">IF(AND(AR266+AT266&gt;0,AS266+AU266&gt;0),COUNTIF(AV$6:AV265,"&gt;0")+1,0)</f>
        <v>0</v>
      </c>
    </row>
    <row r="267" spans="41:48">
      <c r="AO267" s="654">
        <v>8</v>
      </c>
      <c r="AP267" s="654">
        <v>1</v>
      </c>
      <c r="AQ267" s="654">
        <v>10</v>
      </c>
      <c r="AR267" s="658">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654">
        <f ca="1">COUNTIF(INDIRECT("H"&amp;(ROW()+12*(($AO267-1)*3+$AP267)-ROW())/12+5):INDIRECT("S"&amp;(ROW()+12*(($AO267-1)*3+$AP267)-ROW())/12+5),AR267)</f>
        <v>0</v>
      </c>
      <c r="AT267" s="658">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654">
        <f ca="1">COUNTIF(INDIRECT("U"&amp;(ROW()+12*(($AO267-1)*3+$AP267)-ROW())/12+5):INDIRECT("AF"&amp;(ROW()+12*(($AO267-1)*3+$AP267)-ROW())/12+5),AT267)</f>
        <v>0</v>
      </c>
      <c r="AV267" s="654">
        <f ca="1">IF(AND(AR267+AT267&gt;0,AS267+AU267&gt;0),COUNTIF(AV$6:AV266,"&gt;0")+1,0)</f>
        <v>0</v>
      </c>
    </row>
    <row r="268" spans="41:48">
      <c r="AO268" s="654">
        <v>8</v>
      </c>
      <c r="AP268" s="654">
        <v>1</v>
      </c>
      <c r="AQ268" s="654">
        <v>11</v>
      </c>
      <c r="AR268" s="658">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654">
        <f ca="1">COUNTIF(INDIRECT("H"&amp;(ROW()+12*(($AO268-1)*3+$AP268)-ROW())/12+5):INDIRECT("S"&amp;(ROW()+12*(($AO268-1)*3+$AP268)-ROW())/12+5),AR268)</f>
        <v>0</v>
      </c>
      <c r="AT268" s="658">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654">
        <f ca="1">COUNTIF(INDIRECT("U"&amp;(ROW()+12*(($AO268-1)*3+$AP268)-ROW())/12+5):INDIRECT("AF"&amp;(ROW()+12*(($AO268-1)*3+$AP268)-ROW())/12+5),AT268)</f>
        <v>0</v>
      </c>
      <c r="AV268" s="654">
        <f ca="1">IF(AND(AR268+AT268&gt;0,AS268+AU268&gt;0),COUNTIF(AV$6:AV267,"&gt;0")+1,0)</f>
        <v>0</v>
      </c>
    </row>
    <row r="269" spans="41:48">
      <c r="AO269" s="654">
        <v>8</v>
      </c>
      <c r="AP269" s="654">
        <v>1</v>
      </c>
      <c r="AQ269" s="654">
        <v>12</v>
      </c>
      <c r="AR269" s="658">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654">
        <f ca="1">COUNTIF(INDIRECT("H"&amp;(ROW()+12*(($AO269-1)*3+$AP269)-ROW())/12+5):INDIRECT("S"&amp;(ROW()+12*(($AO269-1)*3+$AP269)-ROW())/12+5),AR269)</f>
        <v>0</v>
      </c>
      <c r="AT269" s="658">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654">
        <f ca="1">COUNTIF(INDIRECT("U"&amp;(ROW()+12*(($AO269-1)*3+$AP269)-ROW())/12+5):INDIRECT("AF"&amp;(ROW()+12*(($AO269-1)*3+$AP269)-ROW())/12+5),AT269)</f>
        <v>0</v>
      </c>
      <c r="AV269" s="654">
        <f ca="1">IF(AND(AR269+AT269&gt;0,AS269+AU269&gt;0),COUNTIF(AV$6:AV268,"&gt;0")+1,0)</f>
        <v>0</v>
      </c>
    </row>
    <row r="270" spans="41:48">
      <c r="AO270" s="654">
        <v>8</v>
      </c>
      <c r="AP270" s="654">
        <v>2</v>
      </c>
      <c r="AQ270" s="654">
        <v>1</v>
      </c>
      <c r="AR270" s="658">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654">
        <f ca="1">COUNTIF(INDIRECT("H"&amp;(ROW()+12*(($AO270-1)*3+$AP270)-ROW())/12+5):INDIRECT("S"&amp;(ROW()+12*(($AO270-1)*3+$AP270)-ROW())/12+5),AR270)</f>
        <v>0</v>
      </c>
      <c r="AT270" s="658">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654">
        <f ca="1">COUNTIF(INDIRECT("U"&amp;(ROW()+12*(($AO270-1)*3+$AP270)-ROW())/12+5):INDIRECT("AF"&amp;(ROW()+12*(($AO270-1)*3+$AP270)-ROW())/12+5),AT270)</f>
        <v>0</v>
      </c>
      <c r="AV270" s="654">
        <f ca="1">IF(AND(AR270+AT270&gt;0,AS270+AU270&gt;0),COUNTIF(AV$6:AV269,"&gt;0")+1,0)</f>
        <v>0</v>
      </c>
    </row>
    <row r="271" spans="41:48">
      <c r="AO271" s="654">
        <v>8</v>
      </c>
      <c r="AP271" s="654">
        <v>2</v>
      </c>
      <c r="AQ271" s="654">
        <v>2</v>
      </c>
      <c r="AR271" s="658">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654">
        <f ca="1">COUNTIF(INDIRECT("H"&amp;(ROW()+12*(($AO271-1)*3+$AP271)-ROW())/12+5):INDIRECT("S"&amp;(ROW()+12*(($AO271-1)*3+$AP271)-ROW())/12+5),AR271)</f>
        <v>0</v>
      </c>
      <c r="AT271" s="658">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654">
        <f ca="1">COUNTIF(INDIRECT("U"&amp;(ROW()+12*(($AO271-1)*3+$AP271)-ROW())/12+5):INDIRECT("AF"&amp;(ROW()+12*(($AO271-1)*3+$AP271)-ROW())/12+5),AT271)</f>
        <v>0</v>
      </c>
      <c r="AV271" s="654">
        <f ca="1">IF(AND(AR271+AT271&gt;0,AS271+AU271&gt;0),COUNTIF(AV$6:AV270,"&gt;0")+1,0)</f>
        <v>0</v>
      </c>
    </row>
    <row r="272" spans="41:48">
      <c r="AO272" s="654">
        <v>8</v>
      </c>
      <c r="AP272" s="654">
        <v>2</v>
      </c>
      <c r="AQ272" s="654">
        <v>3</v>
      </c>
      <c r="AR272" s="658">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654">
        <f ca="1">COUNTIF(INDIRECT("H"&amp;(ROW()+12*(($AO272-1)*3+$AP272)-ROW())/12+5):INDIRECT("S"&amp;(ROW()+12*(($AO272-1)*3+$AP272)-ROW())/12+5),AR272)</f>
        <v>0</v>
      </c>
      <c r="AT272" s="658">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654">
        <f ca="1">COUNTIF(INDIRECT("U"&amp;(ROW()+12*(($AO272-1)*3+$AP272)-ROW())/12+5):INDIRECT("AF"&amp;(ROW()+12*(($AO272-1)*3+$AP272)-ROW())/12+5),AT272)</f>
        <v>0</v>
      </c>
      <c r="AV272" s="654">
        <f ca="1">IF(AND(AR272+AT272&gt;0,AS272+AU272&gt;0),COUNTIF(AV$6:AV271,"&gt;0")+1,0)</f>
        <v>0</v>
      </c>
    </row>
    <row r="273" spans="41:48">
      <c r="AO273" s="654">
        <v>8</v>
      </c>
      <c r="AP273" s="654">
        <v>2</v>
      </c>
      <c r="AQ273" s="654">
        <v>4</v>
      </c>
      <c r="AR273" s="658">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654">
        <f ca="1">COUNTIF(INDIRECT("H"&amp;(ROW()+12*(($AO273-1)*3+$AP273)-ROW())/12+5):INDIRECT("S"&amp;(ROW()+12*(($AO273-1)*3+$AP273)-ROW())/12+5),AR273)</f>
        <v>0</v>
      </c>
      <c r="AT273" s="658">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654">
        <f ca="1">COUNTIF(INDIRECT("U"&amp;(ROW()+12*(($AO273-1)*3+$AP273)-ROW())/12+5):INDIRECT("AF"&amp;(ROW()+12*(($AO273-1)*3+$AP273)-ROW())/12+5),AT273)</f>
        <v>0</v>
      </c>
      <c r="AV273" s="654">
        <f ca="1">IF(AND(AR273+AT273&gt;0,AS273+AU273&gt;0),COUNTIF(AV$6:AV272,"&gt;0")+1,0)</f>
        <v>0</v>
      </c>
    </row>
    <row r="274" spans="41:48">
      <c r="AO274" s="654">
        <v>8</v>
      </c>
      <c r="AP274" s="654">
        <v>2</v>
      </c>
      <c r="AQ274" s="654">
        <v>5</v>
      </c>
      <c r="AR274" s="658">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654">
        <f ca="1">COUNTIF(INDIRECT("H"&amp;(ROW()+12*(($AO274-1)*3+$AP274)-ROW())/12+5):INDIRECT("S"&amp;(ROW()+12*(($AO274-1)*3+$AP274)-ROW())/12+5),AR274)</f>
        <v>0</v>
      </c>
      <c r="AT274" s="658">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654">
        <f ca="1">COUNTIF(INDIRECT("U"&amp;(ROW()+12*(($AO274-1)*3+$AP274)-ROW())/12+5):INDIRECT("AF"&amp;(ROW()+12*(($AO274-1)*3+$AP274)-ROW())/12+5),AT274)</f>
        <v>0</v>
      </c>
      <c r="AV274" s="654">
        <f ca="1">IF(AND(AR274+AT274&gt;0,AS274+AU274&gt;0),COUNTIF(AV$6:AV273,"&gt;0")+1,0)</f>
        <v>0</v>
      </c>
    </row>
    <row r="275" spans="41:48">
      <c r="AO275" s="654">
        <v>8</v>
      </c>
      <c r="AP275" s="654">
        <v>2</v>
      </c>
      <c r="AQ275" s="654">
        <v>6</v>
      </c>
      <c r="AR275" s="658">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654">
        <f ca="1">COUNTIF(INDIRECT("H"&amp;(ROW()+12*(($AO275-1)*3+$AP275)-ROW())/12+5):INDIRECT("S"&amp;(ROW()+12*(($AO275-1)*3+$AP275)-ROW())/12+5),AR275)</f>
        <v>0</v>
      </c>
      <c r="AT275" s="658">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654">
        <f ca="1">COUNTIF(INDIRECT("U"&amp;(ROW()+12*(($AO275-1)*3+$AP275)-ROW())/12+5):INDIRECT("AF"&amp;(ROW()+12*(($AO275-1)*3+$AP275)-ROW())/12+5),AT275)</f>
        <v>0</v>
      </c>
      <c r="AV275" s="654">
        <f ca="1">IF(AND(AR275+AT275&gt;0,AS275+AU275&gt;0),COUNTIF(AV$6:AV274,"&gt;0")+1,0)</f>
        <v>0</v>
      </c>
    </row>
    <row r="276" spans="41:48">
      <c r="AO276" s="654">
        <v>8</v>
      </c>
      <c r="AP276" s="654">
        <v>2</v>
      </c>
      <c r="AQ276" s="654">
        <v>7</v>
      </c>
      <c r="AR276" s="658">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654">
        <f ca="1">COUNTIF(INDIRECT("H"&amp;(ROW()+12*(($AO276-1)*3+$AP276)-ROW())/12+5):INDIRECT("S"&amp;(ROW()+12*(($AO276-1)*3+$AP276)-ROW())/12+5),AR276)</f>
        <v>0</v>
      </c>
      <c r="AT276" s="658">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654">
        <f ca="1">COUNTIF(INDIRECT("U"&amp;(ROW()+12*(($AO276-1)*3+$AP276)-ROW())/12+5):INDIRECT("AF"&amp;(ROW()+12*(($AO276-1)*3+$AP276)-ROW())/12+5),AT276)</f>
        <v>0</v>
      </c>
      <c r="AV276" s="654">
        <f ca="1">IF(AND(AR276+AT276&gt;0,AS276+AU276&gt;0),COUNTIF(AV$6:AV275,"&gt;0")+1,0)</f>
        <v>0</v>
      </c>
    </row>
    <row r="277" spans="41:48">
      <c r="AO277" s="654">
        <v>8</v>
      </c>
      <c r="AP277" s="654">
        <v>2</v>
      </c>
      <c r="AQ277" s="654">
        <v>8</v>
      </c>
      <c r="AR277" s="658">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654">
        <f ca="1">COUNTIF(INDIRECT("H"&amp;(ROW()+12*(($AO277-1)*3+$AP277)-ROW())/12+5):INDIRECT("S"&amp;(ROW()+12*(($AO277-1)*3+$AP277)-ROW())/12+5),AR277)</f>
        <v>0</v>
      </c>
      <c r="AT277" s="658">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654">
        <f ca="1">COUNTIF(INDIRECT("U"&amp;(ROW()+12*(($AO277-1)*3+$AP277)-ROW())/12+5):INDIRECT("AF"&amp;(ROW()+12*(($AO277-1)*3+$AP277)-ROW())/12+5),AT277)</f>
        <v>0</v>
      </c>
      <c r="AV277" s="654">
        <f ca="1">IF(AND(AR277+AT277&gt;0,AS277+AU277&gt;0),COUNTIF(AV$6:AV276,"&gt;0")+1,0)</f>
        <v>0</v>
      </c>
    </row>
    <row r="278" spans="41:48">
      <c r="AO278" s="654">
        <v>8</v>
      </c>
      <c r="AP278" s="654">
        <v>2</v>
      </c>
      <c r="AQ278" s="654">
        <v>9</v>
      </c>
      <c r="AR278" s="658">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654">
        <f ca="1">COUNTIF(INDIRECT("H"&amp;(ROW()+12*(($AO278-1)*3+$AP278)-ROW())/12+5):INDIRECT("S"&amp;(ROW()+12*(($AO278-1)*3+$AP278)-ROW())/12+5),AR278)</f>
        <v>0</v>
      </c>
      <c r="AT278" s="658">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654">
        <f ca="1">COUNTIF(INDIRECT("U"&amp;(ROW()+12*(($AO278-1)*3+$AP278)-ROW())/12+5):INDIRECT("AF"&amp;(ROW()+12*(($AO278-1)*3+$AP278)-ROW())/12+5),AT278)</f>
        <v>0</v>
      </c>
      <c r="AV278" s="654">
        <f ca="1">IF(AND(AR278+AT278&gt;0,AS278+AU278&gt;0),COUNTIF(AV$6:AV277,"&gt;0")+1,0)</f>
        <v>0</v>
      </c>
    </row>
    <row r="279" spans="41:48">
      <c r="AO279" s="654">
        <v>8</v>
      </c>
      <c r="AP279" s="654">
        <v>2</v>
      </c>
      <c r="AQ279" s="654">
        <v>10</v>
      </c>
      <c r="AR279" s="658">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654">
        <f ca="1">COUNTIF(INDIRECT("H"&amp;(ROW()+12*(($AO279-1)*3+$AP279)-ROW())/12+5):INDIRECT("S"&amp;(ROW()+12*(($AO279-1)*3+$AP279)-ROW())/12+5),AR279)</f>
        <v>0</v>
      </c>
      <c r="AT279" s="658">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654">
        <f ca="1">COUNTIF(INDIRECT("U"&amp;(ROW()+12*(($AO279-1)*3+$AP279)-ROW())/12+5):INDIRECT("AF"&amp;(ROW()+12*(($AO279-1)*3+$AP279)-ROW())/12+5),AT279)</f>
        <v>0</v>
      </c>
      <c r="AV279" s="654">
        <f ca="1">IF(AND(AR279+AT279&gt;0,AS279+AU279&gt;0),COUNTIF(AV$6:AV278,"&gt;0")+1,0)</f>
        <v>0</v>
      </c>
    </row>
    <row r="280" spans="41:48">
      <c r="AO280" s="654">
        <v>8</v>
      </c>
      <c r="AP280" s="654">
        <v>2</v>
      </c>
      <c r="AQ280" s="654">
        <v>11</v>
      </c>
      <c r="AR280" s="658">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654">
        <f ca="1">COUNTIF(INDIRECT("H"&amp;(ROW()+12*(($AO280-1)*3+$AP280)-ROW())/12+5):INDIRECT("S"&amp;(ROW()+12*(($AO280-1)*3+$AP280)-ROW())/12+5),AR280)</f>
        <v>0</v>
      </c>
      <c r="AT280" s="658">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654">
        <f ca="1">COUNTIF(INDIRECT("U"&amp;(ROW()+12*(($AO280-1)*3+$AP280)-ROW())/12+5):INDIRECT("AF"&amp;(ROW()+12*(($AO280-1)*3+$AP280)-ROW())/12+5),AT280)</f>
        <v>0</v>
      </c>
      <c r="AV280" s="654">
        <f ca="1">IF(AND(AR280+AT280&gt;0,AS280+AU280&gt;0),COUNTIF(AV$6:AV279,"&gt;0")+1,0)</f>
        <v>0</v>
      </c>
    </row>
    <row r="281" spans="41:48">
      <c r="AO281" s="654">
        <v>8</v>
      </c>
      <c r="AP281" s="654">
        <v>2</v>
      </c>
      <c r="AQ281" s="654">
        <v>12</v>
      </c>
      <c r="AR281" s="658">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654">
        <f ca="1">COUNTIF(INDIRECT("H"&amp;(ROW()+12*(($AO281-1)*3+$AP281)-ROW())/12+5):INDIRECT("S"&amp;(ROW()+12*(($AO281-1)*3+$AP281)-ROW())/12+5),AR281)</f>
        <v>0</v>
      </c>
      <c r="AT281" s="658">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654">
        <f ca="1">COUNTIF(INDIRECT("U"&amp;(ROW()+12*(($AO281-1)*3+$AP281)-ROW())/12+5):INDIRECT("AF"&amp;(ROW()+12*(($AO281-1)*3+$AP281)-ROW())/12+5),AT281)</f>
        <v>0</v>
      </c>
      <c r="AV281" s="654">
        <f ca="1">IF(AND(AR281+AT281&gt;0,AS281+AU281&gt;0),COUNTIF(AV$6:AV280,"&gt;0")+1,0)</f>
        <v>0</v>
      </c>
    </row>
    <row r="282" spans="41:48">
      <c r="AO282" s="654">
        <v>8</v>
      </c>
      <c r="AP282" s="654">
        <v>3</v>
      </c>
      <c r="AQ282" s="654">
        <v>1</v>
      </c>
      <c r="AR282" s="658">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654">
        <f ca="1">COUNTIF(INDIRECT("H"&amp;(ROW()+12*(($AO282-1)*3+$AP282)-ROW())/12+5):INDIRECT("S"&amp;(ROW()+12*(($AO282-1)*3+$AP282)-ROW())/12+5),AR282)</f>
        <v>0</v>
      </c>
      <c r="AT282" s="658">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654">
        <f ca="1">COUNTIF(INDIRECT("U"&amp;(ROW()+12*(($AO282-1)*3+$AP282)-ROW())/12+5):INDIRECT("AF"&amp;(ROW()+12*(($AO282-1)*3+$AP282)-ROW())/12+5),AT282)</f>
        <v>0</v>
      </c>
      <c r="AV282" s="654">
        <f ca="1">IF(AND(AR282+AT282&gt;0,AS282+AU282&gt;0),COUNTIF(AV$6:AV281,"&gt;0")+1,0)</f>
        <v>0</v>
      </c>
    </row>
    <row r="283" spans="41:48">
      <c r="AO283" s="654">
        <v>8</v>
      </c>
      <c r="AP283" s="654">
        <v>3</v>
      </c>
      <c r="AQ283" s="654">
        <v>2</v>
      </c>
      <c r="AR283" s="658">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654">
        <f ca="1">COUNTIF(INDIRECT("H"&amp;(ROW()+12*(($AO283-1)*3+$AP283)-ROW())/12+5):INDIRECT("S"&amp;(ROW()+12*(($AO283-1)*3+$AP283)-ROW())/12+5),AR283)</f>
        <v>0</v>
      </c>
      <c r="AT283" s="658">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654">
        <f ca="1">COUNTIF(INDIRECT("U"&amp;(ROW()+12*(($AO283-1)*3+$AP283)-ROW())/12+5):INDIRECT("AF"&amp;(ROW()+12*(($AO283-1)*3+$AP283)-ROW())/12+5),AT283)</f>
        <v>0</v>
      </c>
      <c r="AV283" s="654">
        <f ca="1">IF(AND(AR283+AT283&gt;0,AS283+AU283&gt;0),COUNTIF(AV$6:AV282,"&gt;0")+1,0)</f>
        <v>0</v>
      </c>
    </row>
    <row r="284" spans="41:48">
      <c r="AO284" s="654">
        <v>8</v>
      </c>
      <c r="AP284" s="654">
        <v>3</v>
      </c>
      <c r="AQ284" s="654">
        <v>3</v>
      </c>
      <c r="AR284" s="658">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654">
        <f ca="1">COUNTIF(INDIRECT("H"&amp;(ROW()+12*(($AO284-1)*3+$AP284)-ROW())/12+5):INDIRECT("S"&amp;(ROW()+12*(($AO284-1)*3+$AP284)-ROW())/12+5),AR284)</f>
        <v>0</v>
      </c>
      <c r="AT284" s="658">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654">
        <f ca="1">COUNTIF(INDIRECT("U"&amp;(ROW()+12*(($AO284-1)*3+$AP284)-ROW())/12+5):INDIRECT("AF"&amp;(ROW()+12*(($AO284-1)*3+$AP284)-ROW())/12+5),AT284)</f>
        <v>0</v>
      </c>
      <c r="AV284" s="654">
        <f ca="1">IF(AND(AR284+AT284&gt;0,AS284+AU284&gt;0),COUNTIF(AV$6:AV283,"&gt;0")+1,0)</f>
        <v>0</v>
      </c>
    </row>
    <row r="285" spans="41:48">
      <c r="AO285" s="654">
        <v>8</v>
      </c>
      <c r="AP285" s="654">
        <v>3</v>
      </c>
      <c r="AQ285" s="654">
        <v>4</v>
      </c>
      <c r="AR285" s="658">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654">
        <f ca="1">COUNTIF(INDIRECT("H"&amp;(ROW()+12*(($AO285-1)*3+$AP285)-ROW())/12+5):INDIRECT("S"&amp;(ROW()+12*(($AO285-1)*3+$AP285)-ROW())/12+5),AR285)</f>
        <v>0</v>
      </c>
      <c r="AT285" s="658">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654">
        <f ca="1">COUNTIF(INDIRECT("U"&amp;(ROW()+12*(($AO285-1)*3+$AP285)-ROW())/12+5):INDIRECT("AF"&amp;(ROW()+12*(($AO285-1)*3+$AP285)-ROW())/12+5),AT285)</f>
        <v>0</v>
      </c>
      <c r="AV285" s="654">
        <f ca="1">IF(AND(AR285+AT285&gt;0,AS285+AU285&gt;0),COUNTIF(AV$6:AV284,"&gt;0")+1,0)</f>
        <v>0</v>
      </c>
    </row>
    <row r="286" spans="41:48">
      <c r="AO286" s="654">
        <v>8</v>
      </c>
      <c r="AP286" s="654">
        <v>3</v>
      </c>
      <c r="AQ286" s="654">
        <v>5</v>
      </c>
      <c r="AR286" s="658">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654">
        <f ca="1">COUNTIF(INDIRECT("H"&amp;(ROW()+12*(($AO286-1)*3+$AP286)-ROW())/12+5):INDIRECT("S"&amp;(ROW()+12*(($AO286-1)*3+$AP286)-ROW())/12+5),AR286)</f>
        <v>0</v>
      </c>
      <c r="AT286" s="658">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654">
        <f ca="1">COUNTIF(INDIRECT("U"&amp;(ROW()+12*(($AO286-1)*3+$AP286)-ROW())/12+5):INDIRECT("AF"&amp;(ROW()+12*(($AO286-1)*3+$AP286)-ROW())/12+5),AT286)</f>
        <v>0</v>
      </c>
      <c r="AV286" s="654">
        <f ca="1">IF(AND(AR286+AT286&gt;0,AS286+AU286&gt;0),COUNTIF(AV$6:AV285,"&gt;0")+1,0)</f>
        <v>0</v>
      </c>
    </row>
    <row r="287" spans="41:48">
      <c r="AO287" s="654">
        <v>8</v>
      </c>
      <c r="AP287" s="654">
        <v>3</v>
      </c>
      <c r="AQ287" s="654">
        <v>6</v>
      </c>
      <c r="AR287" s="658">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654">
        <f ca="1">COUNTIF(INDIRECT("H"&amp;(ROW()+12*(($AO287-1)*3+$AP287)-ROW())/12+5):INDIRECT("S"&amp;(ROW()+12*(($AO287-1)*3+$AP287)-ROW())/12+5),AR287)</f>
        <v>0</v>
      </c>
      <c r="AT287" s="658">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654">
        <f ca="1">COUNTIF(INDIRECT("U"&amp;(ROW()+12*(($AO287-1)*3+$AP287)-ROW())/12+5):INDIRECT("AF"&amp;(ROW()+12*(($AO287-1)*3+$AP287)-ROW())/12+5),AT287)</f>
        <v>0</v>
      </c>
      <c r="AV287" s="654">
        <f ca="1">IF(AND(AR287+AT287&gt;0,AS287+AU287&gt;0),COUNTIF(AV$6:AV286,"&gt;0")+1,0)</f>
        <v>0</v>
      </c>
    </row>
    <row r="288" spans="41:48">
      <c r="AO288" s="654">
        <v>8</v>
      </c>
      <c r="AP288" s="654">
        <v>3</v>
      </c>
      <c r="AQ288" s="654">
        <v>7</v>
      </c>
      <c r="AR288" s="658">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654">
        <f ca="1">COUNTIF(INDIRECT("H"&amp;(ROW()+12*(($AO288-1)*3+$AP288)-ROW())/12+5):INDIRECT("S"&amp;(ROW()+12*(($AO288-1)*3+$AP288)-ROW())/12+5),AR288)</f>
        <v>0</v>
      </c>
      <c r="AT288" s="658">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654">
        <f ca="1">COUNTIF(INDIRECT("U"&amp;(ROW()+12*(($AO288-1)*3+$AP288)-ROW())/12+5):INDIRECT("AF"&amp;(ROW()+12*(($AO288-1)*3+$AP288)-ROW())/12+5),AT288)</f>
        <v>0</v>
      </c>
      <c r="AV288" s="654">
        <f ca="1">IF(AND(AR288+AT288&gt;0,AS288+AU288&gt;0),COUNTIF(AV$6:AV287,"&gt;0")+1,0)</f>
        <v>0</v>
      </c>
    </row>
    <row r="289" spans="41:48">
      <c r="AO289" s="654">
        <v>8</v>
      </c>
      <c r="AP289" s="654">
        <v>3</v>
      </c>
      <c r="AQ289" s="654">
        <v>8</v>
      </c>
      <c r="AR289" s="658">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654">
        <f ca="1">COUNTIF(INDIRECT("H"&amp;(ROW()+12*(($AO289-1)*3+$AP289)-ROW())/12+5):INDIRECT("S"&amp;(ROW()+12*(($AO289-1)*3+$AP289)-ROW())/12+5),AR289)</f>
        <v>0</v>
      </c>
      <c r="AT289" s="658">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654">
        <f ca="1">COUNTIF(INDIRECT("U"&amp;(ROW()+12*(($AO289-1)*3+$AP289)-ROW())/12+5):INDIRECT("AF"&amp;(ROW()+12*(($AO289-1)*3+$AP289)-ROW())/12+5),AT289)</f>
        <v>0</v>
      </c>
      <c r="AV289" s="654">
        <f ca="1">IF(AND(AR289+AT289&gt;0,AS289+AU289&gt;0),COUNTIF(AV$6:AV288,"&gt;0")+1,0)</f>
        <v>0</v>
      </c>
    </row>
    <row r="290" spans="41:48">
      <c r="AO290" s="654">
        <v>8</v>
      </c>
      <c r="AP290" s="654">
        <v>3</v>
      </c>
      <c r="AQ290" s="654">
        <v>9</v>
      </c>
      <c r="AR290" s="658">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654">
        <f ca="1">COUNTIF(INDIRECT("H"&amp;(ROW()+12*(($AO290-1)*3+$AP290)-ROW())/12+5):INDIRECT("S"&amp;(ROW()+12*(($AO290-1)*3+$AP290)-ROW())/12+5),AR290)</f>
        <v>0</v>
      </c>
      <c r="AT290" s="658">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654">
        <f ca="1">COUNTIF(INDIRECT("U"&amp;(ROW()+12*(($AO290-1)*3+$AP290)-ROW())/12+5):INDIRECT("AF"&amp;(ROW()+12*(($AO290-1)*3+$AP290)-ROW())/12+5),AT290)</f>
        <v>0</v>
      </c>
      <c r="AV290" s="654">
        <f ca="1">IF(AND(AR290+AT290&gt;0,AS290+AU290&gt;0),COUNTIF(AV$6:AV289,"&gt;0")+1,0)</f>
        <v>0</v>
      </c>
    </row>
    <row r="291" spans="41:48">
      <c r="AO291" s="654">
        <v>8</v>
      </c>
      <c r="AP291" s="654">
        <v>3</v>
      </c>
      <c r="AQ291" s="654">
        <v>10</v>
      </c>
      <c r="AR291" s="658">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654">
        <f ca="1">COUNTIF(INDIRECT("H"&amp;(ROW()+12*(($AO291-1)*3+$AP291)-ROW())/12+5):INDIRECT("S"&amp;(ROW()+12*(($AO291-1)*3+$AP291)-ROW())/12+5),AR291)</f>
        <v>0</v>
      </c>
      <c r="AT291" s="658">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654">
        <f ca="1">COUNTIF(INDIRECT("U"&amp;(ROW()+12*(($AO291-1)*3+$AP291)-ROW())/12+5):INDIRECT("AF"&amp;(ROW()+12*(($AO291-1)*3+$AP291)-ROW())/12+5),AT291)</f>
        <v>0</v>
      </c>
      <c r="AV291" s="654">
        <f ca="1">IF(AND(AR291+AT291&gt;0,AS291+AU291&gt;0),COUNTIF(AV$6:AV290,"&gt;0")+1,0)</f>
        <v>0</v>
      </c>
    </row>
    <row r="292" spans="41:48">
      <c r="AO292" s="654">
        <v>8</v>
      </c>
      <c r="AP292" s="654">
        <v>3</v>
      </c>
      <c r="AQ292" s="654">
        <v>11</v>
      </c>
      <c r="AR292" s="658">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654">
        <f ca="1">COUNTIF(INDIRECT("H"&amp;(ROW()+12*(($AO292-1)*3+$AP292)-ROW())/12+5):INDIRECT("S"&amp;(ROW()+12*(($AO292-1)*3+$AP292)-ROW())/12+5),AR292)</f>
        <v>0</v>
      </c>
      <c r="AT292" s="658">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654">
        <f ca="1">COUNTIF(INDIRECT("U"&amp;(ROW()+12*(($AO292-1)*3+$AP292)-ROW())/12+5):INDIRECT("AF"&amp;(ROW()+12*(($AO292-1)*3+$AP292)-ROW())/12+5),AT292)</f>
        <v>0</v>
      </c>
      <c r="AV292" s="654">
        <f ca="1">IF(AND(AR292+AT292&gt;0,AS292+AU292&gt;0),COUNTIF(AV$6:AV291,"&gt;0")+1,0)</f>
        <v>0</v>
      </c>
    </row>
    <row r="293" spans="41:48">
      <c r="AO293" s="654">
        <v>8</v>
      </c>
      <c r="AP293" s="654">
        <v>3</v>
      </c>
      <c r="AQ293" s="654">
        <v>12</v>
      </c>
      <c r="AR293" s="658">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654">
        <f ca="1">COUNTIF(INDIRECT("H"&amp;(ROW()+12*(($AO293-1)*3+$AP293)-ROW())/12+5):INDIRECT("S"&amp;(ROW()+12*(($AO293-1)*3+$AP293)-ROW())/12+5),AR293)</f>
        <v>0</v>
      </c>
      <c r="AT293" s="658">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654">
        <f ca="1">COUNTIF(INDIRECT("U"&amp;(ROW()+12*(($AO293-1)*3+$AP293)-ROW())/12+5):INDIRECT("AF"&amp;(ROW()+12*(($AO293-1)*3+$AP293)-ROW())/12+5),AT293)</f>
        <v>0</v>
      </c>
      <c r="AV293" s="654">
        <f ca="1">IF(AND(AR293+AT293&gt;0,AS293+AU293&gt;0),COUNTIF(AV$6:AV292,"&gt;0")+1,0)</f>
        <v>0</v>
      </c>
    </row>
    <row r="294" spans="41:48">
      <c r="AO294" s="654">
        <v>9</v>
      </c>
      <c r="AP294" s="654">
        <v>1</v>
      </c>
      <c r="AQ294" s="654">
        <v>1</v>
      </c>
      <c r="AR294" s="658">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654">
        <f ca="1">COUNTIF(INDIRECT("H"&amp;(ROW()+12*(($AO294-1)*3+$AP294)-ROW())/12+5):INDIRECT("S"&amp;(ROW()+12*(($AO294-1)*3+$AP294)-ROW())/12+5),AR294)</f>
        <v>0</v>
      </c>
      <c r="AT294" s="658">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654">
        <f ca="1">COUNTIF(INDIRECT("U"&amp;(ROW()+12*(($AO294-1)*3+$AP294)-ROW())/12+5):INDIRECT("AF"&amp;(ROW()+12*(($AO294-1)*3+$AP294)-ROW())/12+5),AT294)</f>
        <v>0</v>
      </c>
      <c r="AV294" s="654">
        <f ca="1">IF(AND(AR294+AT294&gt;0,AS294+AU294&gt;0),COUNTIF(AV$6:AV293,"&gt;0")+1,0)</f>
        <v>0</v>
      </c>
    </row>
    <row r="295" spans="41:48">
      <c r="AO295" s="654">
        <v>9</v>
      </c>
      <c r="AP295" s="654">
        <v>1</v>
      </c>
      <c r="AQ295" s="654">
        <v>2</v>
      </c>
      <c r="AR295" s="658">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654">
        <f ca="1">COUNTIF(INDIRECT("H"&amp;(ROW()+12*(($AO295-1)*3+$AP295)-ROW())/12+5):INDIRECT("S"&amp;(ROW()+12*(($AO295-1)*3+$AP295)-ROW())/12+5),AR295)</f>
        <v>0</v>
      </c>
      <c r="AT295" s="658">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654">
        <f ca="1">COUNTIF(INDIRECT("U"&amp;(ROW()+12*(($AO295-1)*3+$AP295)-ROW())/12+5):INDIRECT("AF"&amp;(ROW()+12*(($AO295-1)*3+$AP295)-ROW())/12+5),AT295)</f>
        <v>0</v>
      </c>
      <c r="AV295" s="654">
        <f ca="1">IF(AND(AR295+AT295&gt;0,AS295+AU295&gt;0),COUNTIF(AV$6:AV294,"&gt;0")+1,0)</f>
        <v>0</v>
      </c>
    </row>
    <row r="296" spans="41:48">
      <c r="AO296" s="654">
        <v>9</v>
      </c>
      <c r="AP296" s="654">
        <v>1</v>
      </c>
      <c r="AQ296" s="654">
        <v>3</v>
      </c>
      <c r="AR296" s="658">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654">
        <f ca="1">COUNTIF(INDIRECT("H"&amp;(ROW()+12*(($AO296-1)*3+$AP296)-ROW())/12+5):INDIRECT("S"&amp;(ROW()+12*(($AO296-1)*3+$AP296)-ROW())/12+5),AR296)</f>
        <v>0</v>
      </c>
      <c r="AT296" s="658">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654">
        <f ca="1">COUNTIF(INDIRECT("U"&amp;(ROW()+12*(($AO296-1)*3+$AP296)-ROW())/12+5):INDIRECT("AF"&amp;(ROW()+12*(($AO296-1)*3+$AP296)-ROW())/12+5),AT296)</f>
        <v>0</v>
      </c>
      <c r="AV296" s="654">
        <f ca="1">IF(AND(AR296+AT296&gt;0,AS296+AU296&gt;0),COUNTIF(AV$6:AV295,"&gt;0")+1,0)</f>
        <v>0</v>
      </c>
    </row>
    <row r="297" spans="41:48">
      <c r="AO297" s="654">
        <v>9</v>
      </c>
      <c r="AP297" s="654">
        <v>1</v>
      </c>
      <c r="AQ297" s="654">
        <v>4</v>
      </c>
      <c r="AR297" s="658">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654">
        <f ca="1">COUNTIF(INDIRECT("H"&amp;(ROW()+12*(($AO297-1)*3+$AP297)-ROW())/12+5):INDIRECT("S"&amp;(ROW()+12*(($AO297-1)*3+$AP297)-ROW())/12+5),AR297)</f>
        <v>0</v>
      </c>
      <c r="AT297" s="658">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654">
        <f ca="1">COUNTIF(INDIRECT("U"&amp;(ROW()+12*(($AO297-1)*3+$AP297)-ROW())/12+5):INDIRECT("AF"&amp;(ROW()+12*(($AO297-1)*3+$AP297)-ROW())/12+5),AT297)</f>
        <v>0</v>
      </c>
      <c r="AV297" s="654">
        <f ca="1">IF(AND(AR297+AT297&gt;0,AS297+AU297&gt;0),COUNTIF(AV$6:AV296,"&gt;0")+1,0)</f>
        <v>0</v>
      </c>
    </row>
    <row r="298" spans="41:48">
      <c r="AO298" s="654">
        <v>9</v>
      </c>
      <c r="AP298" s="654">
        <v>1</v>
      </c>
      <c r="AQ298" s="654">
        <v>5</v>
      </c>
      <c r="AR298" s="658">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654">
        <f ca="1">COUNTIF(INDIRECT("H"&amp;(ROW()+12*(($AO298-1)*3+$AP298)-ROW())/12+5):INDIRECT("S"&amp;(ROW()+12*(($AO298-1)*3+$AP298)-ROW())/12+5),AR298)</f>
        <v>0</v>
      </c>
      <c r="AT298" s="658">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654">
        <f ca="1">COUNTIF(INDIRECT("U"&amp;(ROW()+12*(($AO298-1)*3+$AP298)-ROW())/12+5):INDIRECT("AF"&amp;(ROW()+12*(($AO298-1)*3+$AP298)-ROW())/12+5),AT298)</f>
        <v>0</v>
      </c>
      <c r="AV298" s="654">
        <f ca="1">IF(AND(AR298+AT298&gt;0,AS298+AU298&gt;0),COUNTIF(AV$6:AV297,"&gt;0")+1,0)</f>
        <v>0</v>
      </c>
    </row>
    <row r="299" spans="41:48">
      <c r="AO299" s="654">
        <v>9</v>
      </c>
      <c r="AP299" s="654">
        <v>1</v>
      </c>
      <c r="AQ299" s="654">
        <v>6</v>
      </c>
      <c r="AR299" s="658">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654">
        <f ca="1">COUNTIF(INDIRECT("H"&amp;(ROW()+12*(($AO299-1)*3+$AP299)-ROW())/12+5):INDIRECT("S"&amp;(ROW()+12*(($AO299-1)*3+$AP299)-ROW())/12+5),AR299)</f>
        <v>0</v>
      </c>
      <c r="AT299" s="658">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654">
        <f ca="1">COUNTIF(INDIRECT("U"&amp;(ROW()+12*(($AO299-1)*3+$AP299)-ROW())/12+5):INDIRECT("AF"&amp;(ROW()+12*(($AO299-1)*3+$AP299)-ROW())/12+5),AT299)</f>
        <v>0</v>
      </c>
      <c r="AV299" s="654">
        <f ca="1">IF(AND(AR299+AT299&gt;0,AS299+AU299&gt;0),COUNTIF(AV$6:AV298,"&gt;0")+1,0)</f>
        <v>0</v>
      </c>
    </row>
    <row r="300" spans="41:48">
      <c r="AO300" s="654">
        <v>9</v>
      </c>
      <c r="AP300" s="654">
        <v>1</v>
      </c>
      <c r="AQ300" s="654">
        <v>7</v>
      </c>
      <c r="AR300" s="658">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654">
        <f ca="1">COUNTIF(INDIRECT("H"&amp;(ROW()+12*(($AO300-1)*3+$AP300)-ROW())/12+5):INDIRECT("S"&amp;(ROW()+12*(($AO300-1)*3+$AP300)-ROW())/12+5),AR300)</f>
        <v>0</v>
      </c>
      <c r="AT300" s="658">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654">
        <f ca="1">COUNTIF(INDIRECT("U"&amp;(ROW()+12*(($AO300-1)*3+$AP300)-ROW())/12+5):INDIRECT("AF"&amp;(ROW()+12*(($AO300-1)*3+$AP300)-ROW())/12+5),AT300)</f>
        <v>0</v>
      </c>
      <c r="AV300" s="654">
        <f ca="1">IF(AND(AR300+AT300&gt;0,AS300+AU300&gt;0),COUNTIF(AV$6:AV299,"&gt;0")+1,0)</f>
        <v>0</v>
      </c>
    </row>
    <row r="301" spans="41:48">
      <c r="AO301" s="654">
        <v>9</v>
      </c>
      <c r="AP301" s="654">
        <v>1</v>
      </c>
      <c r="AQ301" s="654">
        <v>8</v>
      </c>
      <c r="AR301" s="658">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654">
        <f ca="1">COUNTIF(INDIRECT("H"&amp;(ROW()+12*(($AO301-1)*3+$AP301)-ROW())/12+5):INDIRECT("S"&amp;(ROW()+12*(($AO301-1)*3+$AP301)-ROW())/12+5),AR301)</f>
        <v>0</v>
      </c>
      <c r="AT301" s="658">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654">
        <f ca="1">COUNTIF(INDIRECT("U"&amp;(ROW()+12*(($AO301-1)*3+$AP301)-ROW())/12+5):INDIRECT("AF"&amp;(ROW()+12*(($AO301-1)*3+$AP301)-ROW())/12+5),AT301)</f>
        <v>0</v>
      </c>
      <c r="AV301" s="654">
        <f ca="1">IF(AND(AR301+AT301&gt;0,AS301+AU301&gt;0),COUNTIF(AV$6:AV300,"&gt;0")+1,0)</f>
        <v>0</v>
      </c>
    </row>
    <row r="302" spans="41:48">
      <c r="AO302" s="654">
        <v>9</v>
      </c>
      <c r="AP302" s="654">
        <v>1</v>
      </c>
      <c r="AQ302" s="654">
        <v>9</v>
      </c>
      <c r="AR302" s="658">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654">
        <f ca="1">COUNTIF(INDIRECT("H"&amp;(ROW()+12*(($AO302-1)*3+$AP302)-ROW())/12+5):INDIRECT("S"&amp;(ROW()+12*(($AO302-1)*3+$AP302)-ROW())/12+5),AR302)</f>
        <v>0</v>
      </c>
      <c r="AT302" s="658">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654">
        <f ca="1">COUNTIF(INDIRECT("U"&amp;(ROW()+12*(($AO302-1)*3+$AP302)-ROW())/12+5):INDIRECT("AF"&amp;(ROW()+12*(($AO302-1)*3+$AP302)-ROW())/12+5),AT302)</f>
        <v>0</v>
      </c>
      <c r="AV302" s="654">
        <f ca="1">IF(AND(AR302+AT302&gt;0,AS302+AU302&gt;0),COUNTIF(AV$6:AV301,"&gt;0")+1,0)</f>
        <v>0</v>
      </c>
    </row>
    <row r="303" spans="41:48">
      <c r="AO303" s="654">
        <v>9</v>
      </c>
      <c r="AP303" s="654">
        <v>1</v>
      </c>
      <c r="AQ303" s="654">
        <v>10</v>
      </c>
      <c r="AR303" s="658">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654">
        <f ca="1">COUNTIF(INDIRECT("H"&amp;(ROW()+12*(($AO303-1)*3+$AP303)-ROW())/12+5):INDIRECT("S"&amp;(ROW()+12*(($AO303-1)*3+$AP303)-ROW())/12+5),AR303)</f>
        <v>0</v>
      </c>
      <c r="AT303" s="658">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654">
        <f ca="1">COUNTIF(INDIRECT("U"&amp;(ROW()+12*(($AO303-1)*3+$AP303)-ROW())/12+5):INDIRECT("AF"&amp;(ROW()+12*(($AO303-1)*3+$AP303)-ROW())/12+5),AT303)</f>
        <v>0</v>
      </c>
      <c r="AV303" s="654">
        <f ca="1">IF(AND(AR303+AT303&gt;0,AS303+AU303&gt;0),COUNTIF(AV$6:AV302,"&gt;0")+1,0)</f>
        <v>0</v>
      </c>
    </row>
    <row r="304" spans="41:48">
      <c r="AO304" s="654">
        <v>9</v>
      </c>
      <c r="AP304" s="654">
        <v>1</v>
      </c>
      <c r="AQ304" s="654">
        <v>11</v>
      </c>
      <c r="AR304" s="658">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654">
        <f ca="1">COUNTIF(INDIRECT("H"&amp;(ROW()+12*(($AO304-1)*3+$AP304)-ROW())/12+5):INDIRECT("S"&amp;(ROW()+12*(($AO304-1)*3+$AP304)-ROW())/12+5),AR304)</f>
        <v>0</v>
      </c>
      <c r="AT304" s="658">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654">
        <f ca="1">COUNTIF(INDIRECT("U"&amp;(ROW()+12*(($AO304-1)*3+$AP304)-ROW())/12+5):INDIRECT("AF"&amp;(ROW()+12*(($AO304-1)*3+$AP304)-ROW())/12+5),AT304)</f>
        <v>0</v>
      </c>
      <c r="AV304" s="654">
        <f ca="1">IF(AND(AR304+AT304&gt;0,AS304+AU304&gt;0),COUNTIF(AV$6:AV303,"&gt;0")+1,0)</f>
        <v>0</v>
      </c>
    </row>
    <row r="305" spans="41:48">
      <c r="AO305" s="654">
        <v>9</v>
      </c>
      <c r="AP305" s="654">
        <v>1</v>
      </c>
      <c r="AQ305" s="654">
        <v>12</v>
      </c>
      <c r="AR305" s="658">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654">
        <f ca="1">COUNTIF(INDIRECT("H"&amp;(ROW()+12*(($AO305-1)*3+$AP305)-ROW())/12+5):INDIRECT("S"&amp;(ROW()+12*(($AO305-1)*3+$AP305)-ROW())/12+5),AR305)</f>
        <v>0</v>
      </c>
      <c r="AT305" s="658">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654">
        <f ca="1">COUNTIF(INDIRECT("U"&amp;(ROW()+12*(($AO305-1)*3+$AP305)-ROW())/12+5):INDIRECT("AF"&amp;(ROW()+12*(($AO305-1)*3+$AP305)-ROW())/12+5),AT305)</f>
        <v>0</v>
      </c>
      <c r="AV305" s="654">
        <f ca="1">IF(AND(AR305+AT305&gt;0,AS305+AU305&gt;0),COUNTIF(AV$6:AV304,"&gt;0")+1,0)</f>
        <v>0</v>
      </c>
    </row>
    <row r="306" spans="41:48">
      <c r="AO306" s="654">
        <v>9</v>
      </c>
      <c r="AP306" s="654">
        <v>2</v>
      </c>
      <c r="AQ306" s="654">
        <v>1</v>
      </c>
      <c r="AR306" s="658">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654">
        <f ca="1">COUNTIF(INDIRECT("H"&amp;(ROW()+12*(($AO306-1)*3+$AP306)-ROW())/12+5):INDIRECT("S"&amp;(ROW()+12*(($AO306-1)*3+$AP306)-ROW())/12+5),AR306)</f>
        <v>0</v>
      </c>
      <c r="AT306" s="658">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654">
        <f ca="1">COUNTIF(INDIRECT("U"&amp;(ROW()+12*(($AO306-1)*3+$AP306)-ROW())/12+5):INDIRECT("AF"&amp;(ROW()+12*(($AO306-1)*3+$AP306)-ROW())/12+5),AT306)</f>
        <v>0</v>
      </c>
      <c r="AV306" s="654">
        <f ca="1">IF(AND(AR306+AT306&gt;0,AS306+AU306&gt;0),COUNTIF(AV$6:AV305,"&gt;0")+1,0)</f>
        <v>0</v>
      </c>
    </row>
    <row r="307" spans="41:48">
      <c r="AO307" s="654">
        <v>9</v>
      </c>
      <c r="AP307" s="654">
        <v>2</v>
      </c>
      <c r="AQ307" s="654">
        <v>2</v>
      </c>
      <c r="AR307" s="658">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654">
        <f ca="1">COUNTIF(INDIRECT("H"&amp;(ROW()+12*(($AO307-1)*3+$AP307)-ROW())/12+5):INDIRECT("S"&amp;(ROW()+12*(($AO307-1)*3+$AP307)-ROW())/12+5),AR307)</f>
        <v>0</v>
      </c>
      <c r="AT307" s="658">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654">
        <f ca="1">COUNTIF(INDIRECT("U"&amp;(ROW()+12*(($AO307-1)*3+$AP307)-ROW())/12+5):INDIRECT("AF"&amp;(ROW()+12*(($AO307-1)*3+$AP307)-ROW())/12+5),AT307)</f>
        <v>0</v>
      </c>
      <c r="AV307" s="654">
        <f ca="1">IF(AND(AR307+AT307&gt;0,AS307+AU307&gt;0),COUNTIF(AV$6:AV306,"&gt;0")+1,0)</f>
        <v>0</v>
      </c>
    </row>
    <row r="308" spans="41:48">
      <c r="AO308" s="654">
        <v>9</v>
      </c>
      <c r="AP308" s="654">
        <v>2</v>
      </c>
      <c r="AQ308" s="654">
        <v>3</v>
      </c>
      <c r="AR308" s="658">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654">
        <f ca="1">COUNTIF(INDIRECT("H"&amp;(ROW()+12*(($AO308-1)*3+$AP308)-ROW())/12+5):INDIRECT("S"&amp;(ROW()+12*(($AO308-1)*3+$AP308)-ROW())/12+5),AR308)</f>
        <v>0</v>
      </c>
      <c r="AT308" s="658">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654">
        <f ca="1">COUNTIF(INDIRECT("U"&amp;(ROW()+12*(($AO308-1)*3+$AP308)-ROW())/12+5):INDIRECT("AF"&amp;(ROW()+12*(($AO308-1)*3+$AP308)-ROW())/12+5),AT308)</f>
        <v>0</v>
      </c>
      <c r="AV308" s="654">
        <f ca="1">IF(AND(AR308+AT308&gt;0,AS308+AU308&gt;0),COUNTIF(AV$6:AV307,"&gt;0")+1,0)</f>
        <v>0</v>
      </c>
    </row>
    <row r="309" spans="41:48">
      <c r="AO309" s="654">
        <v>9</v>
      </c>
      <c r="AP309" s="654">
        <v>2</v>
      </c>
      <c r="AQ309" s="654">
        <v>4</v>
      </c>
      <c r="AR309" s="658">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654">
        <f ca="1">COUNTIF(INDIRECT("H"&amp;(ROW()+12*(($AO309-1)*3+$AP309)-ROW())/12+5):INDIRECT("S"&amp;(ROW()+12*(($AO309-1)*3+$AP309)-ROW())/12+5),AR309)</f>
        <v>0</v>
      </c>
      <c r="AT309" s="658">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654">
        <f ca="1">COUNTIF(INDIRECT("U"&amp;(ROW()+12*(($AO309-1)*3+$AP309)-ROW())/12+5):INDIRECT("AF"&amp;(ROW()+12*(($AO309-1)*3+$AP309)-ROW())/12+5),AT309)</f>
        <v>0</v>
      </c>
      <c r="AV309" s="654">
        <f ca="1">IF(AND(AR309+AT309&gt;0,AS309+AU309&gt;0),COUNTIF(AV$6:AV308,"&gt;0")+1,0)</f>
        <v>0</v>
      </c>
    </row>
    <row r="310" spans="41:48">
      <c r="AO310" s="654">
        <v>9</v>
      </c>
      <c r="AP310" s="654">
        <v>2</v>
      </c>
      <c r="AQ310" s="654">
        <v>5</v>
      </c>
      <c r="AR310" s="658">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654">
        <f ca="1">COUNTIF(INDIRECT("H"&amp;(ROW()+12*(($AO310-1)*3+$AP310)-ROW())/12+5):INDIRECT("S"&amp;(ROW()+12*(($AO310-1)*3+$AP310)-ROW())/12+5),AR310)</f>
        <v>0</v>
      </c>
      <c r="AT310" s="658">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654">
        <f ca="1">COUNTIF(INDIRECT("U"&amp;(ROW()+12*(($AO310-1)*3+$AP310)-ROW())/12+5):INDIRECT("AF"&amp;(ROW()+12*(($AO310-1)*3+$AP310)-ROW())/12+5),AT310)</f>
        <v>0</v>
      </c>
      <c r="AV310" s="654">
        <f ca="1">IF(AND(AR310+AT310&gt;0,AS310+AU310&gt;0),COUNTIF(AV$6:AV309,"&gt;0")+1,0)</f>
        <v>0</v>
      </c>
    </row>
    <row r="311" spans="41:48">
      <c r="AO311" s="654">
        <v>9</v>
      </c>
      <c r="AP311" s="654">
        <v>2</v>
      </c>
      <c r="AQ311" s="654">
        <v>6</v>
      </c>
      <c r="AR311" s="658">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654">
        <f ca="1">COUNTIF(INDIRECT("H"&amp;(ROW()+12*(($AO311-1)*3+$AP311)-ROW())/12+5):INDIRECT("S"&amp;(ROW()+12*(($AO311-1)*3+$AP311)-ROW())/12+5),AR311)</f>
        <v>0</v>
      </c>
      <c r="AT311" s="658">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654">
        <f ca="1">COUNTIF(INDIRECT("U"&amp;(ROW()+12*(($AO311-1)*3+$AP311)-ROW())/12+5):INDIRECT("AF"&amp;(ROW()+12*(($AO311-1)*3+$AP311)-ROW())/12+5),AT311)</f>
        <v>0</v>
      </c>
      <c r="AV311" s="654">
        <f ca="1">IF(AND(AR311+AT311&gt;0,AS311+AU311&gt;0),COUNTIF(AV$6:AV310,"&gt;0")+1,0)</f>
        <v>0</v>
      </c>
    </row>
    <row r="312" spans="41:48">
      <c r="AO312" s="654">
        <v>9</v>
      </c>
      <c r="AP312" s="654">
        <v>2</v>
      </c>
      <c r="AQ312" s="654">
        <v>7</v>
      </c>
      <c r="AR312" s="658">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654">
        <f ca="1">COUNTIF(INDIRECT("H"&amp;(ROW()+12*(($AO312-1)*3+$AP312)-ROW())/12+5):INDIRECT("S"&amp;(ROW()+12*(($AO312-1)*3+$AP312)-ROW())/12+5),AR312)</f>
        <v>0</v>
      </c>
      <c r="AT312" s="658">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654">
        <f ca="1">COUNTIF(INDIRECT("U"&amp;(ROW()+12*(($AO312-1)*3+$AP312)-ROW())/12+5):INDIRECT("AF"&amp;(ROW()+12*(($AO312-1)*3+$AP312)-ROW())/12+5),AT312)</f>
        <v>0</v>
      </c>
      <c r="AV312" s="654">
        <f ca="1">IF(AND(AR312+AT312&gt;0,AS312+AU312&gt;0),COUNTIF(AV$6:AV311,"&gt;0")+1,0)</f>
        <v>0</v>
      </c>
    </row>
    <row r="313" spans="41:48">
      <c r="AO313" s="654">
        <v>9</v>
      </c>
      <c r="AP313" s="654">
        <v>2</v>
      </c>
      <c r="AQ313" s="654">
        <v>8</v>
      </c>
      <c r="AR313" s="658">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654">
        <f ca="1">COUNTIF(INDIRECT("H"&amp;(ROW()+12*(($AO313-1)*3+$AP313)-ROW())/12+5):INDIRECT("S"&amp;(ROW()+12*(($AO313-1)*3+$AP313)-ROW())/12+5),AR313)</f>
        <v>0</v>
      </c>
      <c r="AT313" s="658">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654">
        <f ca="1">COUNTIF(INDIRECT("U"&amp;(ROW()+12*(($AO313-1)*3+$AP313)-ROW())/12+5):INDIRECT("AF"&amp;(ROW()+12*(($AO313-1)*3+$AP313)-ROW())/12+5),AT313)</f>
        <v>0</v>
      </c>
      <c r="AV313" s="654">
        <f ca="1">IF(AND(AR313+AT313&gt;0,AS313+AU313&gt;0),COUNTIF(AV$6:AV312,"&gt;0")+1,0)</f>
        <v>0</v>
      </c>
    </row>
    <row r="314" spans="41:48">
      <c r="AO314" s="654">
        <v>9</v>
      </c>
      <c r="AP314" s="654">
        <v>2</v>
      </c>
      <c r="AQ314" s="654">
        <v>9</v>
      </c>
      <c r="AR314" s="658">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654">
        <f ca="1">COUNTIF(INDIRECT("H"&amp;(ROW()+12*(($AO314-1)*3+$AP314)-ROW())/12+5):INDIRECT("S"&amp;(ROW()+12*(($AO314-1)*3+$AP314)-ROW())/12+5),AR314)</f>
        <v>0</v>
      </c>
      <c r="AT314" s="658">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654">
        <f ca="1">COUNTIF(INDIRECT("U"&amp;(ROW()+12*(($AO314-1)*3+$AP314)-ROW())/12+5):INDIRECT("AF"&amp;(ROW()+12*(($AO314-1)*3+$AP314)-ROW())/12+5),AT314)</f>
        <v>0</v>
      </c>
      <c r="AV314" s="654">
        <f ca="1">IF(AND(AR314+AT314&gt;0,AS314+AU314&gt;0),COUNTIF(AV$6:AV313,"&gt;0")+1,0)</f>
        <v>0</v>
      </c>
    </row>
    <row r="315" spans="41:48">
      <c r="AO315" s="654">
        <v>9</v>
      </c>
      <c r="AP315" s="654">
        <v>2</v>
      </c>
      <c r="AQ315" s="654">
        <v>10</v>
      </c>
      <c r="AR315" s="658">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654">
        <f ca="1">COUNTIF(INDIRECT("H"&amp;(ROW()+12*(($AO315-1)*3+$AP315)-ROW())/12+5):INDIRECT("S"&amp;(ROW()+12*(($AO315-1)*3+$AP315)-ROW())/12+5),AR315)</f>
        <v>0</v>
      </c>
      <c r="AT315" s="658">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654">
        <f ca="1">COUNTIF(INDIRECT("U"&amp;(ROW()+12*(($AO315-1)*3+$AP315)-ROW())/12+5):INDIRECT("AF"&amp;(ROW()+12*(($AO315-1)*3+$AP315)-ROW())/12+5),AT315)</f>
        <v>0</v>
      </c>
      <c r="AV315" s="654">
        <f ca="1">IF(AND(AR315+AT315&gt;0,AS315+AU315&gt;0),COUNTIF(AV$6:AV314,"&gt;0")+1,0)</f>
        <v>0</v>
      </c>
    </row>
    <row r="316" spans="41:48">
      <c r="AO316" s="654">
        <v>9</v>
      </c>
      <c r="AP316" s="654">
        <v>2</v>
      </c>
      <c r="AQ316" s="654">
        <v>11</v>
      </c>
      <c r="AR316" s="658">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654">
        <f ca="1">COUNTIF(INDIRECT("H"&amp;(ROW()+12*(($AO316-1)*3+$AP316)-ROW())/12+5):INDIRECT("S"&amp;(ROW()+12*(($AO316-1)*3+$AP316)-ROW())/12+5),AR316)</f>
        <v>0</v>
      </c>
      <c r="AT316" s="658">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654">
        <f ca="1">COUNTIF(INDIRECT("U"&amp;(ROW()+12*(($AO316-1)*3+$AP316)-ROW())/12+5):INDIRECT("AF"&amp;(ROW()+12*(($AO316-1)*3+$AP316)-ROW())/12+5),AT316)</f>
        <v>0</v>
      </c>
      <c r="AV316" s="654">
        <f ca="1">IF(AND(AR316+AT316&gt;0,AS316+AU316&gt;0),COUNTIF(AV$6:AV315,"&gt;0")+1,0)</f>
        <v>0</v>
      </c>
    </row>
    <row r="317" spans="41:48">
      <c r="AO317" s="654">
        <v>9</v>
      </c>
      <c r="AP317" s="654">
        <v>2</v>
      </c>
      <c r="AQ317" s="654">
        <v>12</v>
      </c>
      <c r="AR317" s="658">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654">
        <f ca="1">COUNTIF(INDIRECT("H"&amp;(ROW()+12*(($AO317-1)*3+$AP317)-ROW())/12+5):INDIRECT("S"&amp;(ROW()+12*(($AO317-1)*3+$AP317)-ROW())/12+5),AR317)</f>
        <v>0</v>
      </c>
      <c r="AT317" s="658">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654">
        <f ca="1">COUNTIF(INDIRECT("U"&amp;(ROW()+12*(($AO317-1)*3+$AP317)-ROW())/12+5):INDIRECT("AF"&amp;(ROW()+12*(($AO317-1)*3+$AP317)-ROW())/12+5),AT317)</f>
        <v>0</v>
      </c>
      <c r="AV317" s="654">
        <f ca="1">IF(AND(AR317+AT317&gt;0,AS317+AU317&gt;0),COUNTIF(AV$6:AV316,"&gt;0")+1,0)</f>
        <v>0</v>
      </c>
    </row>
    <row r="318" spans="41:48">
      <c r="AO318" s="654">
        <v>9</v>
      </c>
      <c r="AP318" s="654">
        <v>3</v>
      </c>
      <c r="AQ318" s="654">
        <v>1</v>
      </c>
      <c r="AR318" s="658">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654">
        <f ca="1">COUNTIF(INDIRECT("H"&amp;(ROW()+12*(($AO318-1)*3+$AP318)-ROW())/12+5):INDIRECT("S"&amp;(ROW()+12*(($AO318-1)*3+$AP318)-ROW())/12+5),AR318)</f>
        <v>0</v>
      </c>
      <c r="AT318" s="658">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654">
        <f ca="1">COUNTIF(INDIRECT("U"&amp;(ROW()+12*(($AO318-1)*3+$AP318)-ROW())/12+5):INDIRECT("AF"&amp;(ROW()+12*(($AO318-1)*3+$AP318)-ROW())/12+5),AT318)</f>
        <v>0</v>
      </c>
      <c r="AV318" s="654">
        <f ca="1">IF(AND(AR318+AT318&gt;0,AS318+AU318&gt;0),COUNTIF(AV$6:AV317,"&gt;0")+1,0)</f>
        <v>0</v>
      </c>
    </row>
    <row r="319" spans="41:48">
      <c r="AO319" s="654">
        <v>9</v>
      </c>
      <c r="AP319" s="654">
        <v>3</v>
      </c>
      <c r="AQ319" s="654">
        <v>2</v>
      </c>
      <c r="AR319" s="658">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654">
        <f ca="1">COUNTIF(INDIRECT("H"&amp;(ROW()+12*(($AO319-1)*3+$AP319)-ROW())/12+5):INDIRECT("S"&amp;(ROW()+12*(($AO319-1)*3+$AP319)-ROW())/12+5),AR319)</f>
        <v>0</v>
      </c>
      <c r="AT319" s="658">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654">
        <f ca="1">COUNTIF(INDIRECT("U"&amp;(ROW()+12*(($AO319-1)*3+$AP319)-ROW())/12+5):INDIRECT("AF"&amp;(ROW()+12*(($AO319-1)*3+$AP319)-ROW())/12+5),AT319)</f>
        <v>0</v>
      </c>
      <c r="AV319" s="654">
        <f ca="1">IF(AND(AR319+AT319&gt;0,AS319+AU319&gt;0),COUNTIF(AV$6:AV318,"&gt;0")+1,0)</f>
        <v>0</v>
      </c>
    </row>
    <row r="320" spans="41:48">
      <c r="AO320" s="654">
        <v>9</v>
      </c>
      <c r="AP320" s="654">
        <v>3</v>
      </c>
      <c r="AQ320" s="654">
        <v>3</v>
      </c>
      <c r="AR320" s="658">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654">
        <f ca="1">COUNTIF(INDIRECT("H"&amp;(ROW()+12*(($AO320-1)*3+$AP320)-ROW())/12+5):INDIRECT("S"&amp;(ROW()+12*(($AO320-1)*3+$AP320)-ROW())/12+5),AR320)</f>
        <v>0</v>
      </c>
      <c r="AT320" s="658">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654">
        <f ca="1">COUNTIF(INDIRECT("U"&amp;(ROW()+12*(($AO320-1)*3+$AP320)-ROW())/12+5):INDIRECT("AF"&amp;(ROW()+12*(($AO320-1)*3+$AP320)-ROW())/12+5),AT320)</f>
        <v>0</v>
      </c>
      <c r="AV320" s="654">
        <f ca="1">IF(AND(AR320+AT320&gt;0,AS320+AU320&gt;0),COUNTIF(AV$6:AV319,"&gt;0")+1,0)</f>
        <v>0</v>
      </c>
    </row>
    <row r="321" spans="41:48">
      <c r="AO321" s="654">
        <v>9</v>
      </c>
      <c r="AP321" s="654">
        <v>3</v>
      </c>
      <c r="AQ321" s="654">
        <v>4</v>
      </c>
      <c r="AR321" s="658">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654">
        <f ca="1">COUNTIF(INDIRECT("H"&amp;(ROW()+12*(($AO321-1)*3+$AP321)-ROW())/12+5):INDIRECT("S"&amp;(ROW()+12*(($AO321-1)*3+$AP321)-ROW())/12+5),AR321)</f>
        <v>0</v>
      </c>
      <c r="AT321" s="658">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654">
        <f ca="1">COUNTIF(INDIRECT("U"&amp;(ROW()+12*(($AO321-1)*3+$AP321)-ROW())/12+5):INDIRECT("AF"&amp;(ROW()+12*(($AO321-1)*3+$AP321)-ROW())/12+5),AT321)</f>
        <v>0</v>
      </c>
      <c r="AV321" s="654">
        <f ca="1">IF(AND(AR321+AT321&gt;0,AS321+AU321&gt;0),COUNTIF(AV$6:AV320,"&gt;0")+1,0)</f>
        <v>0</v>
      </c>
    </row>
    <row r="322" spans="41:48">
      <c r="AO322" s="654">
        <v>9</v>
      </c>
      <c r="AP322" s="654">
        <v>3</v>
      </c>
      <c r="AQ322" s="654">
        <v>5</v>
      </c>
      <c r="AR322" s="658">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654">
        <f ca="1">COUNTIF(INDIRECT("H"&amp;(ROW()+12*(($AO322-1)*3+$AP322)-ROW())/12+5):INDIRECT("S"&amp;(ROW()+12*(($AO322-1)*3+$AP322)-ROW())/12+5),AR322)</f>
        <v>0</v>
      </c>
      <c r="AT322" s="658">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654">
        <f ca="1">COUNTIF(INDIRECT("U"&amp;(ROW()+12*(($AO322-1)*3+$AP322)-ROW())/12+5):INDIRECT("AF"&amp;(ROW()+12*(($AO322-1)*3+$AP322)-ROW())/12+5),AT322)</f>
        <v>0</v>
      </c>
      <c r="AV322" s="654">
        <f ca="1">IF(AND(AR322+AT322&gt;0,AS322+AU322&gt;0),COUNTIF(AV$6:AV321,"&gt;0")+1,0)</f>
        <v>0</v>
      </c>
    </row>
    <row r="323" spans="41:48">
      <c r="AO323" s="654">
        <v>9</v>
      </c>
      <c r="AP323" s="654">
        <v>3</v>
      </c>
      <c r="AQ323" s="654">
        <v>6</v>
      </c>
      <c r="AR323" s="658">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654">
        <f ca="1">COUNTIF(INDIRECT("H"&amp;(ROW()+12*(($AO323-1)*3+$AP323)-ROW())/12+5):INDIRECT("S"&amp;(ROW()+12*(($AO323-1)*3+$AP323)-ROW())/12+5),AR323)</f>
        <v>0</v>
      </c>
      <c r="AT323" s="658">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654">
        <f ca="1">COUNTIF(INDIRECT("U"&amp;(ROW()+12*(($AO323-1)*3+$AP323)-ROW())/12+5):INDIRECT("AF"&amp;(ROW()+12*(($AO323-1)*3+$AP323)-ROW())/12+5),AT323)</f>
        <v>0</v>
      </c>
      <c r="AV323" s="654">
        <f ca="1">IF(AND(AR323+AT323&gt;0,AS323+AU323&gt;0),COUNTIF(AV$6:AV322,"&gt;0")+1,0)</f>
        <v>0</v>
      </c>
    </row>
    <row r="324" spans="41:48">
      <c r="AO324" s="654">
        <v>9</v>
      </c>
      <c r="AP324" s="654">
        <v>3</v>
      </c>
      <c r="AQ324" s="654">
        <v>7</v>
      </c>
      <c r="AR324" s="658">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654">
        <f ca="1">COUNTIF(INDIRECT("H"&amp;(ROW()+12*(($AO324-1)*3+$AP324)-ROW())/12+5):INDIRECT("S"&amp;(ROW()+12*(($AO324-1)*3+$AP324)-ROW())/12+5),AR324)</f>
        <v>0</v>
      </c>
      <c r="AT324" s="658">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654">
        <f ca="1">COUNTIF(INDIRECT("U"&amp;(ROW()+12*(($AO324-1)*3+$AP324)-ROW())/12+5):INDIRECT("AF"&amp;(ROW()+12*(($AO324-1)*3+$AP324)-ROW())/12+5),AT324)</f>
        <v>0</v>
      </c>
      <c r="AV324" s="654">
        <f ca="1">IF(AND(AR324+AT324&gt;0,AS324+AU324&gt;0),COUNTIF(AV$6:AV323,"&gt;0")+1,0)</f>
        <v>0</v>
      </c>
    </row>
    <row r="325" spans="41:48">
      <c r="AO325" s="654">
        <v>9</v>
      </c>
      <c r="AP325" s="654">
        <v>3</v>
      </c>
      <c r="AQ325" s="654">
        <v>8</v>
      </c>
      <c r="AR325" s="658">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654">
        <f ca="1">COUNTIF(INDIRECT("H"&amp;(ROW()+12*(($AO325-1)*3+$AP325)-ROW())/12+5):INDIRECT("S"&amp;(ROW()+12*(($AO325-1)*3+$AP325)-ROW())/12+5),AR325)</f>
        <v>0</v>
      </c>
      <c r="AT325" s="658">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654">
        <f ca="1">COUNTIF(INDIRECT("U"&amp;(ROW()+12*(($AO325-1)*3+$AP325)-ROW())/12+5):INDIRECT("AF"&amp;(ROW()+12*(($AO325-1)*3+$AP325)-ROW())/12+5),AT325)</f>
        <v>0</v>
      </c>
      <c r="AV325" s="654">
        <f ca="1">IF(AND(AR325+AT325&gt;0,AS325+AU325&gt;0),COUNTIF(AV$6:AV324,"&gt;0")+1,0)</f>
        <v>0</v>
      </c>
    </row>
    <row r="326" spans="41:48">
      <c r="AO326" s="654">
        <v>9</v>
      </c>
      <c r="AP326" s="654">
        <v>3</v>
      </c>
      <c r="AQ326" s="654">
        <v>9</v>
      </c>
      <c r="AR326" s="658">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654">
        <f ca="1">COUNTIF(INDIRECT("H"&amp;(ROW()+12*(($AO326-1)*3+$AP326)-ROW())/12+5):INDIRECT("S"&amp;(ROW()+12*(($AO326-1)*3+$AP326)-ROW())/12+5),AR326)</f>
        <v>0</v>
      </c>
      <c r="AT326" s="658">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654">
        <f ca="1">COUNTIF(INDIRECT("U"&amp;(ROW()+12*(($AO326-1)*3+$AP326)-ROW())/12+5):INDIRECT("AF"&amp;(ROW()+12*(($AO326-1)*3+$AP326)-ROW())/12+5),AT326)</f>
        <v>0</v>
      </c>
      <c r="AV326" s="654">
        <f ca="1">IF(AND(AR326+AT326&gt;0,AS326+AU326&gt;0),COUNTIF(AV$6:AV325,"&gt;0")+1,0)</f>
        <v>0</v>
      </c>
    </row>
    <row r="327" spans="41:48">
      <c r="AO327" s="654">
        <v>9</v>
      </c>
      <c r="AP327" s="654">
        <v>3</v>
      </c>
      <c r="AQ327" s="654">
        <v>10</v>
      </c>
      <c r="AR327" s="658">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654">
        <f ca="1">COUNTIF(INDIRECT("H"&amp;(ROW()+12*(($AO327-1)*3+$AP327)-ROW())/12+5):INDIRECT("S"&amp;(ROW()+12*(($AO327-1)*3+$AP327)-ROW())/12+5),AR327)</f>
        <v>0</v>
      </c>
      <c r="AT327" s="658">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654">
        <f ca="1">COUNTIF(INDIRECT("U"&amp;(ROW()+12*(($AO327-1)*3+$AP327)-ROW())/12+5):INDIRECT("AF"&amp;(ROW()+12*(($AO327-1)*3+$AP327)-ROW())/12+5),AT327)</f>
        <v>0</v>
      </c>
      <c r="AV327" s="654">
        <f ca="1">IF(AND(AR327+AT327&gt;0,AS327+AU327&gt;0),COUNTIF(AV$6:AV326,"&gt;0")+1,0)</f>
        <v>0</v>
      </c>
    </row>
    <row r="328" spans="41:48">
      <c r="AO328" s="654">
        <v>9</v>
      </c>
      <c r="AP328" s="654">
        <v>3</v>
      </c>
      <c r="AQ328" s="654">
        <v>11</v>
      </c>
      <c r="AR328" s="658">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654">
        <f ca="1">COUNTIF(INDIRECT("H"&amp;(ROW()+12*(($AO328-1)*3+$AP328)-ROW())/12+5):INDIRECT("S"&amp;(ROW()+12*(($AO328-1)*3+$AP328)-ROW())/12+5),AR328)</f>
        <v>0</v>
      </c>
      <c r="AT328" s="658">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654">
        <f ca="1">COUNTIF(INDIRECT("U"&amp;(ROW()+12*(($AO328-1)*3+$AP328)-ROW())/12+5):INDIRECT("AF"&amp;(ROW()+12*(($AO328-1)*3+$AP328)-ROW())/12+5),AT328)</f>
        <v>0</v>
      </c>
      <c r="AV328" s="654">
        <f ca="1">IF(AND(AR328+AT328&gt;0,AS328+AU328&gt;0),COUNTIF(AV$6:AV327,"&gt;0")+1,0)</f>
        <v>0</v>
      </c>
    </row>
    <row r="329" spans="41:48">
      <c r="AO329" s="654">
        <v>9</v>
      </c>
      <c r="AP329" s="654">
        <v>3</v>
      </c>
      <c r="AQ329" s="654">
        <v>12</v>
      </c>
      <c r="AR329" s="658">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654">
        <f ca="1">COUNTIF(INDIRECT("H"&amp;(ROW()+12*(($AO329-1)*3+$AP329)-ROW())/12+5):INDIRECT("S"&amp;(ROW()+12*(($AO329-1)*3+$AP329)-ROW())/12+5),AR329)</f>
        <v>0</v>
      </c>
      <c r="AT329" s="658">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654">
        <f ca="1">COUNTIF(INDIRECT("U"&amp;(ROW()+12*(($AO329-1)*3+$AP329)-ROW())/12+5):INDIRECT("AF"&amp;(ROW()+12*(($AO329-1)*3+$AP329)-ROW())/12+5),AT329)</f>
        <v>0</v>
      </c>
      <c r="AV329" s="654">
        <f ca="1">IF(AND(AR329+AT329&gt;0,AS329+AU329&gt;0),COUNTIF(AV$6:AV328,"&gt;0")+1,0)</f>
        <v>0</v>
      </c>
    </row>
    <row r="330" spans="41:48">
      <c r="AO330" s="654">
        <v>10</v>
      </c>
      <c r="AP330" s="654">
        <v>1</v>
      </c>
      <c r="AQ330" s="654">
        <v>1</v>
      </c>
      <c r="AR330" s="658">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654">
        <f ca="1">COUNTIF(INDIRECT("H"&amp;(ROW()+12*(($AO330-1)*3+$AP330)-ROW())/12+5):INDIRECT("S"&amp;(ROW()+12*(($AO330-1)*3+$AP330)-ROW())/12+5),AR330)</f>
        <v>0</v>
      </c>
      <c r="AT330" s="658">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654">
        <f ca="1">COUNTIF(INDIRECT("U"&amp;(ROW()+12*(($AO330-1)*3+$AP330)-ROW())/12+5):INDIRECT("AF"&amp;(ROW()+12*(($AO330-1)*3+$AP330)-ROW())/12+5),AT330)</f>
        <v>0</v>
      </c>
      <c r="AV330" s="654">
        <f ca="1">IF(AND(AR330+AT330&gt;0,AS330+AU330&gt;0),COUNTIF(AV$6:AV329,"&gt;0")+1,0)</f>
        <v>0</v>
      </c>
    </row>
    <row r="331" spans="41:48">
      <c r="AO331" s="654">
        <v>10</v>
      </c>
      <c r="AP331" s="654">
        <v>1</v>
      </c>
      <c r="AQ331" s="654">
        <v>2</v>
      </c>
      <c r="AR331" s="658">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654">
        <f ca="1">COUNTIF(INDIRECT("H"&amp;(ROW()+12*(($AO331-1)*3+$AP331)-ROW())/12+5):INDIRECT("S"&amp;(ROW()+12*(($AO331-1)*3+$AP331)-ROW())/12+5),AR331)</f>
        <v>0</v>
      </c>
      <c r="AT331" s="658">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654">
        <f ca="1">COUNTIF(INDIRECT("U"&amp;(ROW()+12*(($AO331-1)*3+$AP331)-ROW())/12+5):INDIRECT("AF"&amp;(ROW()+12*(($AO331-1)*3+$AP331)-ROW())/12+5),AT331)</f>
        <v>0</v>
      </c>
      <c r="AV331" s="654">
        <f ca="1">IF(AND(AR331+AT331&gt;0,AS331+AU331&gt;0),COUNTIF(AV$6:AV330,"&gt;0")+1,0)</f>
        <v>0</v>
      </c>
    </row>
    <row r="332" spans="41:48">
      <c r="AO332" s="654">
        <v>10</v>
      </c>
      <c r="AP332" s="654">
        <v>1</v>
      </c>
      <c r="AQ332" s="654">
        <v>3</v>
      </c>
      <c r="AR332" s="658">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654">
        <f ca="1">COUNTIF(INDIRECT("H"&amp;(ROW()+12*(($AO332-1)*3+$AP332)-ROW())/12+5):INDIRECT("S"&amp;(ROW()+12*(($AO332-1)*3+$AP332)-ROW())/12+5),AR332)</f>
        <v>0</v>
      </c>
      <c r="AT332" s="658">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654">
        <f ca="1">COUNTIF(INDIRECT("U"&amp;(ROW()+12*(($AO332-1)*3+$AP332)-ROW())/12+5):INDIRECT("AF"&amp;(ROW()+12*(($AO332-1)*3+$AP332)-ROW())/12+5),AT332)</f>
        <v>0</v>
      </c>
      <c r="AV332" s="654">
        <f ca="1">IF(AND(AR332+AT332&gt;0,AS332+AU332&gt;0),COUNTIF(AV$6:AV331,"&gt;0")+1,0)</f>
        <v>0</v>
      </c>
    </row>
    <row r="333" spans="41:48">
      <c r="AO333" s="654">
        <v>10</v>
      </c>
      <c r="AP333" s="654">
        <v>1</v>
      </c>
      <c r="AQ333" s="654">
        <v>4</v>
      </c>
      <c r="AR333" s="658">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654">
        <f ca="1">COUNTIF(INDIRECT("H"&amp;(ROW()+12*(($AO333-1)*3+$AP333)-ROW())/12+5):INDIRECT("S"&amp;(ROW()+12*(($AO333-1)*3+$AP333)-ROW())/12+5),AR333)</f>
        <v>0</v>
      </c>
      <c r="AT333" s="658">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654">
        <f ca="1">COUNTIF(INDIRECT("U"&amp;(ROW()+12*(($AO333-1)*3+$AP333)-ROW())/12+5):INDIRECT("AF"&amp;(ROW()+12*(($AO333-1)*3+$AP333)-ROW())/12+5),AT333)</f>
        <v>0</v>
      </c>
      <c r="AV333" s="654">
        <f ca="1">IF(AND(AR333+AT333&gt;0,AS333+AU333&gt;0),COUNTIF(AV$6:AV332,"&gt;0")+1,0)</f>
        <v>0</v>
      </c>
    </row>
    <row r="334" spans="41:48">
      <c r="AO334" s="654">
        <v>10</v>
      </c>
      <c r="AP334" s="654">
        <v>1</v>
      </c>
      <c r="AQ334" s="654">
        <v>5</v>
      </c>
      <c r="AR334" s="658">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654">
        <f ca="1">COUNTIF(INDIRECT("H"&amp;(ROW()+12*(($AO334-1)*3+$AP334)-ROW())/12+5):INDIRECT("S"&amp;(ROW()+12*(($AO334-1)*3+$AP334)-ROW())/12+5),AR334)</f>
        <v>0</v>
      </c>
      <c r="AT334" s="658">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654">
        <f ca="1">COUNTIF(INDIRECT("U"&amp;(ROW()+12*(($AO334-1)*3+$AP334)-ROW())/12+5):INDIRECT("AF"&amp;(ROW()+12*(($AO334-1)*3+$AP334)-ROW())/12+5),AT334)</f>
        <v>0</v>
      </c>
      <c r="AV334" s="654">
        <f ca="1">IF(AND(AR334+AT334&gt;0,AS334+AU334&gt;0),COUNTIF(AV$6:AV333,"&gt;0")+1,0)</f>
        <v>0</v>
      </c>
    </row>
    <row r="335" spans="41:48">
      <c r="AO335" s="654">
        <v>10</v>
      </c>
      <c r="AP335" s="654">
        <v>1</v>
      </c>
      <c r="AQ335" s="654">
        <v>6</v>
      </c>
      <c r="AR335" s="658">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654">
        <f ca="1">COUNTIF(INDIRECT("H"&amp;(ROW()+12*(($AO335-1)*3+$AP335)-ROW())/12+5):INDIRECT("S"&amp;(ROW()+12*(($AO335-1)*3+$AP335)-ROW())/12+5),AR335)</f>
        <v>0</v>
      </c>
      <c r="AT335" s="658">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654">
        <f ca="1">COUNTIF(INDIRECT("U"&amp;(ROW()+12*(($AO335-1)*3+$AP335)-ROW())/12+5):INDIRECT("AF"&amp;(ROW()+12*(($AO335-1)*3+$AP335)-ROW())/12+5),AT335)</f>
        <v>0</v>
      </c>
      <c r="AV335" s="654">
        <f ca="1">IF(AND(AR335+AT335&gt;0,AS335+AU335&gt;0),COUNTIF(AV$6:AV334,"&gt;0")+1,0)</f>
        <v>0</v>
      </c>
    </row>
    <row r="336" spans="41:48">
      <c r="AO336" s="654">
        <v>10</v>
      </c>
      <c r="AP336" s="654">
        <v>1</v>
      </c>
      <c r="AQ336" s="654">
        <v>7</v>
      </c>
      <c r="AR336" s="658">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654">
        <f ca="1">COUNTIF(INDIRECT("H"&amp;(ROW()+12*(($AO336-1)*3+$AP336)-ROW())/12+5):INDIRECT("S"&amp;(ROW()+12*(($AO336-1)*3+$AP336)-ROW())/12+5),AR336)</f>
        <v>0</v>
      </c>
      <c r="AT336" s="658">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654">
        <f ca="1">COUNTIF(INDIRECT("U"&amp;(ROW()+12*(($AO336-1)*3+$AP336)-ROW())/12+5):INDIRECT("AF"&amp;(ROW()+12*(($AO336-1)*3+$AP336)-ROW())/12+5),AT336)</f>
        <v>0</v>
      </c>
      <c r="AV336" s="654">
        <f ca="1">IF(AND(AR336+AT336&gt;0,AS336+AU336&gt;0),COUNTIF(AV$6:AV335,"&gt;0")+1,0)</f>
        <v>0</v>
      </c>
    </row>
    <row r="337" spans="41:48">
      <c r="AO337" s="654">
        <v>10</v>
      </c>
      <c r="AP337" s="654">
        <v>1</v>
      </c>
      <c r="AQ337" s="654">
        <v>8</v>
      </c>
      <c r="AR337" s="658">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654">
        <f ca="1">COUNTIF(INDIRECT("H"&amp;(ROW()+12*(($AO337-1)*3+$AP337)-ROW())/12+5):INDIRECT("S"&amp;(ROW()+12*(($AO337-1)*3+$AP337)-ROW())/12+5),AR337)</f>
        <v>0</v>
      </c>
      <c r="AT337" s="658">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654">
        <f ca="1">COUNTIF(INDIRECT("U"&amp;(ROW()+12*(($AO337-1)*3+$AP337)-ROW())/12+5):INDIRECT("AF"&amp;(ROW()+12*(($AO337-1)*3+$AP337)-ROW())/12+5),AT337)</f>
        <v>0</v>
      </c>
      <c r="AV337" s="654">
        <f ca="1">IF(AND(AR337+AT337&gt;0,AS337+AU337&gt;0),COUNTIF(AV$6:AV336,"&gt;0")+1,0)</f>
        <v>0</v>
      </c>
    </row>
    <row r="338" spans="41:48">
      <c r="AO338" s="654">
        <v>10</v>
      </c>
      <c r="AP338" s="654">
        <v>1</v>
      </c>
      <c r="AQ338" s="654">
        <v>9</v>
      </c>
      <c r="AR338" s="658">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654">
        <f ca="1">COUNTIF(INDIRECT("H"&amp;(ROW()+12*(($AO338-1)*3+$AP338)-ROW())/12+5):INDIRECT("S"&amp;(ROW()+12*(($AO338-1)*3+$AP338)-ROW())/12+5),AR338)</f>
        <v>0</v>
      </c>
      <c r="AT338" s="658">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654">
        <f ca="1">COUNTIF(INDIRECT("U"&amp;(ROW()+12*(($AO338-1)*3+$AP338)-ROW())/12+5):INDIRECT("AF"&amp;(ROW()+12*(($AO338-1)*3+$AP338)-ROW())/12+5),AT338)</f>
        <v>0</v>
      </c>
      <c r="AV338" s="654">
        <f ca="1">IF(AND(AR338+AT338&gt;0,AS338+AU338&gt;0),COUNTIF(AV$6:AV337,"&gt;0")+1,0)</f>
        <v>0</v>
      </c>
    </row>
    <row r="339" spans="41:48">
      <c r="AO339" s="654">
        <v>10</v>
      </c>
      <c r="AP339" s="654">
        <v>1</v>
      </c>
      <c r="AQ339" s="654">
        <v>10</v>
      </c>
      <c r="AR339" s="658">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654">
        <f ca="1">COUNTIF(INDIRECT("H"&amp;(ROW()+12*(($AO339-1)*3+$AP339)-ROW())/12+5):INDIRECT("S"&amp;(ROW()+12*(($AO339-1)*3+$AP339)-ROW())/12+5),AR339)</f>
        <v>0</v>
      </c>
      <c r="AT339" s="658">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654">
        <f ca="1">COUNTIF(INDIRECT("U"&amp;(ROW()+12*(($AO339-1)*3+$AP339)-ROW())/12+5):INDIRECT("AF"&amp;(ROW()+12*(($AO339-1)*3+$AP339)-ROW())/12+5),AT339)</f>
        <v>0</v>
      </c>
      <c r="AV339" s="654">
        <f ca="1">IF(AND(AR339+AT339&gt;0,AS339+AU339&gt;0),COUNTIF(AV$6:AV338,"&gt;0")+1,0)</f>
        <v>0</v>
      </c>
    </row>
    <row r="340" spans="41:48">
      <c r="AO340" s="654">
        <v>10</v>
      </c>
      <c r="AP340" s="654">
        <v>1</v>
      </c>
      <c r="AQ340" s="654">
        <v>11</v>
      </c>
      <c r="AR340" s="658">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654">
        <f ca="1">COUNTIF(INDIRECT("H"&amp;(ROW()+12*(($AO340-1)*3+$AP340)-ROW())/12+5):INDIRECT("S"&amp;(ROW()+12*(($AO340-1)*3+$AP340)-ROW())/12+5),AR340)</f>
        <v>0</v>
      </c>
      <c r="AT340" s="658">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654">
        <f ca="1">COUNTIF(INDIRECT("U"&amp;(ROW()+12*(($AO340-1)*3+$AP340)-ROW())/12+5):INDIRECT("AF"&amp;(ROW()+12*(($AO340-1)*3+$AP340)-ROW())/12+5),AT340)</f>
        <v>0</v>
      </c>
      <c r="AV340" s="654">
        <f ca="1">IF(AND(AR340+AT340&gt;0,AS340+AU340&gt;0),COUNTIF(AV$6:AV339,"&gt;0")+1,0)</f>
        <v>0</v>
      </c>
    </row>
    <row r="341" spans="41:48">
      <c r="AO341" s="654">
        <v>10</v>
      </c>
      <c r="AP341" s="654">
        <v>1</v>
      </c>
      <c r="AQ341" s="654">
        <v>12</v>
      </c>
      <c r="AR341" s="658">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654">
        <f ca="1">COUNTIF(INDIRECT("H"&amp;(ROW()+12*(($AO341-1)*3+$AP341)-ROW())/12+5):INDIRECT("S"&amp;(ROW()+12*(($AO341-1)*3+$AP341)-ROW())/12+5),AR341)</f>
        <v>0</v>
      </c>
      <c r="AT341" s="658">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654">
        <f ca="1">COUNTIF(INDIRECT("U"&amp;(ROW()+12*(($AO341-1)*3+$AP341)-ROW())/12+5):INDIRECT("AF"&amp;(ROW()+12*(($AO341-1)*3+$AP341)-ROW())/12+5),AT341)</f>
        <v>0</v>
      </c>
      <c r="AV341" s="654">
        <f ca="1">IF(AND(AR341+AT341&gt;0,AS341+AU341&gt;0),COUNTIF(AV$6:AV340,"&gt;0")+1,0)</f>
        <v>0</v>
      </c>
    </row>
    <row r="342" spans="41:48">
      <c r="AO342" s="654">
        <v>10</v>
      </c>
      <c r="AP342" s="654">
        <v>2</v>
      </c>
      <c r="AQ342" s="654">
        <v>1</v>
      </c>
      <c r="AR342" s="658">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654">
        <f ca="1">COUNTIF(INDIRECT("H"&amp;(ROW()+12*(($AO342-1)*3+$AP342)-ROW())/12+5):INDIRECT("S"&amp;(ROW()+12*(($AO342-1)*3+$AP342)-ROW())/12+5),AR342)</f>
        <v>0</v>
      </c>
      <c r="AT342" s="658">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654">
        <f ca="1">COUNTIF(INDIRECT("U"&amp;(ROW()+12*(($AO342-1)*3+$AP342)-ROW())/12+5):INDIRECT("AF"&amp;(ROW()+12*(($AO342-1)*3+$AP342)-ROW())/12+5),AT342)</f>
        <v>0</v>
      </c>
      <c r="AV342" s="654">
        <f ca="1">IF(AND(AR342+AT342&gt;0,AS342+AU342&gt;0),COUNTIF(AV$6:AV341,"&gt;0")+1,0)</f>
        <v>0</v>
      </c>
    </row>
    <row r="343" spans="41:48">
      <c r="AO343" s="654">
        <v>10</v>
      </c>
      <c r="AP343" s="654">
        <v>2</v>
      </c>
      <c r="AQ343" s="654">
        <v>2</v>
      </c>
      <c r="AR343" s="658">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654">
        <f ca="1">COUNTIF(INDIRECT("H"&amp;(ROW()+12*(($AO343-1)*3+$AP343)-ROW())/12+5):INDIRECT("S"&amp;(ROW()+12*(($AO343-1)*3+$AP343)-ROW())/12+5),AR343)</f>
        <v>0</v>
      </c>
      <c r="AT343" s="658">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654">
        <f ca="1">COUNTIF(INDIRECT("U"&amp;(ROW()+12*(($AO343-1)*3+$AP343)-ROW())/12+5):INDIRECT("AF"&amp;(ROW()+12*(($AO343-1)*3+$AP343)-ROW())/12+5),AT343)</f>
        <v>0</v>
      </c>
      <c r="AV343" s="654">
        <f ca="1">IF(AND(AR343+AT343&gt;0,AS343+AU343&gt;0),COUNTIF(AV$6:AV342,"&gt;0")+1,0)</f>
        <v>0</v>
      </c>
    </row>
    <row r="344" spans="41:48">
      <c r="AO344" s="654">
        <v>10</v>
      </c>
      <c r="AP344" s="654">
        <v>2</v>
      </c>
      <c r="AQ344" s="654">
        <v>3</v>
      </c>
      <c r="AR344" s="658">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654">
        <f ca="1">COUNTIF(INDIRECT("H"&amp;(ROW()+12*(($AO344-1)*3+$AP344)-ROW())/12+5):INDIRECT("S"&amp;(ROW()+12*(($AO344-1)*3+$AP344)-ROW())/12+5),AR344)</f>
        <v>0</v>
      </c>
      <c r="AT344" s="658">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654">
        <f ca="1">COUNTIF(INDIRECT("U"&amp;(ROW()+12*(($AO344-1)*3+$AP344)-ROW())/12+5):INDIRECT("AF"&amp;(ROW()+12*(($AO344-1)*3+$AP344)-ROW())/12+5),AT344)</f>
        <v>0</v>
      </c>
      <c r="AV344" s="654">
        <f ca="1">IF(AND(AR344+AT344&gt;0,AS344+AU344&gt;0),COUNTIF(AV$6:AV343,"&gt;0")+1,0)</f>
        <v>0</v>
      </c>
    </row>
    <row r="345" spans="41:48">
      <c r="AO345" s="654">
        <v>10</v>
      </c>
      <c r="AP345" s="654">
        <v>2</v>
      </c>
      <c r="AQ345" s="654">
        <v>4</v>
      </c>
      <c r="AR345" s="658">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654">
        <f ca="1">COUNTIF(INDIRECT("H"&amp;(ROW()+12*(($AO345-1)*3+$AP345)-ROW())/12+5):INDIRECT("S"&amp;(ROW()+12*(($AO345-1)*3+$AP345)-ROW())/12+5),AR345)</f>
        <v>0</v>
      </c>
      <c r="AT345" s="658">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654">
        <f ca="1">COUNTIF(INDIRECT("U"&amp;(ROW()+12*(($AO345-1)*3+$AP345)-ROW())/12+5):INDIRECT("AF"&amp;(ROW()+12*(($AO345-1)*3+$AP345)-ROW())/12+5),AT345)</f>
        <v>0</v>
      </c>
      <c r="AV345" s="654">
        <f ca="1">IF(AND(AR345+AT345&gt;0,AS345+AU345&gt;0),COUNTIF(AV$6:AV344,"&gt;0")+1,0)</f>
        <v>0</v>
      </c>
    </row>
    <row r="346" spans="41:48">
      <c r="AO346" s="654">
        <v>10</v>
      </c>
      <c r="AP346" s="654">
        <v>2</v>
      </c>
      <c r="AQ346" s="654">
        <v>5</v>
      </c>
      <c r="AR346" s="658">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654">
        <f ca="1">COUNTIF(INDIRECT("H"&amp;(ROW()+12*(($AO346-1)*3+$AP346)-ROW())/12+5):INDIRECT("S"&amp;(ROW()+12*(($AO346-1)*3+$AP346)-ROW())/12+5),AR346)</f>
        <v>0</v>
      </c>
      <c r="AT346" s="658">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654">
        <f ca="1">COUNTIF(INDIRECT("U"&amp;(ROW()+12*(($AO346-1)*3+$AP346)-ROW())/12+5):INDIRECT("AF"&amp;(ROW()+12*(($AO346-1)*3+$AP346)-ROW())/12+5),AT346)</f>
        <v>0</v>
      </c>
      <c r="AV346" s="654">
        <f ca="1">IF(AND(AR346+AT346&gt;0,AS346+AU346&gt;0),COUNTIF(AV$6:AV345,"&gt;0")+1,0)</f>
        <v>0</v>
      </c>
    </row>
    <row r="347" spans="41:48">
      <c r="AO347" s="654">
        <v>10</v>
      </c>
      <c r="AP347" s="654">
        <v>2</v>
      </c>
      <c r="AQ347" s="654">
        <v>6</v>
      </c>
      <c r="AR347" s="658">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654">
        <f ca="1">COUNTIF(INDIRECT("H"&amp;(ROW()+12*(($AO347-1)*3+$AP347)-ROW())/12+5):INDIRECT("S"&amp;(ROW()+12*(($AO347-1)*3+$AP347)-ROW())/12+5),AR347)</f>
        <v>0</v>
      </c>
      <c r="AT347" s="658">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654">
        <f ca="1">COUNTIF(INDIRECT("U"&amp;(ROW()+12*(($AO347-1)*3+$AP347)-ROW())/12+5):INDIRECT("AF"&amp;(ROW()+12*(($AO347-1)*3+$AP347)-ROW())/12+5),AT347)</f>
        <v>0</v>
      </c>
      <c r="AV347" s="654">
        <f ca="1">IF(AND(AR347+AT347&gt;0,AS347+AU347&gt;0),COUNTIF(AV$6:AV346,"&gt;0")+1,0)</f>
        <v>0</v>
      </c>
    </row>
    <row r="348" spans="41:48">
      <c r="AO348" s="654">
        <v>10</v>
      </c>
      <c r="AP348" s="654">
        <v>2</v>
      </c>
      <c r="AQ348" s="654">
        <v>7</v>
      </c>
      <c r="AR348" s="658">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654">
        <f ca="1">COUNTIF(INDIRECT("H"&amp;(ROW()+12*(($AO348-1)*3+$AP348)-ROW())/12+5):INDIRECT("S"&amp;(ROW()+12*(($AO348-1)*3+$AP348)-ROW())/12+5),AR348)</f>
        <v>0</v>
      </c>
      <c r="AT348" s="658">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654">
        <f ca="1">COUNTIF(INDIRECT("U"&amp;(ROW()+12*(($AO348-1)*3+$AP348)-ROW())/12+5):INDIRECT("AF"&amp;(ROW()+12*(($AO348-1)*3+$AP348)-ROW())/12+5),AT348)</f>
        <v>0</v>
      </c>
      <c r="AV348" s="654">
        <f ca="1">IF(AND(AR348+AT348&gt;0,AS348+AU348&gt;0),COUNTIF(AV$6:AV347,"&gt;0")+1,0)</f>
        <v>0</v>
      </c>
    </row>
    <row r="349" spans="41:48">
      <c r="AO349" s="654">
        <v>10</v>
      </c>
      <c r="AP349" s="654">
        <v>2</v>
      </c>
      <c r="AQ349" s="654">
        <v>8</v>
      </c>
      <c r="AR349" s="658">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654">
        <f ca="1">COUNTIF(INDIRECT("H"&amp;(ROW()+12*(($AO349-1)*3+$AP349)-ROW())/12+5):INDIRECT("S"&amp;(ROW()+12*(($AO349-1)*3+$AP349)-ROW())/12+5),AR349)</f>
        <v>0</v>
      </c>
      <c r="AT349" s="658">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654">
        <f ca="1">COUNTIF(INDIRECT("U"&amp;(ROW()+12*(($AO349-1)*3+$AP349)-ROW())/12+5):INDIRECT("AF"&amp;(ROW()+12*(($AO349-1)*3+$AP349)-ROW())/12+5),AT349)</f>
        <v>0</v>
      </c>
      <c r="AV349" s="654">
        <f ca="1">IF(AND(AR349+AT349&gt;0,AS349+AU349&gt;0),COUNTIF(AV$6:AV348,"&gt;0")+1,0)</f>
        <v>0</v>
      </c>
    </row>
    <row r="350" spans="41:48">
      <c r="AO350" s="654">
        <v>10</v>
      </c>
      <c r="AP350" s="654">
        <v>2</v>
      </c>
      <c r="AQ350" s="654">
        <v>9</v>
      </c>
      <c r="AR350" s="658">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654">
        <f ca="1">COUNTIF(INDIRECT("H"&amp;(ROW()+12*(($AO350-1)*3+$AP350)-ROW())/12+5):INDIRECT("S"&amp;(ROW()+12*(($AO350-1)*3+$AP350)-ROW())/12+5),AR350)</f>
        <v>0</v>
      </c>
      <c r="AT350" s="658">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654">
        <f ca="1">COUNTIF(INDIRECT("U"&amp;(ROW()+12*(($AO350-1)*3+$AP350)-ROW())/12+5):INDIRECT("AF"&amp;(ROW()+12*(($AO350-1)*3+$AP350)-ROW())/12+5),AT350)</f>
        <v>0</v>
      </c>
      <c r="AV350" s="654">
        <f ca="1">IF(AND(AR350+AT350&gt;0,AS350+AU350&gt;0),COUNTIF(AV$6:AV349,"&gt;0")+1,0)</f>
        <v>0</v>
      </c>
    </row>
    <row r="351" spans="41:48">
      <c r="AO351" s="654">
        <v>10</v>
      </c>
      <c r="AP351" s="654">
        <v>2</v>
      </c>
      <c r="AQ351" s="654">
        <v>10</v>
      </c>
      <c r="AR351" s="658">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654">
        <f ca="1">COUNTIF(INDIRECT("H"&amp;(ROW()+12*(($AO351-1)*3+$AP351)-ROW())/12+5):INDIRECT("S"&amp;(ROW()+12*(($AO351-1)*3+$AP351)-ROW())/12+5),AR351)</f>
        <v>0</v>
      </c>
      <c r="AT351" s="658">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654">
        <f ca="1">COUNTIF(INDIRECT("U"&amp;(ROW()+12*(($AO351-1)*3+$AP351)-ROW())/12+5):INDIRECT("AF"&amp;(ROW()+12*(($AO351-1)*3+$AP351)-ROW())/12+5),AT351)</f>
        <v>0</v>
      </c>
      <c r="AV351" s="654">
        <f ca="1">IF(AND(AR351+AT351&gt;0,AS351+AU351&gt;0),COUNTIF(AV$6:AV350,"&gt;0")+1,0)</f>
        <v>0</v>
      </c>
    </row>
    <row r="352" spans="41:48">
      <c r="AO352" s="654">
        <v>10</v>
      </c>
      <c r="AP352" s="654">
        <v>2</v>
      </c>
      <c r="AQ352" s="654">
        <v>11</v>
      </c>
      <c r="AR352" s="658">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654">
        <f ca="1">COUNTIF(INDIRECT("H"&amp;(ROW()+12*(($AO352-1)*3+$AP352)-ROW())/12+5):INDIRECT("S"&amp;(ROW()+12*(($AO352-1)*3+$AP352)-ROW())/12+5),AR352)</f>
        <v>0</v>
      </c>
      <c r="AT352" s="658">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654">
        <f ca="1">COUNTIF(INDIRECT("U"&amp;(ROW()+12*(($AO352-1)*3+$AP352)-ROW())/12+5):INDIRECT("AF"&amp;(ROW()+12*(($AO352-1)*3+$AP352)-ROW())/12+5),AT352)</f>
        <v>0</v>
      </c>
      <c r="AV352" s="654">
        <f ca="1">IF(AND(AR352+AT352&gt;0,AS352+AU352&gt;0),COUNTIF(AV$6:AV351,"&gt;0")+1,0)</f>
        <v>0</v>
      </c>
    </row>
    <row r="353" spans="41:48">
      <c r="AO353" s="654">
        <v>10</v>
      </c>
      <c r="AP353" s="654">
        <v>2</v>
      </c>
      <c r="AQ353" s="654">
        <v>12</v>
      </c>
      <c r="AR353" s="658">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654">
        <f ca="1">COUNTIF(INDIRECT("H"&amp;(ROW()+12*(($AO353-1)*3+$AP353)-ROW())/12+5):INDIRECT("S"&amp;(ROW()+12*(($AO353-1)*3+$AP353)-ROW())/12+5),AR353)</f>
        <v>0</v>
      </c>
      <c r="AT353" s="658">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654">
        <f ca="1">COUNTIF(INDIRECT("U"&amp;(ROW()+12*(($AO353-1)*3+$AP353)-ROW())/12+5):INDIRECT("AF"&amp;(ROW()+12*(($AO353-1)*3+$AP353)-ROW())/12+5),AT353)</f>
        <v>0</v>
      </c>
      <c r="AV353" s="654">
        <f ca="1">IF(AND(AR353+AT353&gt;0,AS353+AU353&gt;0),COUNTIF(AV$6:AV352,"&gt;0")+1,0)</f>
        <v>0</v>
      </c>
    </row>
    <row r="354" spans="41:48">
      <c r="AO354" s="654">
        <v>10</v>
      </c>
      <c r="AP354" s="654">
        <v>3</v>
      </c>
      <c r="AQ354" s="654">
        <v>1</v>
      </c>
      <c r="AR354" s="658">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654">
        <f ca="1">COUNTIF(INDIRECT("H"&amp;(ROW()+12*(($AO354-1)*3+$AP354)-ROW())/12+5):INDIRECT("S"&amp;(ROW()+12*(($AO354-1)*3+$AP354)-ROW())/12+5),AR354)</f>
        <v>0</v>
      </c>
      <c r="AT354" s="658">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654">
        <f ca="1">COUNTIF(INDIRECT("U"&amp;(ROW()+12*(($AO354-1)*3+$AP354)-ROW())/12+5):INDIRECT("AF"&amp;(ROW()+12*(($AO354-1)*3+$AP354)-ROW())/12+5),AT354)</f>
        <v>0</v>
      </c>
      <c r="AV354" s="654">
        <f ca="1">IF(AND(AR354+AT354&gt;0,AS354+AU354&gt;0),COUNTIF(AV$6:AV353,"&gt;0")+1,0)</f>
        <v>0</v>
      </c>
    </row>
    <row r="355" spans="41:48">
      <c r="AO355" s="654">
        <v>10</v>
      </c>
      <c r="AP355" s="654">
        <v>3</v>
      </c>
      <c r="AQ355" s="654">
        <v>2</v>
      </c>
      <c r="AR355" s="658">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654">
        <f ca="1">COUNTIF(INDIRECT("H"&amp;(ROW()+12*(($AO355-1)*3+$AP355)-ROW())/12+5):INDIRECT("S"&amp;(ROW()+12*(($AO355-1)*3+$AP355)-ROW())/12+5),AR355)</f>
        <v>0</v>
      </c>
      <c r="AT355" s="658">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654">
        <f ca="1">COUNTIF(INDIRECT("U"&amp;(ROW()+12*(($AO355-1)*3+$AP355)-ROW())/12+5):INDIRECT("AF"&amp;(ROW()+12*(($AO355-1)*3+$AP355)-ROW())/12+5),AT355)</f>
        <v>0</v>
      </c>
      <c r="AV355" s="654">
        <f ca="1">IF(AND(AR355+AT355&gt;0,AS355+AU355&gt;0),COUNTIF(AV$6:AV354,"&gt;0")+1,0)</f>
        <v>0</v>
      </c>
    </row>
    <row r="356" spans="41:48">
      <c r="AO356" s="654">
        <v>10</v>
      </c>
      <c r="AP356" s="654">
        <v>3</v>
      </c>
      <c r="AQ356" s="654">
        <v>3</v>
      </c>
      <c r="AR356" s="658">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654">
        <f ca="1">COUNTIF(INDIRECT("H"&amp;(ROW()+12*(($AO356-1)*3+$AP356)-ROW())/12+5):INDIRECT("S"&amp;(ROW()+12*(($AO356-1)*3+$AP356)-ROW())/12+5),AR356)</f>
        <v>0</v>
      </c>
      <c r="AT356" s="658">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654">
        <f ca="1">COUNTIF(INDIRECT("U"&amp;(ROW()+12*(($AO356-1)*3+$AP356)-ROW())/12+5):INDIRECT("AF"&amp;(ROW()+12*(($AO356-1)*3+$AP356)-ROW())/12+5),AT356)</f>
        <v>0</v>
      </c>
      <c r="AV356" s="654">
        <f ca="1">IF(AND(AR356+AT356&gt;0,AS356+AU356&gt;0),COUNTIF(AV$6:AV355,"&gt;0")+1,0)</f>
        <v>0</v>
      </c>
    </row>
    <row r="357" spans="41:48">
      <c r="AO357" s="654">
        <v>10</v>
      </c>
      <c r="AP357" s="654">
        <v>3</v>
      </c>
      <c r="AQ357" s="654">
        <v>4</v>
      </c>
      <c r="AR357" s="658">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654">
        <f ca="1">COUNTIF(INDIRECT("H"&amp;(ROW()+12*(($AO357-1)*3+$AP357)-ROW())/12+5):INDIRECT("S"&amp;(ROW()+12*(($AO357-1)*3+$AP357)-ROW())/12+5),AR357)</f>
        <v>0</v>
      </c>
      <c r="AT357" s="658">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654">
        <f ca="1">COUNTIF(INDIRECT("U"&amp;(ROW()+12*(($AO357-1)*3+$AP357)-ROW())/12+5):INDIRECT("AF"&amp;(ROW()+12*(($AO357-1)*3+$AP357)-ROW())/12+5),AT357)</f>
        <v>0</v>
      </c>
      <c r="AV357" s="654">
        <f ca="1">IF(AND(AR357+AT357&gt;0,AS357+AU357&gt;0),COUNTIF(AV$6:AV356,"&gt;0")+1,0)</f>
        <v>0</v>
      </c>
    </row>
    <row r="358" spans="41:48">
      <c r="AO358" s="654">
        <v>10</v>
      </c>
      <c r="AP358" s="654">
        <v>3</v>
      </c>
      <c r="AQ358" s="654">
        <v>5</v>
      </c>
      <c r="AR358" s="658">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654">
        <f ca="1">COUNTIF(INDIRECT("H"&amp;(ROW()+12*(($AO358-1)*3+$AP358)-ROW())/12+5):INDIRECT("S"&amp;(ROW()+12*(($AO358-1)*3+$AP358)-ROW())/12+5),AR358)</f>
        <v>0</v>
      </c>
      <c r="AT358" s="658">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654">
        <f ca="1">COUNTIF(INDIRECT("U"&amp;(ROW()+12*(($AO358-1)*3+$AP358)-ROW())/12+5):INDIRECT("AF"&amp;(ROW()+12*(($AO358-1)*3+$AP358)-ROW())/12+5),AT358)</f>
        <v>0</v>
      </c>
      <c r="AV358" s="654">
        <f ca="1">IF(AND(AR358+AT358&gt;0,AS358+AU358&gt;0),COUNTIF(AV$6:AV357,"&gt;0")+1,0)</f>
        <v>0</v>
      </c>
    </row>
    <row r="359" spans="41:48">
      <c r="AO359" s="654">
        <v>10</v>
      </c>
      <c r="AP359" s="654">
        <v>3</v>
      </c>
      <c r="AQ359" s="654">
        <v>6</v>
      </c>
      <c r="AR359" s="658">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654">
        <f ca="1">COUNTIF(INDIRECT("H"&amp;(ROW()+12*(($AO359-1)*3+$AP359)-ROW())/12+5):INDIRECT("S"&amp;(ROW()+12*(($AO359-1)*3+$AP359)-ROW())/12+5),AR359)</f>
        <v>0</v>
      </c>
      <c r="AT359" s="658">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654">
        <f ca="1">COUNTIF(INDIRECT("U"&amp;(ROW()+12*(($AO359-1)*3+$AP359)-ROW())/12+5):INDIRECT("AF"&amp;(ROW()+12*(($AO359-1)*3+$AP359)-ROW())/12+5),AT359)</f>
        <v>0</v>
      </c>
      <c r="AV359" s="654">
        <f ca="1">IF(AND(AR359+AT359&gt;0,AS359+AU359&gt;0),COUNTIF(AV$6:AV358,"&gt;0")+1,0)</f>
        <v>0</v>
      </c>
    </row>
    <row r="360" spans="41:48">
      <c r="AO360" s="654">
        <v>10</v>
      </c>
      <c r="AP360" s="654">
        <v>3</v>
      </c>
      <c r="AQ360" s="654">
        <v>7</v>
      </c>
      <c r="AR360" s="658">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654">
        <f ca="1">COUNTIF(INDIRECT("H"&amp;(ROW()+12*(($AO360-1)*3+$AP360)-ROW())/12+5):INDIRECT("S"&amp;(ROW()+12*(($AO360-1)*3+$AP360)-ROW())/12+5),AR360)</f>
        <v>0</v>
      </c>
      <c r="AT360" s="658">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654">
        <f ca="1">COUNTIF(INDIRECT("U"&amp;(ROW()+12*(($AO360-1)*3+$AP360)-ROW())/12+5):INDIRECT("AF"&amp;(ROW()+12*(($AO360-1)*3+$AP360)-ROW())/12+5),AT360)</f>
        <v>0</v>
      </c>
      <c r="AV360" s="654">
        <f ca="1">IF(AND(AR360+AT360&gt;0,AS360+AU360&gt;0),COUNTIF(AV$6:AV359,"&gt;0")+1,0)</f>
        <v>0</v>
      </c>
    </row>
    <row r="361" spans="41:48">
      <c r="AO361" s="654">
        <v>10</v>
      </c>
      <c r="AP361" s="654">
        <v>3</v>
      </c>
      <c r="AQ361" s="654">
        <v>8</v>
      </c>
      <c r="AR361" s="658">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654">
        <f ca="1">COUNTIF(INDIRECT("H"&amp;(ROW()+12*(($AO361-1)*3+$AP361)-ROW())/12+5):INDIRECT("S"&amp;(ROW()+12*(($AO361-1)*3+$AP361)-ROW())/12+5),AR361)</f>
        <v>0</v>
      </c>
      <c r="AT361" s="658">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654">
        <f ca="1">COUNTIF(INDIRECT("U"&amp;(ROW()+12*(($AO361-1)*3+$AP361)-ROW())/12+5):INDIRECT("AF"&amp;(ROW()+12*(($AO361-1)*3+$AP361)-ROW())/12+5),AT361)</f>
        <v>0</v>
      </c>
      <c r="AV361" s="654">
        <f ca="1">IF(AND(AR361+AT361&gt;0,AS361+AU361&gt;0),COUNTIF(AV$6:AV360,"&gt;0")+1,0)</f>
        <v>0</v>
      </c>
    </row>
    <row r="362" spans="41:48">
      <c r="AO362" s="654">
        <v>10</v>
      </c>
      <c r="AP362" s="654">
        <v>3</v>
      </c>
      <c r="AQ362" s="654">
        <v>9</v>
      </c>
      <c r="AR362" s="658">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654">
        <f ca="1">COUNTIF(INDIRECT("H"&amp;(ROW()+12*(($AO362-1)*3+$AP362)-ROW())/12+5):INDIRECT("S"&amp;(ROW()+12*(($AO362-1)*3+$AP362)-ROW())/12+5),AR362)</f>
        <v>0</v>
      </c>
      <c r="AT362" s="658">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654">
        <f ca="1">COUNTIF(INDIRECT("U"&amp;(ROW()+12*(($AO362-1)*3+$AP362)-ROW())/12+5):INDIRECT("AF"&amp;(ROW()+12*(($AO362-1)*3+$AP362)-ROW())/12+5),AT362)</f>
        <v>0</v>
      </c>
      <c r="AV362" s="654">
        <f ca="1">IF(AND(AR362+AT362&gt;0,AS362+AU362&gt;0),COUNTIF(AV$6:AV361,"&gt;0")+1,0)</f>
        <v>0</v>
      </c>
    </row>
    <row r="363" spans="41:48">
      <c r="AO363" s="654">
        <v>10</v>
      </c>
      <c r="AP363" s="654">
        <v>3</v>
      </c>
      <c r="AQ363" s="654">
        <v>10</v>
      </c>
      <c r="AR363" s="658">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654">
        <f ca="1">COUNTIF(INDIRECT("H"&amp;(ROW()+12*(($AO363-1)*3+$AP363)-ROW())/12+5):INDIRECT("S"&amp;(ROW()+12*(($AO363-1)*3+$AP363)-ROW())/12+5),AR363)</f>
        <v>0</v>
      </c>
      <c r="AT363" s="658">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654">
        <f ca="1">COUNTIF(INDIRECT("U"&amp;(ROW()+12*(($AO363-1)*3+$AP363)-ROW())/12+5):INDIRECT("AF"&amp;(ROW()+12*(($AO363-1)*3+$AP363)-ROW())/12+5),AT363)</f>
        <v>0</v>
      </c>
      <c r="AV363" s="654">
        <f ca="1">IF(AND(AR363+AT363&gt;0,AS363+AU363&gt;0),COUNTIF(AV$6:AV362,"&gt;0")+1,0)</f>
        <v>0</v>
      </c>
    </row>
    <row r="364" spans="41:48">
      <c r="AO364" s="654">
        <v>10</v>
      </c>
      <c r="AP364" s="654">
        <v>3</v>
      </c>
      <c r="AQ364" s="654">
        <v>11</v>
      </c>
      <c r="AR364" s="658">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654">
        <f ca="1">COUNTIF(INDIRECT("H"&amp;(ROW()+12*(($AO364-1)*3+$AP364)-ROW())/12+5):INDIRECT("S"&amp;(ROW()+12*(($AO364-1)*3+$AP364)-ROW())/12+5),AR364)</f>
        <v>0</v>
      </c>
      <c r="AT364" s="658">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654">
        <f ca="1">COUNTIF(INDIRECT("U"&amp;(ROW()+12*(($AO364-1)*3+$AP364)-ROW())/12+5):INDIRECT("AF"&amp;(ROW()+12*(($AO364-1)*3+$AP364)-ROW())/12+5),AT364)</f>
        <v>0</v>
      </c>
      <c r="AV364" s="654">
        <f ca="1">IF(AND(AR364+AT364&gt;0,AS364+AU364&gt;0),COUNTIF(AV$6:AV363,"&gt;0")+1,0)</f>
        <v>0</v>
      </c>
    </row>
    <row r="365" spans="41:48">
      <c r="AO365" s="654">
        <v>10</v>
      </c>
      <c r="AP365" s="654">
        <v>3</v>
      </c>
      <c r="AQ365" s="654">
        <v>12</v>
      </c>
      <c r="AR365" s="658">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654">
        <f ca="1">COUNTIF(INDIRECT("H"&amp;(ROW()+12*(($AO365-1)*3+$AP365)-ROW())/12+5):INDIRECT("S"&amp;(ROW()+12*(($AO365-1)*3+$AP365)-ROW())/12+5),AR365)</f>
        <v>0</v>
      </c>
      <c r="AT365" s="658">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654">
        <f ca="1">COUNTIF(INDIRECT("U"&amp;(ROW()+12*(($AO365-1)*3+$AP365)-ROW())/12+5):INDIRECT("AF"&amp;(ROW()+12*(($AO365-1)*3+$AP365)-ROW())/12+5),AT365)</f>
        <v>0</v>
      </c>
      <c r="AV365" s="654">
        <f ca="1">IF(AND(AR365+AT365&gt;0,AS365+AU365&gt;0),COUNTIF(AV$6:AV364,"&gt;0")+1,0)</f>
        <v>0</v>
      </c>
    </row>
    <row r="366" spans="41:48">
      <c r="AO366" s="654">
        <v>11</v>
      </c>
      <c r="AP366" s="654">
        <v>1</v>
      </c>
      <c r="AQ366" s="654">
        <v>1</v>
      </c>
      <c r="AR366" s="658">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654">
        <f ca="1">COUNTIF(INDIRECT("H"&amp;(ROW()+12*(($AO366-1)*3+$AP366)-ROW())/12+5):INDIRECT("S"&amp;(ROW()+12*(($AO366-1)*3+$AP366)-ROW())/12+5),AR366)</f>
        <v>0</v>
      </c>
      <c r="AT366" s="658">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654">
        <f ca="1">COUNTIF(INDIRECT("U"&amp;(ROW()+12*(($AO366-1)*3+$AP366)-ROW())/12+5):INDIRECT("AF"&amp;(ROW()+12*(($AO366-1)*3+$AP366)-ROW())/12+5),AT366)</f>
        <v>0</v>
      </c>
      <c r="AV366" s="654">
        <f ca="1">IF(AND(AR366+AT366&gt;0,AS366+AU366&gt;0),COUNTIF(AV$6:AV365,"&gt;0")+1,0)</f>
        <v>0</v>
      </c>
    </row>
    <row r="367" spans="41:48">
      <c r="AO367" s="654">
        <v>11</v>
      </c>
      <c r="AP367" s="654">
        <v>1</v>
      </c>
      <c r="AQ367" s="654">
        <v>2</v>
      </c>
      <c r="AR367" s="658">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654">
        <f ca="1">COUNTIF(INDIRECT("H"&amp;(ROW()+12*(($AO367-1)*3+$AP367)-ROW())/12+5):INDIRECT("S"&amp;(ROW()+12*(($AO367-1)*3+$AP367)-ROW())/12+5),AR367)</f>
        <v>0</v>
      </c>
      <c r="AT367" s="658">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654">
        <f ca="1">COUNTIF(INDIRECT("U"&amp;(ROW()+12*(($AO367-1)*3+$AP367)-ROW())/12+5):INDIRECT("AF"&amp;(ROW()+12*(($AO367-1)*3+$AP367)-ROW())/12+5),AT367)</f>
        <v>0</v>
      </c>
      <c r="AV367" s="654">
        <f ca="1">IF(AND(AR367+AT367&gt;0,AS367+AU367&gt;0),COUNTIF(AV$6:AV366,"&gt;0")+1,0)</f>
        <v>0</v>
      </c>
    </row>
    <row r="368" spans="41:48">
      <c r="AO368" s="654">
        <v>11</v>
      </c>
      <c r="AP368" s="654">
        <v>1</v>
      </c>
      <c r="AQ368" s="654">
        <v>3</v>
      </c>
      <c r="AR368" s="658">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654">
        <f ca="1">COUNTIF(INDIRECT("H"&amp;(ROW()+12*(($AO368-1)*3+$AP368)-ROW())/12+5):INDIRECT("S"&amp;(ROW()+12*(($AO368-1)*3+$AP368)-ROW())/12+5),AR368)</f>
        <v>0</v>
      </c>
      <c r="AT368" s="658">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654">
        <f ca="1">COUNTIF(INDIRECT("U"&amp;(ROW()+12*(($AO368-1)*3+$AP368)-ROW())/12+5):INDIRECT("AF"&amp;(ROW()+12*(($AO368-1)*3+$AP368)-ROW())/12+5),AT368)</f>
        <v>0</v>
      </c>
      <c r="AV368" s="654">
        <f ca="1">IF(AND(AR368+AT368&gt;0,AS368+AU368&gt;0),COUNTIF(AV$6:AV367,"&gt;0")+1,0)</f>
        <v>0</v>
      </c>
    </row>
    <row r="369" spans="41:48">
      <c r="AO369" s="654">
        <v>11</v>
      </c>
      <c r="AP369" s="654">
        <v>1</v>
      </c>
      <c r="AQ369" s="654">
        <v>4</v>
      </c>
      <c r="AR369" s="658">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654">
        <f ca="1">COUNTIF(INDIRECT("H"&amp;(ROW()+12*(($AO369-1)*3+$AP369)-ROW())/12+5):INDIRECT("S"&amp;(ROW()+12*(($AO369-1)*3+$AP369)-ROW())/12+5),AR369)</f>
        <v>0</v>
      </c>
      <c r="AT369" s="658">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654">
        <f ca="1">COUNTIF(INDIRECT("U"&amp;(ROW()+12*(($AO369-1)*3+$AP369)-ROW())/12+5):INDIRECT("AF"&amp;(ROW()+12*(($AO369-1)*3+$AP369)-ROW())/12+5),AT369)</f>
        <v>0</v>
      </c>
      <c r="AV369" s="654">
        <f ca="1">IF(AND(AR369+AT369&gt;0,AS369+AU369&gt;0),COUNTIF(AV$6:AV368,"&gt;0")+1,0)</f>
        <v>0</v>
      </c>
    </row>
    <row r="370" spans="41:48">
      <c r="AO370" s="654">
        <v>11</v>
      </c>
      <c r="AP370" s="654">
        <v>1</v>
      </c>
      <c r="AQ370" s="654">
        <v>5</v>
      </c>
      <c r="AR370" s="658">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654">
        <f ca="1">COUNTIF(INDIRECT("H"&amp;(ROW()+12*(($AO370-1)*3+$AP370)-ROW())/12+5):INDIRECT("S"&amp;(ROW()+12*(($AO370-1)*3+$AP370)-ROW())/12+5),AR370)</f>
        <v>0</v>
      </c>
      <c r="AT370" s="658">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654">
        <f ca="1">COUNTIF(INDIRECT("U"&amp;(ROW()+12*(($AO370-1)*3+$AP370)-ROW())/12+5):INDIRECT("AF"&amp;(ROW()+12*(($AO370-1)*3+$AP370)-ROW())/12+5),AT370)</f>
        <v>0</v>
      </c>
      <c r="AV370" s="654">
        <f ca="1">IF(AND(AR370+AT370&gt;0,AS370+AU370&gt;0),COUNTIF(AV$6:AV369,"&gt;0")+1,0)</f>
        <v>0</v>
      </c>
    </row>
    <row r="371" spans="41:48">
      <c r="AO371" s="654">
        <v>11</v>
      </c>
      <c r="AP371" s="654">
        <v>1</v>
      </c>
      <c r="AQ371" s="654">
        <v>6</v>
      </c>
      <c r="AR371" s="658">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654">
        <f ca="1">COUNTIF(INDIRECT("H"&amp;(ROW()+12*(($AO371-1)*3+$AP371)-ROW())/12+5):INDIRECT("S"&amp;(ROW()+12*(($AO371-1)*3+$AP371)-ROW())/12+5),AR371)</f>
        <v>0</v>
      </c>
      <c r="AT371" s="658">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654">
        <f ca="1">COUNTIF(INDIRECT("U"&amp;(ROW()+12*(($AO371-1)*3+$AP371)-ROW())/12+5):INDIRECT("AF"&amp;(ROW()+12*(($AO371-1)*3+$AP371)-ROW())/12+5),AT371)</f>
        <v>0</v>
      </c>
      <c r="AV371" s="654">
        <f ca="1">IF(AND(AR371+AT371&gt;0,AS371+AU371&gt;0),COUNTIF(AV$6:AV370,"&gt;0")+1,0)</f>
        <v>0</v>
      </c>
    </row>
    <row r="372" spans="41:48">
      <c r="AO372" s="654">
        <v>11</v>
      </c>
      <c r="AP372" s="654">
        <v>1</v>
      </c>
      <c r="AQ372" s="654">
        <v>7</v>
      </c>
      <c r="AR372" s="658">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654">
        <f ca="1">COUNTIF(INDIRECT("H"&amp;(ROW()+12*(($AO372-1)*3+$AP372)-ROW())/12+5):INDIRECT("S"&amp;(ROW()+12*(($AO372-1)*3+$AP372)-ROW())/12+5),AR372)</f>
        <v>0</v>
      </c>
      <c r="AT372" s="658">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654">
        <f ca="1">COUNTIF(INDIRECT("U"&amp;(ROW()+12*(($AO372-1)*3+$AP372)-ROW())/12+5):INDIRECT("AF"&amp;(ROW()+12*(($AO372-1)*3+$AP372)-ROW())/12+5),AT372)</f>
        <v>0</v>
      </c>
      <c r="AV372" s="654">
        <f ca="1">IF(AND(AR372+AT372&gt;0,AS372+AU372&gt;0),COUNTIF(AV$6:AV371,"&gt;0")+1,0)</f>
        <v>0</v>
      </c>
    </row>
    <row r="373" spans="41:48">
      <c r="AO373" s="654">
        <v>11</v>
      </c>
      <c r="AP373" s="654">
        <v>1</v>
      </c>
      <c r="AQ373" s="654">
        <v>8</v>
      </c>
      <c r="AR373" s="658">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654">
        <f ca="1">COUNTIF(INDIRECT("H"&amp;(ROW()+12*(($AO373-1)*3+$AP373)-ROW())/12+5):INDIRECT("S"&amp;(ROW()+12*(($AO373-1)*3+$AP373)-ROW())/12+5),AR373)</f>
        <v>0</v>
      </c>
      <c r="AT373" s="658">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654">
        <f ca="1">COUNTIF(INDIRECT("U"&amp;(ROW()+12*(($AO373-1)*3+$AP373)-ROW())/12+5):INDIRECT("AF"&amp;(ROW()+12*(($AO373-1)*3+$AP373)-ROW())/12+5),AT373)</f>
        <v>0</v>
      </c>
      <c r="AV373" s="654">
        <f ca="1">IF(AND(AR373+AT373&gt;0,AS373+AU373&gt;0),COUNTIF(AV$6:AV372,"&gt;0")+1,0)</f>
        <v>0</v>
      </c>
    </row>
    <row r="374" spans="41:48">
      <c r="AO374" s="654">
        <v>11</v>
      </c>
      <c r="AP374" s="654">
        <v>1</v>
      </c>
      <c r="AQ374" s="654">
        <v>9</v>
      </c>
      <c r="AR374" s="658">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654">
        <f ca="1">COUNTIF(INDIRECT("H"&amp;(ROW()+12*(($AO374-1)*3+$AP374)-ROW())/12+5):INDIRECT("S"&amp;(ROW()+12*(($AO374-1)*3+$AP374)-ROW())/12+5),AR374)</f>
        <v>0</v>
      </c>
      <c r="AT374" s="658">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654">
        <f ca="1">COUNTIF(INDIRECT("U"&amp;(ROW()+12*(($AO374-1)*3+$AP374)-ROW())/12+5):INDIRECT("AF"&amp;(ROW()+12*(($AO374-1)*3+$AP374)-ROW())/12+5),AT374)</f>
        <v>0</v>
      </c>
      <c r="AV374" s="654">
        <f ca="1">IF(AND(AR374+AT374&gt;0,AS374+AU374&gt;0),COUNTIF(AV$6:AV373,"&gt;0")+1,0)</f>
        <v>0</v>
      </c>
    </row>
    <row r="375" spans="41:48">
      <c r="AO375" s="654">
        <v>11</v>
      </c>
      <c r="AP375" s="654">
        <v>1</v>
      </c>
      <c r="AQ375" s="654">
        <v>10</v>
      </c>
      <c r="AR375" s="658">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654">
        <f ca="1">COUNTIF(INDIRECT("H"&amp;(ROW()+12*(($AO375-1)*3+$AP375)-ROW())/12+5):INDIRECT("S"&amp;(ROW()+12*(($AO375-1)*3+$AP375)-ROW())/12+5),AR375)</f>
        <v>0</v>
      </c>
      <c r="AT375" s="658">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654">
        <f ca="1">COUNTIF(INDIRECT("U"&amp;(ROW()+12*(($AO375-1)*3+$AP375)-ROW())/12+5):INDIRECT("AF"&amp;(ROW()+12*(($AO375-1)*3+$AP375)-ROW())/12+5),AT375)</f>
        <v>0</v>
      </c>
      <c r="AV375" s="654">
        <f ca="1">IF(AND(AR375+AT375&gt;0,AS375+AU375&gt;0),COUNTIF(AV$6:AV374,"&gt;0")+1,0)</f>
        <v>0</v>
      </c>
    </row>
    <row r="376" spans="41:48">
      <c r="AO376" s="654">
        <v>11</v>
      </c>
      <c r="AP376" s="654">
        <v>1</v>
      </c>
      <c r="AQ376" s="654">
        <v>11</v>
      </c>
      <c r="AR376" s="658">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654">
        <f ca="1">COUNTIF(INDIRECT("H"&amp;(ROW()+12*(($AO376-1)*3+$AP376)-ROW())/12+5):INDIRECT("S"&amp;(ROW()+12*(($AO376-1)*3+$AP376)-ROW())/12+5),AR376)</f>
        <v>0</v>
      </c>
      <c r="AT376" s="658">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654">
        <f ca="1">COUNTIF(INDIRECT("U"&amp;(ROW()+12*(($AO376-1)*3+$AP376)-ROW())/12+5):INDIRECT("AF"&amp;(ROW()+12*(($AO376-1)*3+$AP376)-ROW())/12+5),AT376)</f>
        <v>0</v>
      </c>
      <c r="AV376" s="654">
        <f ca="1">IF(AND(AR376+AT376&gt;0,AS376+AU376&gt;0),COUNTIF(AV$6:AV375,"&gt;0")+1,0)</f>
        <v>0</v>
      </c>
    </row>
    <row r="377" spans="41:48">
      <c r="AO377" s="654">
        <v>11</v>
      </c>
      <c r="AP377" s="654">
        <v>1</v>
      </c>
      <c r="AQ377" s="654">
        <v>12</v>
      </c>
      <c r="AR377" s="658">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654">
        <f ca="1">COUNTIF(INDIRECT("H"&amp;(ROW()+12*(($AO377-1)*3+$AP377)-ROW())/12+5):INDIRECT("S"&amp;(ROW()+12*(($AO377-1)*3+$AP377)-ROW())/12+5),AR377)</f>
        <v>0</v>
      </c>
      <c r="AT377" s="658">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654">
        <f ca="1">COUNTIF(INDIRECT("U"&amp;(ROW()+12*(($AO377-1)*3+$AP377)-ROW())/12+5):INDIRECT("AF"&amp;(ROW()+12*(($AO377-1)*3+$AP377)-ROW())/12+5),AT377)</f>
        <v>0</v>
      </c>
      <c r="AV377" s="654">
        <f ca="1">IF(AND(AR377+AT377&gt;0,AS377+AU377&gt;0),COUNTIF(AV$6:AV376,"&gt;0")+1,0)</f>
        <v>0</v>
      </c>
    </row>
    <row r="378" spans="41:48">
      <c r="AO378" s="654">
        <v>11</v>
      </c>
      <c r="AP378" s="654">
        <v>2</v>
      </c>
      <c r="AQ378" s="654">
        <v>1</v>
      </c>
      <c r="AR378" s="658">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654">
        <f ca="1">COUNTIF(INDIRECT("H"&amp;(ROW()+12*(($AO378-1)*3+$AP378)-ROW())/12+5):INDIRECT("S"&amp;(ROW()+12*(($AO378-1)*3+$AP378)-ROW())/12+5),AR378)</f>
        <v>0</v>
      </c>
      <c r="AT378" s="658">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654">
        <f ca="1">COUNTIF(INDIRECT("U"&amp;(ROW()+12*(($AO378-1)*3+$AP378)-ROW())/12+5):INDIRECT("AF"&amp;(ROW()+12*(($AO378-1)*3+$AP378)-ROW())/12+5),AT378)</f>
        <v>0</v>
      </c>
      <c r="AV378" s="654">
        <f ca="1">IF(AND(AR378+AT378&gt;0,AS378+AU378&gt;0),COUNTIF(AV$6:AV377,"&gt;0")+1,0)</f>
        <v>0</v>
      </c>
    </row>
    <row r="379" spans="41:48">
      <c r="AO379" s="654">
        <v>11</v>
      </c>
      <c r="AP379" s="654">
        <v>2</v>
      </c>
      <c r="AQ379" s="654">
        <v>2</v>
      </c>
      <c r="AR379" s="658">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654">
        <f ca="1">COUNTIF(INDIRECT("H"&amp;(ROW()+12*(($AO379-1)*3+$AP379)-ROW())/12+5):INDIRECT("S"&amp;(ROW()+12*(($AO379-1)*3+$AP379)-ROW())/12+5),AR379)</f>
        <v>0</v>
      </c>
      <c r="AT379" s="658">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654">
        <f ca="1">COUNTIF(INDIRECT("U"&amp;(ROW()+12*(($AO379-1)*3+$AP379)-ROW())/12+5):INDIRECT("AF"&amp;(ROW()+12*(($AO379-1)*3+$AP379)-ROW())/12+5),AT379)</f>
        <v>0</v>
      </c>
      <c r="AV379" s="654">
        <f ca="1">IF(AND(AR379+AT379&gt;0,AS379+AU379&gt;0),COUNTIF(AV$6:AV378,"&gt;0")+1,0)</f>
        <v>0</v>
      </c>
    </row>
    <row r="380" spans="41:48">
      <c r="AO380" s="654">
        <v>11</v>
      </c>
      <c r="AP380" s="654">
        <v>2</v>
      </c>
      <c r="AQ380" s="654">
        <v>3</v>
      </c>
      <c r="AR380" s="658">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654">
        <f ca="1">COUNTIF(INDIRECT("H"&amp;(ROW()+12*(($AO380-1)*3+$AP380)-ROW())/12+5):INDIRECT("S"&amp;(ROW()+12*(($AO380-1)*3+$AP380)-ROW())/12+5),AR380)</f>
        <v>0</v>
      </c>
      <c r="AT380" s="658">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654">
        <f ca="1">COUNTIF(INDIRECT("U"&amp;(ROW()+12*(($AO380-1)*3+$AP380)-ROW())/12+5):INDIRECT("AF"&amp;(ROW()+12*(($AO380-1)*3+$AP380)-ROW())/12+5),AT380)</f>
        <v>0</v>
      </c>
      <c r="AV380" s="654">
        <f ca="1">IF(AND(AR380+AT380&gt;0,AS380+AU380&gt;0),COUNTIF(AV$6:AV379,"&gt;0")+1,0)</f>
        <v>0</v>
      </c>
    </row>
    <row r="381" spans="41:48">
      <c r="AO381" s="654">
        <v>11</v>
      </c>
      <c r="AP381" s="654">
        <v>2</v>
      </c>
      <c r="AQ381" s="654">
        <v>4</v>
      </c>
      <c r="AR381" s="658">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654">
        <f ca="1">COUNTIF(INDIRECT("H"&amp;(ROW()+12*(($AO381-1)*3+$AP381)-ROW())/12+5):INDIRECT("S"&amp;(ROW()+12*(($AO381-1)*3+$AP381)-ROW())/12+5),AR381)</f>
        <v>0</v>
      </c>
      <c r="AT381" s="658">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654">
        <f ca="1">COUNTIF(INDIRECT("U"&amp;(ROW()+12*(($AO381-1)*3+$AP381)-ROW())/12+5):INDIRECT("AF"&amp;(ROW()+12*(($AO381-1)*3+$AP381)-ROW())/12+5),AT381)</f>
        <v>0</v>
      </c>
      <c r="AV381" s="654">
        <f ca="1">IF(AND(AR381+AT381&gt;0,AS381+AU381&gt;0),COUNTIF(AV$6:AV380,"&gt;0")+1,0)</f>
        <v>0</v>
      </c>
    </row>
    <row r="382" spans="41:48">
      <c r="AO382" s="654">
        <v>11</v>
      </c>
      <c r="AP382" s="654">
        <v>2</v>
      </c>
      <c r="AQ382" s="654">
        <v>5</v>
      </c>
      <c r="AR382" s="658">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654">
        <f ca="1">COUNTIF(INDIRECT("H"&amp;(ROW()+12*(($AO382-1)*3+$AP382)-ROW())/12+5):INDIRECT("S"&amp;(ROW()+12*(($AO382-1)*3+$AP382)-ROW())/12+5),AR382)</f>
        <v>0</v>
      </c>
      <c r="AT382" s="658">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654">
        <f ca="1">COUNTIF(INDIRECT("U"&amp;(ROW()+12*(($AO382-1)*3+$AP382)-ROW())/12+5):INDIRECT("AF"&amp;(ROW()+12*(($AO382-1)*3+$AP382)-ROW())/12+5),AT382)</f>
        <v>0</v>
      </c>
      <c r="AV382" s="654">
        <f ca="1">IF(AND(AR382+AT382&gt;0,AS382+AU382&gt;0),COUNTIF(AV$6:AV381,"&gt;0")+1,0)</f>
        <v>0</v>
      </c>
    </row>
    <row r="383" spans="41:48">
      <c r="AO383" s="654">
        <v>11</v>
      </c>
      <c r="AP383" s="654">
        <v>2</v>
      </c>
      <c r="AQ383" s="654">
        <v>6</v>
      </c>
      <c r="AR383" s="658">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654">
        <f ca="1">COUNTIF(INDIRECT("H"&amp;(ROW()+12*(($AO383-1)*3+$AP383)-ROW())/12+5):INDIRECT("S"&amp;(ROW()+12*(($AO383-1)*3+$AP383)-ROW())/12+5),AR383)</f>
        <v>0</v>
      </c>
      <c r="AT383" s="658">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654">
        <f ca="1">COUNTIF(INDIRECT("U"&amp;(ROW()+12*(($AO383-1)*3+$AP383)-ROW())/12+5):INDIRECT("AF"&amp;(ROW()+12*(($AO383-1)*3+$AP383)-ROW())/12+5),AT383)</f>
        <v>0</v>
      </c>
      <c r="AV383" s="654">
        <f ca="1">IF(AND(AR383+AT383&gt;0,AS383+AU383&gt;0),COUNTIF(AV$6:AV382,"&gt;0")+1,0)</f>
        <v>0</v>
      </c>
    </row>
    <row r="384" spans="41:48">
      <c r="AO384" s="654">
        <v>11</v>
      </c>
      <c r="AP384" s="654">
        <v>2</v>
      </c>
      <c r="AQ384" s="654">
        <v>7</v>
      </c>
      <c r="AR384" s="658">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654">
        <f ca="1">COUNTIF(INDIRECT("H"&amp;(ROW()+12*(($AO384-1)*3+$AP384)-ROW())/12+5):INDIRECT("S"&amp;(ROW()+12*(($AO384-1)*3+$AP384)-ROW())/12+5),AR384)</f>
        <v>0</v>
      </c>
      <c r="AT384" s="658">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654">
        <f ca="1">COUNTIF(INDIRECT("U"&amp;(ROW()+12*(($AO384-1)*3+$AP384)-ROW())/12+5):INDIRECT("AF"&amp;(ROW()+12*(($AO384-1)*3+$AP384)-ROW())/12+5),AT384)</f>
        <v>0</v>
      </c>
      <c r="AV384" s="654">
        <f ca="1">IF(AND(AR384+AT384&gt;0,AS384+AU384&gt;0),COUNTIF(AV$6:AV383,"&gt;0")+1,0)</f>
        <v>0</v>
      </c>
    </row>
    <row r="385" spans="41:48">
      <c r="AO385" s="654">
        <v>11</v>
      </c>
      <c r="AP385" s="654">
        <v>2</v>
      </c>
      <c r="AQ385" s="654">
        <v>8</v>
      </c>
      <c r="AR385" s="658">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654">
        <f ca="1">COUNTIF(INDIRECT("H"&amp;(ROW()+12*(($AO385-1)*3+$AP385)-ROW())/12+5):INDIRECT("S"&amp;(ROW()+12*(($AO385-1)*3+$AP385)-ROW())/12+5),AR385)</f>
        <v>0</v>
      </c>
      <c r="AT385" s="658">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654">
        <f ca="1">COUNTIF(INDIRECT("U"&amp;(ROW()+12*(($AO385-1)*3+$AP385)-ROW())/12+5):INDIRECT("AF"&amp;(ROW()+12*(($AO385-1)*3+$AP385)-ROW())/12+5),AT385)</f>
        <v>0</v>
      </c>
      <c r="AV385" s="654">
        <f ca="1">IF(AND(AR385+AT385&gt;0,AS385+AU385&gt;0),COUNTIF(AV$6:AV384,"&gt;0")+1,0)</f>
        <v>0</v>
      </c>
    </row>
    <row r="386" spans="41:48">
      <c r="AO386" s="654">
        <v>11</v>
      </c>
      <c r="AP386" s="654">
        <v>2</v>
      </c>
      <c r="AQ386" s="654">
        <v>9</v>
      </c>
      <c r="AR386" s="658">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654">
        <f ca="1">COUNTIF(INDIRECT("H"&amp;(ROW()+12*(($AO386-1)*3+$AP386)-ROW())/12+5):INDIRECT("S"&amp;(ROW()+12*(($AO386-1)*3+$AP386)-ROW())/12+5),AR386)</f>
        <v>0</v>
      </c>
      <c r="AT386" s="658">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654">
        <f ca="1">COUNTIF(INDIRECT("U"&amp;(ROW()+12*(($AO386-1)*3+$AP386)-ROW())/12+5):INDIRECT("AF"&amp;(ROW()+12*(($AO386-1)*3+$AP386)-ROW())/12+5),AT386)</f>
        <v>0</v>
      </c>
      <c r="AV386" s="654">
        <f ca="1">IF(AND(AR386+AT386&gt;0,AS386+AU386&gt;0),COUNTIF(AV$6:AV385,"&gt;0")+1,0)</f>
        <v>0</v>
      </c>
    </row>
    <row r="387" spans="41:48">
      <c r="AO387" s="654">
        <v>11</v>
      </c>
      <c r="AP387" s="654">
        <v>2</v>
      </c>
      <c r="AQ387" s="654">
        <v>10</v>
      </c>
      <c r="AR387" s="658">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654">
        <f ca="1">COUNTIF(INDIRECT("H"&amp;(ROW()+12*(($AO387-1)*3+$AP387)-ROW())/12+5):INDIRECT("S"&amp;(ROW()+12*(($AO387-1)*3+$AP387)-ROW())/12+5),AR387)</f>
        <v>0</v>
      </c>
      <c r="AT387" s="658">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654">
        <f ca="1">COUNTIF(INDIRECT("U"&amp;(ROW()+12*(($AO387-1)*3+$AP387)-ROW())/12+5):INDIRECT("AF"&amp;(ROW()+12*(($AO387-1)*3+$AP387)-ROW())/12+5),AT387)</f>
        <v>0</v>
      </c>
      <c r="AV387" s="654">
        <f ca="1">IF(AND(AR387+AT387&gt;0,AS387+AU387&gt;0),COUNTIF(AV$6:AV386,"&gt;0")+1,0)</f>
        <v>0</v>
      </c>
    </row>
    <row r="388" spans="41:48">
      <c r="AO388" s="654">
        <v>11</v>
      </c>
      <c r="AP388" s="654">
        <v>2</v>
      </c>
      <c r="AQ388" s="654">
        <v>11</v>
      </c>
      <c r="AR388" s="658">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654">
        <f ca="1">COUNTIF(INDIRECT("H"&amp;(ROW()+12*(($AO388-1)*3+$AP388)-ROW())/12+5):INDIRECT("S"&amp;(ROW()+12*(($AO388-1)*3+$AP388)-ROW())/12+5),AR388)</f>
        <v>0</v>
      </c>
      <c r="AT388" s="658">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654">
        <f ca="1">COUNTIF(INDIRECT("U"&amp;(ROW()+12*(($AO388-1)*3+$AP388)-ROW())/12+5):INDIRECT("AF"&amp;(ROW()+12*(($AO388-1)*3+$AP388)-ROW())/12+5),AT388)</f>
        <v>0</v>
      </c>
      <c r="AV388" s="654">
        <f ca="1">IF(AND(AR388+AT388&gt;0,AS388+AU388&gt;0),COUNTIF(AV$6:AV387,"&gt;0")+1,0)</f>
        <v>0</v>
      </c>
    </row>
    <row r="389" spans="41:48">
      <c r="AO389" s="654">
        <v>11</v>
      </c>
      <c r="AP389" s="654">
        <v>2</v>
      </c>
      <c r="AQ389" s="654">
        <v>12</v>
      </c>
      <c r="AR389" s="658">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654">
        <f ca="1">COUNTIF(INDIRECT("H"&amp;(ROW()+12*(($AO389-1)*3+$AP389)-ROW())/12+5):INDIRECT("S"&amp;(ROW()+12*(($AO389-1)*3+$AP389)-ROW())/12+5),AR389)</f>
        <v>0</v>
      </c>
      <c r="AT389" s="658">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654">
        <f ca="1">COUNTIF(INDIRECT("U"&amp;(ROW()+12*(($AO389-1)*3+$AP389)-ROW())/12+5):INDIRECT("AF"&amp;(ROW()+12*(($AO389-1)*3+$AP389)-ROW())/12+5),AT389)</f>
        <v>0</v>
      </c>
      <c r="AV389" s="654">
        <f ca="1">IF(AND(AR389+AT389&gt;0,AS389+AU389&gt;0),COUNTIF(AV$6:AV388,"&gt;0")+1,0)</f>
        <v>0</v>
      </c>
    </row>
    <row r="390" spans="41:48">
      <c r="AO390" s="654">
        <v>11</v>
      </c>
      <c r="AP390" s="654">
        <v>3</v>
      </c>
      <c r="AQ390" s="654">
        <v>1</v>
      </c>
      <c r="AR390" s="658">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654">
        <f ca="1">COUNTIF(INDIRECT("H"&amp;(ROW()+12*(($AO390-1)*3+$AP390)-ROW())/12+5):INDIRECT("S"&amp;(ROW()+12*(($AO390-1)*3+$AP390)-ROW())/12+5),AR390)</f>
        <v>0</v>
      </c>
      <c r="AT390" s="658">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654">
        <f ca="1">COUNTIF(INDIRECT("U"&amp;(ROW()+12*(($AO390-1)*3+$AP390)-ROW())/12+5):INDIRECT("AF"&amp;(ROW()+12*(($AO390-1)*3+$AP390)-ROW())/12+5),AT390)</f>
        <v>0</v>
      </c>
      <c r="AV390" s="654">
        <f ca="1">IF(AND(AR390+AT390&gt;0,AS390+AU390&gt;0),COUNTIF(AV$6:AV389,"&gt;0")+1,0)</f>
        <v>0</v>
      </c>
    </row>
    <row r="391" spans="41:48">
      <c r="AO391" s="654">
        <v>11</v>
      </c>
      <c r="AP391" s="654">
        <v>3</v>
      </c>
      <c r="AQ391" s="654">
        <v>2</v>
      </c>
      <c r="AR391" s="658">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654">
        <f ca="1">COUNTIF(INDIRECT("H"&amp;(ROW()+12*(($AO391-1)*3+$AP391)-ROW())/12+5):INDIRECT("S"&amp;(ROW()+12*(($AO391-1)*3+$AP391)-ROW())/12+5),AR391)</f>
        <v>0</v>
      </c>
      <c r="AT391" s="658">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654">
        <f ca="1">COUNTIF(INDIRECT("U"&amp;(ROW()+12*(($AO391-1)*3+$AP391)-ROW())/12+5):INDIRECT("AF"&amp;(ROW()+12*(($AO391-1)*3+$AP391)-ROW())/12+5),AT391)</f>
        <v>0</v>
      </c>
      <c r="AV391" s="654">
        <f ca="1">IF(AND(AR391+AT391&gt;0,AS391+AU391&gt;0),COUNTIF(AV$6:AV390,"&gt;0")+1,0)</f>
        <v>0</v>
      </c>
    </row>
    <row r="392" spans="41:48">
      <c r="AO392" s="654">
        <v>11</v>
      </c>
      <c r="AP392" s="654">
        <v>3</v>
      </c>
      <c r="AQ392" s="654">
        <v>3</v>
      </c>
      <c r="AR392" s="658">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654">
        <f ca="1">COUNTIF(INDIRECT("H"&amp;(ROW()+12*(($AO392-1)*3+$AP392)-ROW())/12+5):INDIRECT("S"&amp;(ROW()+12*(($AO392-1)*3+$AP392)-ROW())/12+5),AR392)</f>
        <v>0</v>
      </c>
      <c r="AT392" s="658">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654">
        <f ca="1">COUNTIF(INDIRECT("U"&amp;(ROW()+12*(($AO392-1)*3+$AP392)-ROW())/12+5):INDIRECT("AF"&amp;(ROW()+12*(($AO392-1)*3+$AP392)-ROW())/12+5),AT392)</f>
        <v>0</v>
      </c>
      <c r="AV392" s="654">
        <f ca="1">IF(AND(AR392+AT392&gt;0,AS392+AU392&gt;0),COUNTIF(AV$6:AV391,"&gt;0")+1,0)</f>
        <v>0</v>
      </c>
    </row>
    <row r="393" spans="41:48">
      <c r="AO393" s="654">
        <v>11</v>
      </c>
      <c r="AP393" s="654">
        <v>3</v>
      </c>
      <c r="AQ393" s="654">
        <v>4</v>
      </c>
      <c r="AR393" s="658">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654">
        <f ca="1">COUNTIF(INDIRECT("H"&amp;(ROW()+12*(($AO393-1)*3+$AP393)-ROW())/12+5):INDIRECT("S"&amp;(ROW()+12*(($AO393-1)*3+$AP393)-ROW())/12+5),AR393)</f>
        <v>0</v>
      </c>
      <c r="AT393" s="658">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654">
        <f ca="1">COUNTIF(INDIRECT("U"&amp;(ROW()+12*(($AO393-1)*3+$AP393)-ROW())/12+5):INDIRECT("AF"&amp;(ROW()+12*(($AO393-1)*3+$AP393)-ROW())/12+5),AT393)</f>
        <v>0</v>
      </c>
      <c r="AV393" s="654">
        <f ca="1">IF(AND(AR393+AT393&gt;0,AS393+AU393&gt;0),COUNTIF(AV$6:AV392,"&gt;0")+1,0)</f>
        <v>0</v>
      </c>
    </row>
    <row r="394" spans="41:48">
      <c r="AO394" s="654">
        <v>11</v>
      </c>
      <c r="AP394" s="654">
        <v>3</v>
      </c>
      <c r="AQ394" s="654">
        <v>5</v>
      </c>
      <c r="AR394" s="658">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654">
        <f ca="1">COUNTIF(INDIRECT("H"&amp;(ROW()+12*(($AO394-1)*3+$AP394)-ROW())/12+5):INDIRECT("S"&amp;(ROW()+12*(($AO394-1)*3+$AP394)-ROW())/12+5),AR394)</f>
        <v>0</v>
      </c>
      <c r="AT394" s="658">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654">
        <f ca="1">COUNTIF(INDIRECT("U"&amp;(ROW()+12*(($AO394-1)*3+$AP394)-ROW())/12+5):INDIRECT("AF"&amp;(ROW()+12*(($AO394-1)*3+$AP394)-ROW())/12+5),AT394)</f>
        <v>0</v>
      </c>
      <c r="AV394" s="654">
        <f ca="1">IF(AND(AR394+AT394&gt;0,AS394+AU394&gt;0),COUNTIF(AV$6:AV393,"&gt;0")+1,0)</f>
        <v>0</v>
      </c>
    </row>
    <row r="395" spans="41:48">
      <c r="AO395" s="654">
        <v>11</v>
      </c>
      <c r="AP395" s="654">
        <v>3</v>
      </c>
      <c r="AQ395" s="654">
        <v>6</v>
      </c>
      <c r="AR395" s="658">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654">
        <f ca="1">COUNTIF(INDIRECT("H"&amp;(ROW()+12*(($AO395-1)*3+$AP395)-ROW())/12+5):INDIRECT("S"&amp;(ROW()+12*(($AO395-1)*3+$AP395)-ROW())/12+5),AR395)</f>
        <v>0</v>
      </c>
      <c r="AT395" s="658">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654">
        <f ca="1">COUNTIF(INDIRECT("U"&amp;(ROW()+12*(($AO395-1)*3+$AP395)-ROW())/12+5):INDIRECT("AF"&amp;(ROW()+12*(($AO395-1)*3+$AP395)-ROW())/12+5),AT395)</f>
        <v>0</v>
      </c>
      <c r="AV395" s="654">
        <f ca="1">IF(AND(AR395+AT395&gt;0,AS395+AU395&gt;0),COUNTIF(AV$6:AV394,"&gt;0")+1,0)</f>
        <v>0</v>
      </c>
    </row>
    <row r="396" spans="41:48">
      <c r="AO396" s="654">
        <v>11</v>
      </c>
      <c r="AP396" s="654">
        <v>3</v>
      </c>
      <c r="AQ396" s="654">
        <v>7</v>
      </c>
      <c r="AR396" s="658">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654">
        <f ca="1">COUNTIF(INDIRECT("H"&amp;(ROW()+12*(($AO396-1)*3+$AP396)-ROW())/12+5):INDIRECT("S"&amp;(ROW()+12*(($AO396-1)*3+$AP396)-ROW())/12+5),AR396)</f>
        <v>0</v>
      </c>
      <c r="AT396" s="658">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654">
        <f ca="1">COUNTIF(INDIRECT("U"&amp;(ROW()+12*(($AO396-1)*3+$AP396)-ROW())/12+5):INDIRECT("AF"&amp;(ROW()+12*(($AO396-1)*3+$AP396)-ROW())/12+5),AT396)</f>
        <v>0</v>
      </c>
      <c r="AV396" s="654">
        <f ca="1">IF(AND(AR396+AT396&gt;0,AS396+AU396&gt;0),COUNTIF(AV$6:AV395,"&gt;0")+1,0)</f>
        <v>0</v>
      </c>
    </row>
    <row r="397" spans="41:48">
      <c r="AO397" s="654">
        <v>11</v>
      </c>
      <c r="AP397" s="654">
        <v>3</v>
      </c>
      <c r="AQ397" s="654">
        <v>8</v>
      </c>
      <c r="AR397" s="658">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654">
        <f ca="1">COUNTIF(INDIRECT("H"&amp;(ROW()+12*(($AO397-1)*3+$AP397)-ROW())/12+5):INDIRECT("S"&amp;(ROW()+12*(($AO397-1)*3+$AP397)-ROW())/12+5),AR397)</f>
        <v>0</v>
      </c>
      <c r="AT397" s="658">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654">
        <f ca="1">COUNTIF(INDIRECT("U"&amp;(ROW()+12*(($AO397-1)*3+$AP397)-ROW())/12+5):INDIRECT("AF"&amp;(ROW()+12*(($AO397-1)*3+$AP397)-ROW())/12+5),AT397)</f>
        <v>0</v>
      </c>
      <c r="AV397" s="654">
        <f ca="1">IF(AND(AR397+AT397&gt;0,AS397+AU397&gt;0),COUNTIF(AV$6:AV396,"&gt;0")+1,0)</f>
        <v>0</v>
      </c>
    </row>
    <row r="398" spans="41:48">
      <c r="AO398" s="654">
        <v>11</v>
      </c>
      <c r="AP398" s="654">
        <v>3</v>
      </c>
      <c r="AQ398" s="654">
        <v>9</v>
      </c>
      <c r="AR398" s="658">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654">
        <f ca="1">COUNTIF(INDIRECT("H"&amp;(ROW()+12*(($AO398-1)*3+$AP398)-ROW())/12+5):INDIRECT("S"&amp;(ROW()+12*(($AO398-1)*3+$AP398)-ROW())/12+5),AR398)</f>
        <v>0</v>
      </c>
      <c r="AT398" s="658">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654">
        <f ca="1">COUNTIF(INDIRECT("U"&amp;(ROW()+12*(($AO398-1)*3+$AP398)-ROW())/12+5):INDIRECT("AF"&amp;(ROW()+12*(($AO398-1)*3+$AP398)-ROW())/12+5),AT398)</f>
        <v>0</v>
      </c>
      <c r="AV398" s="654">
        <f ca="1">IF(AND(AR398+AT398&gt;0,AS398+AU398&gt;0),COUNTIF(AV$6:AV397,"&gt;0")+1,0)</f>
        <v>0</v>
      </c>
    </row>
    <row r="399" spans="41:48">
      <c r="AO399" s="654">
        <v>11</v>
      </c>
      <c r="AP399" s="654">
        <v>3</v>
      </c>
      <c r="AQ399" s="654">
        <v>10</v>
      </c>
      <c r="AR399" s="658">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654">
        <f ca="1">COUNTIF(INDIRECT("H"&amp;(ROW()+12*(($AO399-1)*3+$AP399)-ROW())/12+5):INDIRECT("S"&amp;(ROW()+12*(($AO399-1)*3+$AP399)-ROW())/12+5),AR399)</f>
        <v>0</v>
      </c>
      <c r="AT399" s="658">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654">
        <f ca="1">COUNTIF(INDIRECT("U"&amp;(ROW()+12*(($AO399-1)*3+$AP399)-ROW())/12+5):INDIRECT("AF"&amp;(ROW()+12*(($AO399-1)*3+$AP399)-ROW())/12+5),AT399)</f>
        <v>0</v>
      </c>
      <c r="AV399" s="654">
        <f ca="1">IF(AND(AR399+AT399&gt;0,AS399+AU399&gt;0),COUNTIF(AV$6:AV398,"&gt;0")+1,0)</f>
        <v>0</v>
      </c>
    </row>
    <row r="400" spans="41:48">
      <c r="AO400" s="654">
        <v>11</v>
      </c>
      <c r="AP400" s="654">
        <v>3</v>
      </c>
      <c r="AQ400" s="654">
        <v>11</v>
      </c>
      <c r="AR400" s="658">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654">
        <f ca="1">COUNTIF(INDIRECT("H"&amp;(ROW()+12*(($AO400-1)*3+$AP400)-ROW())/12+5):INDIRECT("S"&amp;(ROW()+12*(($AO400-1)*3+$AP400)-ROW())/12+5),AR400)</f>
        <v>0</v>
      </c>
      <c r="AT400" s="658">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654">
        <f ca="1">COUNTIF(INDIRECT("U"&amp;(ROW()+12*(($AO400-1)*3+$AP400)-ROW())/12+5):INDIRECT("AF"&amp;(ROW()+12*(($AO400-1)*3+$AP400)-ROW())/12+5),AT400)</f>
        <v>0</v>
      </c>
      <c r="AV400" s="654">
        <f ca="1">IF(AND(AR400+AT400&gt;0,AS400+AU400&gt;0),COUNTIF(AV$6:AV399,"&gt;0")+1,0)</f>
        <v>0</v>
      </c>
    </row>
    <row r="401" spans="41:48">
      <c r="AO401" s="654">
        <v>11</v>
      </c>
      <c r="AP401" s="654">
        <v>3</v>
      </c>
      <c r="AQ401" s="654">
        <v>12</v>
      </c>
      <c r="AR401" s="658">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654">
        <f ca="1">COUNTIF(INDIRECT("H"&amp;(ROW()+12*(($AO401-1)*3+$AP401)-ROW())/12+5):INDIRECT("S"&amp;(ROW()+12*(($AO401-1)*3+$AP401)-ROW())/12+5),AR401)</f>
        <v>0</v>
      </c>
      <c r="AT401" s="658">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654">
        <f ca="1">COUNTIF(INDIRECT("U"&amp;(ROW()+12*(($AO401-1)*3+$AP401)-ROW())/12+5):INDIRECT("AF"&amp;(ROW()+12*(($AO401-1)*3+$AP401)-ROW())/12+5),AT401)</f>
        <v>0</v>
      </c>
      <c r="AV401" s="654">
        <f ca="1">IF(AND(AR401+AT401&gt;0,AS401+AU401&gt;0),COUNTIF(AV$6:AV400,"&gt;0")+1,0)</f>
        <v>0</v>
      </c>
    </row>
    <row r="402" spans="41:48">
      <c r="AO402" s="654">
        <v>12</v>
      </c>
      <c r="AP402" s="654">
        <v>1</v>
      </c>
      <c r="AQ402" s="654">
        <v>1</v>
      </c>
      <c r="AR402" s="658">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654">
        <f ca="1">COUNTIF(INDIRECT("H"&amp;(ROW()+12*(($AO402-1)*3+$AP402)-ROW())/12+5):INDIRECT("S"&amp;(ROW()+12*(($AO402-1)*3+$AP402)-ROW())/12+5),AR402)</f>
        <v>0</v>
      </c>
      <c r="AT402" s="658">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654">
        <f ca="1">COUNTIF(INDIRECT("U"&amp;(ROW()+12*(($AO402-1)*3+$AP402)-ROW())/12+5):INDIRECT("AF"&amp;(ROW()+12*(($AO402-1)*3+$AP402)-ROW())/12+5),AT402)</f>
        <v>0</v>
      </c>
      <c r="AV402" s="654">
        <f ca="1">IF(AND(AR402+AT402&gt;0,AS402+AU402&gt;0),COUNTIF(AV$6:AV401,"&gt;0")+1,0)</f>
        <v>0</v>
      </c>
    </row>
    <row r="403" spans="41:48">
      <c r="AO403" s="654">
        <v>12</v>
      </c>
      <c r="AP403" s="654">
        <v>1</v>
      </c>
      <c r="AQ403" s="654">
        <v>2</v>
      </c>
      <c r="AR403" s="658">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654">
        <f ca="1">COUNTIF(INDIRECT("H"&amp;(ROW()+12*(($AO403-1)*3+$AP403)-ROW())/12+5):INDIRECT("S"&amp;(ROW()+12*(($AO403-1)*3+$AP403)-ROW())/12+5),AR403)</f>
        <v>0</v>
      </c>
      <c r="AT403" s="658">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654">
        <f ca="1">COUNTIF(INDIRECT("U"&amp;(ROW()+12*(($AO403-1)*3+$AP403)-ROW())/12+5):INDIRECT("AF"&amp;(ROW()+12*(($AO403-1)*3+$AP403)-ROW())/12+5),AT403)</f>
        <v>0</v>
      </c>
      <c r="AV403" s="654">
        <f ca="1">IF(AND(AR403+AT403&gt;0,AS403+AU403&gt;0),COUNTIF(AV$6:AV402,"&gt;0")+1,0)</f>
        <v>0</v>
      </c>
    </row>
    <row r="404" spans="41:48">
      <c r="AO404" s="654">
        <v>12</v>
      </c>
      <c r="AP404" s="654">
        <v>1</v>
      </c>
      <c r="AQ404" s="654">
        <v>3</v>
      </c>
      <c r="AR404" s="658">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654">
        <f ca="1">COUNTIF(INDIRECT("H"&amp;(ROW()+12*(($AO404-1)*3+$AP404)-ROW())/12+5):INDIRECT("S"&amp;(ROW()+12*(($AO404-1)*3+$AP404)-ROW())/12+5),AR404)</f>
        <v>0</v>
      </c>
      <c r="AT404" s="658">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654">
        <f ca="1">COUNTIF(INDIRECT("U"&amp;(ROW()+12*(($AO404-1)*3+$AP404)-ROW())/12+5):INDIRECT("AF"&amp;(ROW()+12*(($AO404-1)*3+$AP404)-ROW())/12+5),AT404)</f>
        <v>0</v>
      </c>
      <c r="AV404" s="654">
        <f ca="1">IF(AND(AR404+AT404&gt;0,AS404+AU404&gt;0),COUNTIF(AV$6:AV403,"&gt;0")+1,0)</f>
        <v>0</v>
      </c>
    </row>
    <row r="405" spans="41:48">
      <c r="AO405" s="654">
        <v>12</v>
      </c>
      <c r="AP405" s="654">
        <v>1</v>
      </c>
      <c r="AQ405" s="654">
        <v>4</v>
      </c>
      <c r="AR405" s="658">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654">
        <f ca="1">COUNTIF(INDIRECT("H"&amp;(ROW()+12*(($AO405-1)*3+$AP405)-ROW())/12+5):INDIRECT("S"&amp;(ROW()+12*(($AO405-1)*3+$AP405)-ROW())/12+5),AR405)</f>
        <v>0</v>
      </c>
      <c r="AT405" s="658">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654">
        <f ca="1">COUNTIF(INDIRECT("U"&amp;(ROW()+12*(($AO405-1)*3+$AP405)-ROW())/12+5):INDIRECT("AF"&amp;(ROW()+12*(($AO405-1)*3+$AP405)-ROW())/12+5),AT405)</f>
        <v>0</v>
      </c>
      <c r="AV405" s="654">
        <f ca="1">IF(AND(AR405+AT405&gt;0,AS405+AU405&gt;0),COUNTIF(AV$6:AV404,"&gt;0")+1,0)</f>
        <v>0</v>
      </c>
    </row>
    <row r="406" spans="41:48">
      <c r="AO406" s="654">
        <v>12</v>
      </c>
      <c r="AP406" s="654">
        <v>1</v>
      </c>
      <c r="AQ406" s="654">
        <v>5</v>
      </c>
      <c r="AR406" s="658">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654">
        <f ca="1">COUNTIF(INDIRECT("H"&amp;(ROW()+12*(($AO406-1)*3+$AP406)-ROW())/12+5):INDIRECT("S"&amp;(ROW()+12*(($AO406-1)*3+$AP406)-ROW())/12+5),AR406)</f>
        <v>0</v>
      </c>
      <c r="AT406" s="658">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654">
        <f ca="1">COUNTIF(INDIRECT("U"&amp;(ROW()+12*(($AO406-1)*3+$AP406)-ROW())/12+5):INDIRECT("AF"&amp;(ROW()+12*(($AO406-1)*3+$AP406)-ROW())/12+5),AT406)</f>
        <v>0</v>
      </c>
      <c r="AV406" s="654">
        <f ca="1">IF(AND(AR406+AT406&gt;0,AS406+AU406&gt;0),COUNTIF(AV$6:AV405,"&gt;0")+1,0)</f>
        <v>0</v>
      </c>
    </row>
    <row r="407" spans="41:48">
      <c r="AO407" s="654">
        <v>12</v>
      </c>
      <c r="AP407" s="654">
        <v>1</v>
      </c>
      <c r="AQ407" s="654">
        <v>6</v>
      </c>
      <c r="AR407" s="658">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654">
        <f ca="1">COUNTIF(INDIRECT("H"&amp;(ROW()+12*(($AO407-1)*3+$AP407)-ROW())/12+5):INDIRECT("S"&amp;(ROW()+12*(($AO407-1)*3+$AP407)-ROW())/12+5),AR407)</f>
        <v>0</v>
      </c>
      <c r="AT407" s="658">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654">
        <f ca="1">COUNTIF(INDIRECT("U"&amp;(ROW()+12*(($AO407-1)*3+$AP407)-ROW())/12+5):INDIRECT("AF"&amp;(ROW()+12*(($AO407-1)*3+$AP407)-ROW())/12+5),AT407)</f>
        <v>0</v>
      </c>
      <c r="AV407" s="654">
        <f ca="1">IF(AND(AR407+AT407&gt;0,AS407+AU407&gt;0),COUNTIF(AV$6:AV406,"&gt;0")+1,0)</f>
        <v>0</v>
      </c>
    </row>
    <row r="408" spans="41:48">
      <c r="AO408" s="654">
        <v>12</v>
      </c>
      <c r="AP408" s="654">
        <v>1</v>
      </c>
      <c r="AQ408" s="654">
        <v>7</v>
      </c>
      <c r="AR408" s="658">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654">
        <f ca="1">COUNTIF(INDIRECT("H"&amp;(ROW()+12*(($AO408-1)*3+$AP408)-ROW())/12+5):INDIRECT("S"&amp;(ROW()+12*(($AO408-1)*3+$AP408)-ROW())/12+5),AR408)</f>
        <v>0</v>
      </c>
      <c r="AT408" s="658">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654">
        <f ca="1">COUNTIF(INDIRECT("U"&amp;(ROW()+12*(($AO408-1)*3+$AP408)-ROW())/12+5):INDIRECT("AF"&amp;(ROW()+12*(($AO408-1)*3+$AP408)-ROW())/12+5),AT408)</f>
        <v>0</v>
      </c>
      <c r="AV408" s="654">
        <f ca="1">IF(AND(AR408+AT408&gt;0,AS408+AU408&gt;0),COUNTIF(AV$6:AV407,"&gt;0")+1,0)</f>
        <v>0</v>
      </c>
    </row>
    <row r="409" spans="41:48">
      <c r="AO409" s="654">
        <v>12</v>
      </c>
      <c r="AP409" s="654">
        <v>1</v>
      </c>
      <c r="AQ409" s="654">
        <v>8</v>
      </c>
      <c r="AR409" s="658">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654">
        <f ca="1">COUNTIF(INDIRECT("H"&amp;(ROW()+12*(($AO409-1)*3+$AP409)-ROW())/12+5):INDIRECT("S"&amp;(ROW()+12*(($AO409-1)*3+$AP409)-ROW())/12+5),AR409)</f>
        <v>0</v>
      </c>
      <c r="AT409" s="658">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654">
        <f ca="1">COUNTIF(INDIRECT("U"&amp;(ROW()+12*(($AO409-1)*3+$AP409)-ROW())/12+5):INDIRECT("AF"&amp;(ROW()+12*(($AO409-1)*3+$AP409)-ROW())/12+5),AT409)</f>
        <v>0</v>
      </c>
      <c r="AV409" s="654">
        <f ca="1">IF(AND(AR409+AT409&gt;0,AS409+AU409&gt;0),COUNTIF(AV$6:AV408,"&gt;0")+1,0)</f>
        <v>0</v>
      </c>
    </row>
    <row r="410" spans="41:48">
      <c r="AO410" s="654">
        <v>12</v>
      </c>
      <c r="AP410" s="654">
        <v>1</v>
      </c>
      <c r="AQ410" s="654">
        <v>9</v>
      </c>
      <c r="AR410" s="658">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654">
        <f ca="1">COUNTIF(INDIRECT("H"&amp;(ROW()+12*(($AO410-1)*3+$AP410)-ROW())/12+5):INDIRECT("S"&amp;(ROW()+12*(($AO410-1)*3+$AP410)-ROW())/12+5),AR410)</f>
        <v>0</v>
      </c>
      <c r="AT410" s="658">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654">
        <f ca="1">COUNTIF(INDIRECT("U"&amp;(ROW()+12*(($AO410-1)*3+$AP410)-ROW())/12+5):INDIRECT("AF"&amp;(ROW()+12*(($AO410-1)*3+$AP410)-ROW())/12+5),AT410)</f>
        <v>0</v>
      </c>
      <c r="AV410" s="654">
        <f ca="1">IF(AND(AR410+AT410&gt;0,AS410+AU410&gt;0),COUNTIF(AV$6:AV409,"&gt;0")+1,0)</f>
        <v>0</v>
      </c>
    </row>
    <row r="411" spans="41:48">
      <c r="AO411" s="654">
        <v>12</v>
      </c>
      <c r="AP411" s="654">
        <v>1</v>
      </c>
      <c r="AQ411" s="654">
        <v>10</v>
      </c>
      <c r="AR411" s="658">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654">
        <f ca="1">COUNTIF(INDIRECT("H"&amp;(ROW()+12*(($AO411-1)*3+$AP411)-ROW())/12+5):INDIRECT("S"&amp;(ROW()+12*(($AO411-1)*3+$AP411)-ROW())/12+5),AR411)</f>
        <v>0</v>
      </c>
      <c r="AT411" s="658">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654">
        <f ca="1">COUNTIF(INDIRECT("U"&amp;(ROW()+12*(($AO411-1)*3+$AP411)-ROW())/12+5):INDIRECT("AF"&amp;(ROW()+12*(($AO411-1)*3+$AP411)-ROW())/12+5),AT411)</f>
        <v>0</v>
      </c>
      <c r="AV411" s="654">
        <f ca="1">IF(AND(AR411+AT411&gt;0,AS411+AU411&gt;0),COUNTIF(AV$6:AV410,"&gt;0")+1,0)</f>
        <v>0</v>
      </c>
    </row>
    <row r="412" spans="41:48">
      <c r="AO412" s="654">
        <v>12</v>
      </c>
      <c r="AP412" s="654">
        <v>1</v>
      </c>
      <c r="AQ412" s="654">
        <v>11</v>
      </c>
      <c r="AR412" s="658">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654">
        <f ca="1">COUNTIF(INDIRECT("H"&amp;(ROW()+12*(($AO412-1)*3+$AP412)-ROW())/12+5):INDIRECT("S"&amp;(ROW()+12*(($AO412-1)*3+$AP412)-ROW())/12+5),AR412)</f>
        <v>0</v>
      </c>
      <c r="AT412" s="658">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654">
        <f ca="1">COUNTIF(INDIRECT("U"&amp;(ROW()+12*(($AO412-1)*3+$AP412)-ROW())/12+5):INDIRECT("AF"&amp;(ROW()+12*(($AO412-1)*3+$AP412)-ROW())/12+5),AT412)</f>
        <v>0</v>
      </c>
      <c r="AV412" s="654">
        <f ca="1">IF(AND(AR412+AT412&gt;0,AS412+AU412&gt;0),COUNTIF(AV$6:AV411,"&gt;0")+1,0)</f>
        <v>0</v>
      </c>
    </row>
    <row r="413" spans="41:48">
      <c r="AO413" s="654">
        <v>12</v>
      </c>
      <c r="AP413" s="654">
        <v>1</v>
      </c>
      <c r="AQ413" s="654">
        <v>12</v>
      </c>
      <c r="AR413" s="658">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654">
        <f ca="1">COUNTIF(INDIRECT("H"&amp;(ROW()+12*(($AO413-1)*3+$AP413)-ROW())/12+5):INDIRECT("S"&amp;(ROW()+12*(($AO413-1)*3+$AP413)-ROW())/12+5),AR413)</f>
        <v>0</v>
      </c>
      <c r="AT413" s="658">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654">
        <f ca="1">COUNTIF(INDIRECT("U"&amp;(ROW()+12*(($AO413-1)*3+$AP413)-ROW())/12+5):INDIRECT("AF"&amp;(ROW()+12*(($AO413-1)*3+$AP413)-ROW())/12+5),AT413)</f>
        <v>0</v>
      </c>
      <c r="AV413" s="654">
        <f ca="1">IF(AND(AR413+AT413&gt;0,AS413+AU413&gt;0),COUNTIF(AV$6:AV412,"&gt;0")+1,0)</f>
        <v>0</v>
      </c>
    </row>
    <row r="414" spans="41:48">
      <c r="AO414" s="654">
        <v>12</v>
      </c>
      <c r="AP414" s="654">
        <v>2</v>
      </c>
      <c r="AQ414" s="654">
        <v>1</v>
      </c>
      <c r="AR414" s="658">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654">
        <f ca="1">COUNTIF(INDIRECT("H"&amp;(ROW()+12*(($AO414-1)*3+$AP414)-ROW())/12+5):INDIRECT("S"&amp;(ROW()+12*(($AO414-1)*3+$AP414)-ROW())/12+5),AR414)</f>
        <v>0</v>
      </c>
      <c r="AT414" s="658">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654">
        <f ca="1">COUNTIF(INDIRECT("U"&amp;(ROW()+12*(($AO414-1)*3+$AP414)-ROW())/12+5):INDIRECT("AF"&amp;(ROW()+12*(($AO414-1)*3+$AP414)-ROW())/12+5),AT414)</f>
        <v>0</v>
      </c>
      <c r="AV414" s="654">
        <f ca="1">IF(AND(AR414+AT414&gt;0,AS414+AU414&gt;0),COUNTIF(AV$6:AV413,"&gt;0")+1,0)</f>
        <v>0</v>
      </c>
    </row>
    <row r="415" spans="41:48">
      <c r="AO415" s="654">
        <v>12</v>
      </c>
      <c r="AP415" s="654">
        <v>2</v>
      </c>
      <c r="AQ415" s="654">
        <v>2</v>
      </c>
      <c r="AR415" s="658">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654">
        <f ca="1">COUNTIF(INDIRECT("H"&amp;(ROW()+12*(($AO415-1)*3+$AP415)-ROW())/12+5):INDIRECT("S"&amp;(ROW()+12*(($AO415-1)*3+$AP415)-ROW())/12+5),AR415)</f>
        <v>0</v>
      </c>
      <c r="AT415" s="658">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654">
        <f ca="1">COUNTIF(INDIRECT("U"&amp;(ROW()+12*(($AO415-1)*3+$AP415)-ROW())/12+5):INDIRECT("AF"&amp;(ROW()+12*(($AO415-1)*3+$AP415)-ROW())/12+5),AT415)</f>
        <v>0</v>
      </c>
      <c r="AV415" s="654">
        <f ca="1">IF(AND(AR415+AT415&gt;0,AS415+AU415&gt;0),COUNTIF(AV$6:AV414,"&gt;0")+1,0)</f>
        <v>0</v>
      </c>
    </row>
    <row r="416" spans="41:48">
      <c r="AO416" s="654">
        <v>12</v>
      </c>
      <c r="AP416" s="654">
        <v>2</v>
      </c>
      <c r="AQ416" s="654">
        <v>3</v>
      </c>
      <c r="AR416" s="658">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654">
        <f ca="1">COUNTIF(INDIRECT("H"&amp;(ROW()+12*(($AO416-1)*3+$AP416)-ROW())/12+5):INDIRECT("S"&amp;(ROW()+12*(($AO416-1)*3+$AP416)-ROW())/12+5),AR416)</f>
        <v>0</v>
      </c>
      <c r="AT416" s="658">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654">
        <f ca="1">COUNTIF(INDIRECT("U"&amp;(ROW()+12*(($AO416-1)*3+$AP416)-ROW())/12+5):INDIRECT("AF"&amp;(ROW()+12*(($AO416-1)*3+$AP416)-ROW())/12+5),AT416)</f>
        <v>0</v>
      </c>
      <c r="AV416" s="654">
        <f ca="1">IF(AND(AR416+AT416&gt;0,AS416+AU416&gt;0),COUNTIF(AV$6:AV415,"&gt;0")+1,0)</f>
        <v>0</v>
      </c>
    </row>
    <row r="417" spans="41:48">
      <c r="AO417" s="654">
        <v>12</v>
      </c>
      <c r="AP417" s="654">
        <v>2</v>
      </c>
      <c r="AQ417" s="654">
        <v>4</v>
      </c>
      <c r="AR417" s="658">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654">
        <f ca="1">COUNTIF(INDIRECT("H"&amp;(ROW()+12*(($AO417-1)*3+$AP417)-ROW())/12+5):INDIRECT("S"&amp;(ROW()+12*(($AO417-1)*3+$AP417)-ROW())/12+5),AR417)</f>
        <v>0</v>
      </c>
      <c r="AT417" s="658">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654">
        <f ca="1">COUNTIF(INDIRECT("U"&amp;(ROW()+12*(($AO417-1)*3+$AP417)-ROW())/12+5):INDIRECT("AF"&amp;(ROW()+12*(($AO417-1)*3+$AP417)-ROW())/12+5),AT417)</f>
        <v>0</v>
      </c>
      <c r="AV417" s="654">
        <f ca="1">IF(AND(AR417+AT417&gt;0,AS417+AU417&gt;0),COUNTIF(AV$6:AV416,"&gt;0")+1,0)</f>
        <v>0</v>
      </c>
    </row>
    <row r="418" spans="41:48">
      <c r="AO418" s="654">
        <v>12</v>
      </c>
      <c r="AP418" s="654">
        <v>2</v>
      </c>
      <c r="AQ418" s="654">
        <v>5</v>
      </c>
      <c r="AR418" s="658">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654">
        <f ca="1">COUNTIF(INDIRECT("H"&amp;(ROW()+12*(($AO418-1)*3+$AP418)-ROW())/12+5):INDIRECT("S"&amp;(ROW()+12*(($AO418-1)*3+$AP418)-ROW())/12+5),AR418)</f>
        <v>0</v>
      </c>
      <c r="AT418" s="658">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654">
        <f ca="1">COUNTIF(INDIRECT("U"&amp;(ROW()+12*(($AO418-1)*3+$AP418)-ROW())/12+5):INDIRECT("AF"&amp;(ROW()+12*(($AO418-1)*3+$AP418)-ROW())/12+5),AT418)</f>
        <v>0</v>
      </c>
      <c r="AV418" s="654">
        <f ca="1">IF(AND(AR418+AT418&gt;0,AS418+AU418&gt;0),COUNTIF(AV$6:AV417,"&gt;0")+1,0)</f>
        <v>0</v>
      </c>
    </row>
    <row r="419" spans="41:48">
      <c r="AO419" s="654">
        <v>12</v>
      </c>
      <c r="AP419" s="654">
        <v>2</v>
      </c>
      <c r="AQ419" s="654">
        <v>6</v>
      </c>
      <c r="AR419" s="658">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654">
        <f ca="1">COUNTIF(INDIRECT("H"&amp;(ROW()+12*(($AO419-1)*3+$AP419)-ROW())/12+5):INDIRECT("S"&amp;(ROW()+12*(($AO419-1)*3+$AP419)-ROW())/12+5),AR419)</f>
        <v>0</v>
      </c>
      <c r="AT419" s="658">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654">
        <f ca="1">COUNTIF(INDIRECT("U"&amp;(ROW()+12*(($AO419-1)*3+$AP419)-ROW())/12+5):INDIRECT("AF"&amp;(ROW()+12*(($AO419-1)*3+$AP419)-ROW())/12+5),AT419)</f>
        <v>0</v>
      </c>
      <c r="AV419" s="654">
        <f ca="1">IF(AND(AR419+AT419&gt;0,AS419+AU419&gt;0),COUNTIF(AV$6:AV418,"&gt;0")+1,0)</f>
        <v>0</v>
      </c>
    </row>
    <row r="420" spans="41:48">
      <c r="AO420" s="654">
        <v>12</v>
      </c>
      <c r="AP420" s="654">
        <v>2</v>
      </c>
      <c r="AQ420" s="654">
        <v>7</v>
      </c>
      <c r="AR420" s="658">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654">
        <f ca="1">COUNTIF(INDIRECT("H"&amp;(ROW()+12*(($AO420-1)*3+$AP420)-ROW())/12+5):INDIRECT("S"&amp;(ROW()+12*(($AO420-1)*3+$AP420)-ROW())/12+5),AR420)</f>
        <v>0</v>
      </c>
      <c r="AT420" s="658">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654">
        <f ca="1">COUNTIF(INDIRECT("U"&amp;(ROW()+12*(($AO420-1)*3+$AP420)-ROW())/12+5):INDIRECT("AF"&amp;(ROW()+12*(($AO420-1)*3+$AP420)-ROW())/12+5),AT420)</f>
        <v>0</v>
      </c>
      <c r="AV420" s="654">
        <f ca="1">IF(AND(AR420+AT420&gt;0,AS420+AU420&gt;0),COUNTIF(AV$6:AV419,"&gt;0")+1,0)</f>
        <v>0</v>
      </c>
    </row>
    <row r="421" spans="41:48">
      <c r="AO421" s="654">
        <v>12</v>
      </c>
      <c r="AP421" s="654">
        <v>2</v>
      </c>
      <c r="AQ421" s="654">
        <v>8</v>
      </c>
      <c r="AR421" s="658">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654">
        <f ca="1">COUNTIF(INDIRECT("H"&amp;(ROW()+12*(($AO421-1)*3+$AP421)-ROW())/12+5):INDIRECT("S"&amp;(ROW()+12*(($AO421-1)*3+$AP421)-ROW())/12+5),AR421)</f>
        <v>0</v>
      </c>
      <c r="AT421" s="658">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654">
        <f ca="1">COUNTIF(INDIRECT("U"&amp;(ROW()+12*(($AO421-1)*3+$AP421)-ROW())/12+5):INDIRECT("AF"&amp;(ROW()+12*(($AO421-1)*3+$AP421)-ROW())/12+5),AT421)</f>
        <v>0</v>
      </c>
      <c r="AV421" s="654">
        <f ca="1">IF(AND(AR421+AT421&gt;0,AS421+AU421&gt;0),COUNTIF(AV$6:AV420,"&gt;0")+1,0)</f>
        <v>0</v>
      </c>
    </row>
    <row r="422" spans="41:48">
      <c r="AO422" s="654">
        <v>12</v>
      </c>
      <c r="AP422" s="654">
        <v>2</v>
      </c>
      <c r="AQ422" s="654">
        <v>9</v>
      </c>
      <c r="AR422" s="658">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654">
        <f ca="1">COUNTIF(INDIRECT("H"&amp;(ROW()+12*(($AO422-1)*3+$AP422)-ROW())/12+5):INDIRECT("S"&amp;(ROW()+12*(($AO422-1)*3+$AP422)-ROW())/12+5),AR422)</f>
        <v>0</v>
      </c>
      <c r="AT422" s="658">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654">
        <f ca="1">COUNTIF(INDIRECT("U"&amp;(ROW()+12*(($AO422-1)*3+$AP422)-ROW())/12+5):INDIRECT("AF"&amp;(ROW()+12*(($AO422-1)*3+$AP422)-ROW())/12+5),AT422)</f>
        <v>0</v>
      </c>
      <c r="AV422" s="654">
        <f ca="1">IF(AND(AR422+AT422&gt;0,AS422+AU422&gt;0),COUNTIF(AV$6:AV421,"&gt;0")+1,0)</f>
        <v>0</v>
      </c>
    </row>
    <row r="423" spans="41:48">
      <c r="AO423" s="654">
        <v>12</v>
      </c>
      <c r="AP423" s="654">
        <v>2</v>
      </c>
      <c r="AQ423" s="654">
        <v>10</v>
      </c>
      <c r="AR423" s="658">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654">
        <f ca="1">COUNTIF(INDIRECT("H"&amp;(ROW()+12*(($AO423-1)*3+$AP423)-ROW())/12+5):INDIRECT("S"&amp;(ROW()+12*(($AO423-1)*3+$AP423)-ROW())/12+5),AR423)</f>
        <v>0</v>
      </c>
      <c r="AT423" s="658">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654">
        <f ca="1">COUNTIF(INDIRECT("U"&amp;(ROW()+12*(($AO423-1)*3+$AP423)-ROW())/12+5):INDIRECT("AF"&amp;(ROW()+12*(($AO423-1)*3+$AP423)-ROW())/12+5),AT423)</f>
        <v>0</v>
      </c>
      <c r="AV423" s="654">
        <f ca="1">IF(AND(AR423+AT423&gt;0,AS423+AU423&gt;0),COUNTIF(AV$6:AV422,"&gt;0")+1,0)</f>
        <v>0</v>
      </c>
    </row>
    <row r="424" spans="41:48">
      <c r="AO424" s="654">
        <v>12</v>
      </c>
      <c r="AP424" s="654">
        <v>2</v>
      </c>
      <c r="AQ424" s="654">
        <v>11</v>
      </c>
      <c r="AR424" s="658">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654">
        <f ca="1">COUNTIF(INDIRECT("H"&amp;(ROW()+12*(($AO424-1)*3+$AP424)-ROW())/12+5):INDIRECT("S"&amp;(ROW()+12*(($AO424-1)*3+$AP424)-ROW())/12+5),AR424)</f>
        <v>0</v>
      </c>
      <c r="AT424" s="658">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654">
        <f ca="1">COUNTIF(INDIRECT("U"&amp;(ROW()+12*(($AO424-1)*3+$AP424)-ROW())/12+5):INDIRECT("AF"&amp;(ROW()+12*(($AO424-1)*3+$AP424)-ROW())/12+5),AT424)</f>
        <v>0</v>
      </c>
      <c r="AV424" s="654">
        <f ca="1">IF(AND(AR424+AT424&gt;0,AS424+AU424&gt;0),COUNTIF(AV$6:AV423,"&gt;0")+1,0)</f>
        <v>0</v>
      </c>
    </row>
    <row r="425" spans="41:48">
      <c r="AO425" s="654">
        <v>12</v>
      </c>
      <c r="AP425" s="654">
        <v>2</v>
      </c>
      <c r="AQ425" s="654">
        <v>12</v>
      </c>
      <c r="AR425" s="658">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654">
        <f ca="1">COUNTIF(INDIRECT("H"&amp;(ROW()+12*(($AO425-1)*3+$AP425)-ROW())/12+5):INDIRECT("S"&amp;(ROW()+12*(($AO425-1)*3+$AP425)-ROW())/12+5),AR425)</f>
        <v>0</v>
      </c>
      <c r="AT425" s="658">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654">
        <f ca="1">COUNTIF(INDIRECT("U"&amp;(ROW()+12*(($AO425-1)*3+$AP425)-ROW())/12+5):INDIRECT("AF"&amp;(ROW()+12*(($AO425-1)*3+$AP425)-ROW())/12+5),AT425)</f>
        <v>0</v>
      </c>
      <c r="AV425" s="654">
        <f ca="1">IF(AND(AR425+AT425&gt;0,AS425+AU425&gt;0),COUNTIF(AV$6:AV424,"&gt;0")+1,0)</f>
        <v>0</v>
      </c>
    </row>
    <row r="426" spans="41:48">
      <c r="AO426" s="654">
        <v>12</v>
      </c>
      <c r="AP426" s="654">
        <v>3</v>
      </c>
      <c r="AQ426" s="654">
        <v>1</v>
      </c>
      <c r="AR426" s="658">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654">
        <f ca="1">COUNTIF(INDIRECT("H"&amp;(ROW()+12*(($AO426-1)*3+$AP426)-ROW())/12+5):INDIRECT("S"&amp;(ROW()+12*(($AO426-1)*3+$AP426)-ROW())/12+5),AR426)</f>
        <v>0</v>
      </c>
      <c r="AT426" s="658">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654">
        <f ca="1">COUNTIF(INDIRECT("U"&amp;(ROW()+12*(($AO426-1)*3+$AP426)-ROW())/12+5):INDIRECT("AF"&amp;(ROW()+12*(($AO426-1)*3+$AP426)-ROW())/12+5),AT426)</f>
        <v>0</v>
      </c>
      <c r="AV426" s="654">
        <f ca="1">IF(AND(AR426+AT426&gt;0,AS426+AU426&gt;0),COUNTIF(AV$6:AV425,"&gt;0")+1,0)</f>
        <v>0</v>
      </c>
    </row>
    <row r="427" spans="41:48">
      <c r="AO427" s="654">
        <v>12</v>
      </c>
      <c r="AP427" s="654">
        <v>3</v>
      </c>
      <c r="AQ427" s="654">
        <v>2</v>
      </c>
      <c r="AR427" s="658">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654">
        <f ca="1">COUNTIF(INDIRECT("H"&amp;(ROW()+12*(($AO427-1)*3+$AP427)-ROW())/12+5):INDIRECT("S"&amp;(ROW()+12*(($AO427-1)*3+$AP427)-ROW())/12+5),AR427)</f>
        <v>0</v>
      </c>
      <c r="AT427" s="658">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654">
        <f ca="1">COUNTIF(INDIRECT("U"&amp;(ROW()+12*(($AO427-1)*3+$AP427)-ROW())/12+5):INDIRECT("AF"&amp;(ROW()+12*(($AO427-1)*3+$AP427)-ROW())/12+5),AT427)</f>
        <v>0</v>
      </c>
      <c r="AV427" s="654">
        <f ca="1">IF(AND(AR427+AT427&gt;0,AS427+AU427&gt;0),COUNTIF(AV$6:AV426,"&gt;0")+1,0)</f>
        <v>0</v>
      </c>
    </row>
    <row r="428" spans="41:48">
      <c r="AO428" s="654">
        <v>12</v>
      </c>
      <c r="AP428" s="654">
        <v>3</v>
      </c>
      <c r="AQ428" s="654">
        <v>3</v>
      </c>
      <c r="AR428" s="658">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654">
        <f ca="1">COUNTIF(INDIRECT("H"&amp;(ROW()+12*(($AO428-1)*3+$AP428)-ROW())/12+5):INDIRECT("S"&amp;(ROW()+12*(($AO428-1)*3+$AP428)-ROW())/12+5),AR428)</f>
        <v>0</v>
      </c>
      <c r="AT428" s="658">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654">
        <f ca="1">COUNTIF(INDIRECT("U"&amp;(ROW()+12*(($AO428-1)*3+$AP428)-ROW())/12+5):INDIRECT("AF"&amp;(ROW()+12*(($AO428-1)*3+$AP428)-ROW())/12+5),AT428)</f>
        <v>0</v>
      </c>
      <c r="AV428" s="654">
        <f ca="1">IF(AND(AR428+AT428&gt;0,AS428+AU428&gt;0),COUNTIF(AV$6:AV427,"&gt;0")+1,0)</f>
        <v>0</v>
      </c>
    </row>
    <row r="429" spans="41:48">
      <c r="AO429" s="654">
        <v>12</v>
      </c>
      <c r="AP429" s="654">
        <v>3</v>
      </c>
      <c r="AQ429" s="654">
        <v>4</v>
      </c>
      <c r="AR429" s="658">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654">
        <f ca="1">COUNTIF(INDIRECT("H"&amp;(ROW()+12*(($AO429-1)*3+$AP429)-ROW())/12+5):INDIRECT("S"&amp;(ROW()+12*(($AO429-1)*3+$AP429)-ROW())/12+5),AR429)</f>
        <v>0</v>
      </c>
      <c r="AT429" s="658">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654">
        <f ca="1">COUNTIF(INDIRECT("U"&amp;(ROW()+12*(($AO429-1)*3+$AP429)-ROW())/12+5):INDIRECT("AF"&amp;(ROW()+12*(($AO429-1)*3+$AP429)-ROW())/12+5),AT429)</f>
        <v>0</v>
      </c>
      <c r="AV429" s="654">
        <f ca="1">IF(AND(AR429+AT429&gt;0,AS429+AU429&gt;0),COUNTIF(AV$6:AV428,"&gt;0")+1,0)</f>
        <v>0</v>
      </c>
    </row>
    <row r="430" spans="41:48">
      <c r="AO430" s="654">
        <v>12</v>
      </c>
      <c r="AP430" s="654">
        <v>3</v>
      </c>
      <c r="AQ430" s="654">
        <v>5</v>
      </c>
      <c r="AR430" s="658">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654">
        <f ca="1">COUNTIF(INDIRECT("H"&amp;(ROW()+12*(($AO430-1)*3+$AP430)-ROW())/12+5):INDIRECT("S"&amp;(ROW()+12*(($AO430-1)*3+$AP430)-ROW())/12+5),AR430)</f>
        <v>0</v>
      </c>
      <c r="AT430" s="658">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654">
        <f ca="1">COUNTIF(INDIRECT("U"&amp;(ROW()+12*(($AO430-1)*3+$AP430)-ROW())/12+5):INDIRECT("AF"&amp;(ROW()+12*(($AO430-1)*3+$AP430)-ROW())/12+5),AT430)</f>
        <v>0</v>
      </c>
      <c r="AV430" s="654">
        <f ca="1">IF(AND(AR430+AT430&gt;0,AS430+AU430&gt;0),COUNTIF(AV$6:AV429,"&gt;0")+1,0)</f>
        <v>0</v>
      </c>
    </row>
    <row r="431" spans="41:48">
      <c r="AO431" s="654">
        <v>12</v>
      </c>
      <c r="AP431" s="654">
        <v>3</v>
      </c>
      <c r="AQ431" s="654">
        <v>6</v>
      </c>
      <c r="AR431" s="658">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654">
        <f ca="1">COUNTIF(INDIRECT("H"&amp;(ROW()+12*(($AO431-1)*3+$AP431)-ROW())/12+5):INDIRECT("S"&amp;(ROW()+12*(($AO431-1)*3+$AP431)-ROW())/12+5),AR431)</f>
        <v>0</v>
      </c>
      <c r="AT431" s="658">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654">
        <f ca="1">COUNTIF(INDIRECT("U"&amp;(ROW()+12*(($AO431-1)*3+$AP431)-ROW())/12+5):INDIRECT("AF"&amp;(ROW()+12*(($AO431-1)*3+$AP431)-ROW())/12+5),AT431)</f>
        <v>0</v>
      </c>
      <c r="AV431" s="654">
        <f ca="1">IF(AND(AR431+AT431&gt;0,AS431+AU431&gt;0),COUNTIF(AV$6:AV430,"&gt;0")+1,0)</f>
        <v>0</v>
      </c>
    </row>
    <row r="432" spans="41:48">
      <c r="AO432" s="654">
        <v>12</v>
      </c>
      <c r="AP432" s="654">
        <v>3</v>
      </c>
      <c r="AQ432" s="654">
        <v>7</v>
      </c>
      <c r="AR432" s="658">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654">
        <f ca="1">COUNTIF(INDIRECT("H"&amp;(ROW()+12*(($AO432-1)*3+$AP432)-ROW())/12+5):INDIRECT("S"&amp;(ROW()+12*(($AO432-1)*3+$AP432)-ROW())/12+5),AR432)</f>
        <v>0</v>
      </c>
      <c r="AT432" s="658">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654">
        <f ca="1">COUNTIF(INDIRECT("U"&amp;(ROW()+12*(($AO432-1)*3+$AP432)-ROW())/12+5):INDIRECT("AF"&amp;(ROW()+12*(($AO432-1)*3+$AP432)-ROW())/12+5),AT432)</f>
        <v>0</v>
      </c>
      <c r="AV432" s="654">
        <f ca="1">IF(AND(AR432+AT432&gt;0,AS432+AU432&gt;0),COUNTIF(AV$6:AV431,"&gt;0")+1,0)</f>
        <v>0</v>
      </c>
    </row>
    <row r="433" spans="41:48">
      <c r="AO433" s="654">
        <v>12</v>
      </c>
      <c r="AP433" s="654">
        <v>3</v>
      </c>
      <c r="AQ433" s="654">
        <v>8</v>
      </c>
      <c r="AR433" s="658">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654">
        <f ca="1">COUNTIF(INDIRECT("H"&amp;(ROW()+12*(($AO433-1)*3+$AP433)-ROW())/12+5):INDIRECT("S"&amp;(ROW()+12*(($AO433-1)*3+$AP433)-ROW())/12+5),AR433)</f>
        <v>0</v>
      </c>
      <c r="AT433" s="658">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654">
        <f ca="1">COUNTIF(INDIRECT("U"&amp;(ROW()+12*(($AO433-1)*3+$AP433)-ROW())/12+5):INDIRECT("AF"&amp;(ROW()+12*(($AO433-1)*3+$AP433)-ROW())/12+5),AT433)</f>
        <v>0</v>
      </c>
      <c r="AV433" s="654">
        <f ca="1">IF(AND(AR433+AT433&gt;0,AS433+AU433&gt;0),COUNTIF(AV$6:AV432,"&gt;0")+1,0)</f>
        <v>0</v>
      </c>
    </row>
    <row r="434" spans="41:48">
      <c r="AO434" s="654">
        <v>12</v>
      </c>
      <c r="AP434" s="654">
        <v>3</v>
      </c>
      <c r="AQ434" s="654">
        <v>9</v>
      </c>
      <c r="AR434" s="658">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654">
        <f ca="1">COUNTIF(INDIRECT("H"&amp;(ROW()+12*(($AO434-1)*3+$AP434)-ROW())/12+5):INDIRECT("S"&amp;(ROW()+12*(($AO434-1)*3+$AP434)-ROW())/12+5),AR434)</f>
        <v>0</v>
      </c>
      <c r="AT434" s="658">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654">
        <f ca="1">COUNTIF(INDIRECT("U"&amp;(ROW()+12*(($AO434-1)*3+$AP434)-ROW())/12+5):INDIRECT("AF"&amp;(ROW()+12*(($AO434-1)*3+$AP434)-ROW())/12+5),AT434)</f>
        <v>0</v>
      </c>
      <c r="AV434" s="654">
        <f ca="1">IF(AND(AR434+AT434&gt;0,AS434+AU434&gt;0),COUNTIF(AV$6:AV433,"&gt;0")+1,0)</f>
        <v>0</v>
      </c>
    </row>
    <row r="435" spans="41:48">
      <c r="AO435" s="654">
        <v>12</v>
      </c>
      <c r="AP435" s="654">
        <v>3</v>
      </c>
      <c r="AQ435" s="654">
        <v>10</v>
      </c>
      <c r="AR435" s="658">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654">
        <f ca="1">COUNTIF(INDIRECT("H"&amp;(ROW()+12*(($AO435-1)*3+$AP435)-ROW())/12+5):INDIRECT("S"&amp;(ROW()+12*(($AO435-1)*3+$AP435)-ROW())/12+5),AR435)</f>
        <v>0</v>
      </c>
      <c r="AT435" s="658">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654">
        <f ca="1">COUNTIF(INDIRECT("U"&amp;(ROW()+12*(($AO435-1)*3+$AP435)-ROW())/12+5):INDIRECT("AF"&amp;(ROW()+12*(($AO435-1)*3+$AP435)-ROW())/12+5),AT435)</f>
        <v>0</v>
      </c>
      <c r="AV435" s="654">
        <f ca="1">IF(AND(AR435+AT435&gt;0,AS435+AU435&gt;0),COUNTIF(AV$6:AV434,"&gt;0")+1,0)</f>
        <v>0</v>
      </c>
    </row>
    <row r="436" spans="41:48">
      <c r="AO436" s="654">
        <v>12</v>
      </c>
      <c r="AP436" s="654">
        <v>3</v>
      </c>
      <c r="AQ436" s="654">
        <v>11</v>
      </c>
      <c r="AR436" s="658">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654">
        <f ca="1">COUNTIF(INDIRECT("H"&amp;(ROW()+12*(($AO436-1)*3+$AP436)-ROW())/12+5):INDIRECT("S"&amp;(ROW()+12*(($AO436-1)*3+$AP436)-ROW())/12+5),AR436)</f>
        <v>0</v>
      </c>
      <c r="AT436" s="658">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654">
        <f ca="1">COUNTIF(INDIRECT("U"&amp;(ROW()+12*(($AO436-1)*3+$AP436)-ROW())/12+5):INDIRECT("AF"&amp;(ROW()+12*(($AO436-1)*3+$AP436)-ROW())/12+5),AT436)</f>
        <v>0</v>
      </c>
      <c r="AV436" s="654">
        <f ca="1">IF(AND(AR436+AT436&gt;0,AS436+AU436&gt;0),COUNTIF(AV$6:AV435,"&gt;0")+1,0)</f>
        <v>0</v>
      </c>
    </row>
    <row r="437" spans="41:48">
      <c r="AO437" s="654">
        <v>12</v>
      </c>
      <c r="AP437" s="654">
        <v>3</v>
      </c>
      <c r="AQ437" s="654">
        <v>12</v>
      </c>
      <c r="AR437" s="658">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654">
        <f ca="1">COUNTIF(INDIRECT("H"&amp;(ROW()+12*(($AO437-1)*3+$AP437)-ROW())/12+5):INDIRECT("S"&amp;(ROW()+12*(($AO437-1)*3+$AP437)-ROW())/12+5),AR437)</f>
        <v>0</v>
      </c>
      <c r="AT437" s="658">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654">
        <f ca="1">COUNTIF(INDIRECT("U"&amp;(ROW()+12*(($AO437-1)*3+$AP437)-ROW())/12+5):INDIRECT("AF"&amp;(ROW()+12*(($AO437-1)*3+$AP437)-ROW())/12+5),AT437)</f>
        <v>0</v>
      </c>
      <c r="AV437" s="654">
        <f ca="1">IF(AND(AR437+AT437&gt;0,AS437+AU437&gt;0),COUNTIF(AV$6:AV436,"&gt;0")+1,0)</f>
        <v>0</v>
      </c>
    </row>
    <row r="438" spans="41:48">
      <c r="AO438" s="654">
        <v>13</v>
      </c>
      <c r="AP438" s="654">
        <v>1</v>
      </c>
      <c r="AQ438" s="654">
        <v>1</v>
      </c>
      <c r="AR438" s="658">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654">
        <f ca="1">COUNTIF(INDIRECT("H"&amp;(ROW()+12*(($AO438-1)*3+$AP438)-ROW())/12+5):INDIRECT("S"&amp;(ROW()+12*(($AO438-1)*3+$AP438)-ROW())/12+5),AR438)</f>
        <v>0</v>
      </c>
      <c r="AT438" s="658">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654">
        <f ca="1">COUNTIF(INDIRECT("U"&amp;(ROW()+12*(($AO438-1)*3+$AP438)-ROW())/12+5):INDIRECT("AF"&amp;(ROW()+12*(($AO438-1)*3+$AP438)-ROW())/12+5),AT438)</f>
        <v>0</v>
      </c>
      <c r="AV438" s="654">
        <f ca="1">IF(AND(AR438+AT438&gt;0,AS438+AU438&gt;0),COUNTIF(AV$6:AV437,"&gt;0")+1,0)</f>
        <v>0</v>
      </c>
    </row>
    <row r="439" spans="41:48">
      <c r="AO439" s="654">
        <v>13</v>
      </c>
      <c r="AP439" s="654">
        <v>1</v>
      </c>
      <c r="AQ439" s="654">
        <v>2</v>
      </c>
      <c r="AR439" s="658">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654">
        <f ca="1">COUNTIF(INDIRECT("H"&amp;(ROW()+12*(($AO439-1)*3+$AP439)-ROW())/12+5):INDIRECT("S"&amp;(ROW()+12*(($AO439-1)*3+$AP439)-ROW())/12+5),AR439)</f>
        <v>0</v>
      </c>
      <c r="AT439" s="658">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654">
        <f ca="1">COUNTIF(INDIRECT("U"&amp;(ROW()+12*(($AO439-1)*3+$AP439)-ROW())/12+5):INDIRECT("AF"&amp;(ROW()+12*(($AO439-1)*3+$AP439)-ROW())/12+5),AT439)</f>
        <v>0</v>
      </c>
      <c r="AV439" s="654">
        <f ca="1">IF(AND(AR439+AT439&gt;0,AS439+AU439&gt;0),COUNTIF(AV$6:AV438,"&gt;0")+1,0)</f>
        <v>0</v>
      </c>
    </row>
    <row r="440" spans="41:48">
      <c r="AO440" s="654">
        <v>13</v>
      </c>
      <c r="AP440" s="654">
        <v>1</v>
      </c>
      <c r="AQ440" s="654">
        <v>3</v>
      </c>
      <c r="AR440" s="658">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654">
        <f ca="1">COUNTIF(INDIRECT("H"&amp;(ROW()+12*(($AO440-1)*3+$AP440)-ROW())/12+5):INDIRECT("S"&amp;(ROW()+12*(($AO440-1)*3+$AP440)-ROW())/12+5),AR440)</f>
        <v>0</v>
      </c>
      <c r="AT440" s="658">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654">
        <f ca="1">COUNTIF(INDIRECT("U"&amp;(ROW()+12*(($AO440-1)*3+$AP440)-ROW())/12+5):INDIRECT("AF"&amp;(ROW()+12*(($AO440-1)*3+$AP440)-ROW())/12+5),AT440)</f>
        <v>0</v>
      </c>
      <c r="AV440" s="654">
        <f ca="1">IF(AND(AR440+AT440&gt;0,AS440+AU440&gt;0),COUNTIF(AV$6:AV439,"&gt;0")+1,0)</f>
        <v>0</v>
      </c>
    </row>
    <row r="441" spans="41:48">
      <c r="AO441" s="654">
        <v>13</v>
      </c>
      <c r="AP441" s="654">
        <v>1</v>
      </c>
      <c r="AQ441" s="654">
        <v>4</v>
      </c>
      <c r="AR441" s="658">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654">
        <f ca="1">COUNTIF(INDIRECT("H"&amp;(ROW()+12*(($AO441-1)*3+$AP441)-ROW())/12+5):INDIRECT("S"&amp;(ROW()+12*(($AO441-1)*3+$AP441)-ROW())/12+5),AR441)</f>
        <v>0</v>
      </c>
      <c r="AT441" s="658">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654">
        <f ca="1">COUNTIF(INDIRECT("U"&amp;(ROW()+12*(($AO441-1)*3+$AP441)-ROW())/12+5):INDIRECT("AF"&amp;(ROW()+12*(($AO441-1)*3+$AP441)-ROW())/12+5),AT441)</f>
        <v>0</v>
      </c>
      <c r="AV441" s="654">
        <f ca="1">IF(AND(AR441+AT441&gt;0,AS441+AU441&gt;0),COUNTIF(AV$6:AV440,"&gt;0")+1,0)</f>
        <v>0</v>
      </c>
    </row>
    <row r="442" spans="41:48">
      <c r="AO442" s="654">
        <v>13</v>
      </c>
      <c r="AP442" s="654">
        <v>1</v>
      </c>
      <c r="AQ442" s="654">
        <v>5</v>
      </c>
      <c r="AR442" s="658">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654">
        <f ca="1">COUNTIF(INDIRECT("H"&amp;(ROW()+12*(($AO442-1)*3+$AP442)-ROW())/12+5):INDIRECT("S"&amp;(ROW()+12*(($AO442-1)*3+$AP442)-ROW())/12+5),AR442)</f>
        <v>0</v>
      </c>
      <c r="AT442" s="658">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654">
        <f ca="1">COUNTIF(INDIRECT("U"&amp;(ROW()+12*(($AO442-1)*3+$AP442)-ROW())/12+5):INDIRECT("AF"&amp;(ROW()+12*(($AO442-1)*3+$AP442)-ROW())/12+5),AT442)</f>
        <v>0</v>
      </c>
      <c r="AV442" s="654">
        <f ca="1">IF(AND(AR442+AT442&gt;0,AS442+AU442&gt;0),COUNTIF(AV$6:AV441,"&gt;0")+1,0)</f>
        <v>0</v>
      </c>
    </row>
    <row r="443" spans="41:48">
      <c r="AO443" s="654">
        <v>13</v>
      </c>
      <c r="AP443" s="654">
        <v>1</v>
      </c>
      <c r="AQ443" s="654">
        <v>6</v>
      </c>
      <c r="AR443" s="658">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654">
        <f ca="1">COUNTIF(INDIRECT("H"&amp;(ROW()+12*(($AO443-1)*3+$AP443)-ROW())/12+5):INDIRECT("S"&amp;(ROW()+12*(($AO443-1)*3+$AP443)-ROW())/12+5),AR443)</f>
        <v>0</v>
      </c>
      <c r="AT443" s="658">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654">
        <f ca="1">COUNTIF(INDIRECT("U"&amp;(ROW()+12*(($AO443-1)*3+$AP443)-ROW())/12+5):INDIRECT("AF"&amp;(ROW()+12*(($AO443-1)*3+$AP443)-ROW())/12+5),AT443)</f>
        <v>0</v>
      </c>
      <c r="AV443" s="654">
        <f ca="1">IF(AND(AR443+AT443&gt;0,AS443+AU443&gt;0),COUNTIF(AV$6:AV442,"&gt;0")+1,0)</f>
        <v>0</v>
      </c>
    </row>
    <row r="444" spans="41:48">
      <c r="AO444" s="654">
        <v>13</v>
      </c>
      <c r="AP444" s="654">
        <v>1</v>
      </c>
      <c r="AQ444" s="654">
        <v>7</v>
      </c>
      <c r="AR444" s="658">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654">
        <f ca="1">COUNTIF(INDIRECT("H"&amp;(ROW()+12*(($AO444-1)*3+$AP444)-ROW())/12+5):INDIRECT("S"&amp;(ROW()+12*(($AO444-1)*3+$AP444)-ROW())/12+5),AR444)</f>
        <v>0</v>
      </c>
      <c r="AT444" s="658">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654">
        <f ca="1">COUNTIF(INDIRECT("U"&amp;(ROW()+12*(($AO444-1)*3+$AP444)-ROW())/12+5):INDIRECT("AF"&amp;(ROW()+12*(($AO444-1)*3+$AP444)-ROW())/12+5),AT444)</f>
        <v>0</v>
      </c>
      <c r="AV444" s="654">
        <f ca="1">IF(AND(AR444+AT444&gt;0,AS444+AU444&gt;0),COUNTIF(AV$6:AV443,"&gt;0")+1,0)</f>
        <v>0</v>
      </c>
    </row>
    <row r="445" spans="41:48">
      <c r="AO445" s="654">
        <v>13</v>
      </c>
      <c r="AP445" s="654">
        <v>1</v>
      </c>
      <c r="AQ445" s="654">
        <v>8</v>
      </c>
      <c r="AR445" s="658">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654">
        <f ca="1">COUNTIF(INDIRECT("H"&amp;(ROW()+12*(($AO445-1)*3+$AP445)-ROW())/12+5):INDIRECT("S"&amp;(ROW()+12*(($AO445-1)*3+$AP445)-ROW())/12+5),AR445)</f>
        <v>0</v>
      </c>
      <c r="AT445" s="658">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654">
        <f ca="1">COUNTIF(INDIRECT("U"&amp;(ROW()+12*(($AO445-1)*3+$AP445)-ROW())/12+5):INDIRECT("AF"&amp;(ROW()+12*(($AO445-1)*3+$AP445)-ROW())/12+5),AT445)</f>
        <v>0</v>
      </c>
      <c r="AV445" s="654">
        <f ca="1">IF(AND(AR445+AT445&gt;0,AS445+AU445&gt;0),COUNTIF(AV$6:AV444,"&gt;0")+1,0)</f>
        <v>0</v>
      </c>
    </row>
    <row r="446" spans="41:48">
      <c r="AO446" s="654">
        <v>13</v>
      </c>
      <c r="AP446" s="654">
        <v>1</v>
      </c>
      <c r="AQ446" s="654">
        <v>9</v>
      </c>
      <c r="AR446" s="658">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654">
        <f ca="1">COUNTIF(INDIRECT("H"&amp;(ROW()+12*(($AO446-1)*3+$AP446)-ROW())/12+5):INDIRECT("S"&amp;(ROW()+12*(($AO446-1)*3+$AP446)-ROW())/12+5),AR446)</f>
        <v>0</v>
      </c>
      <c r="AT446" s="658">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654">
        <f ca="1">COUNTIF(INDIRECT("U"&amp;(ROW()+12*(($AO446-1)*3+$AP446)-ROW())/12+5):INDIRECT("AF"&amp;(ROW()+12*(($AO446-1)*3+$AP446)-ROW())/12+5),AT446)</f>
        <v>0</v>
      </c>
      <c r="AV446" s="654">
        <f ca="1">IF(AND(AR446+AT446&gt;0,AS446+AU446&gt;0),COUNTIF(AV$6:AV445,"&gt;0")+1,0)</f>
        <v>0</v>
      </c>
    </row>
    <row r="447" spans="41:48">
      <c r="AO447" s="654">
        <v>13</v>
      </c>
      <c r="AP447" s="654">
        <v>1</v>
      </c>
      <c r="AQ447" s="654">
        <v>10</v>
      </c>
      <c r="AR447" s="658">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654">
        <f ca="1">COUNTIF(INDIRECT("H"&amp;(ROW()+12*(($AO447-1)*3+$AP447)-ROW())/12+5):INDIRECT("S"&amp;(ROW()+12*(($AO447-1)*3+$AP447)-ROW())/12+5),AR447)</f>
        <v>0</v>
      </c>
      <c r="AT447" s="658">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654">
        <f ca="1">COUNTIF(INDIRECT("U"&amp;(ROW()+12*(($AO447-1)*3+$AP447)-ROW())/12+5):INDIRECT("AF"&amp;(ROW()+12*(($AO447-1)*3+$AP447)-ROW())/12+5),AT447)</f>
        <v>0</v>
      </c>
      <c r="AV447" s="654">
        <f ca="1">IF(AND(AR447+AT447&gt;0,AS447+AU447&gt;0),COUNTIF(AV$6:AV446,"&gt;0")+1,0)</f>
        <v>0</v>
      </c>
    </row>
    <row r="448" spans="41:48">
      <c r="AO448" s="654">
        <v>13</v>
      </c>
      <c r="AP448" s="654">
        <v>1</v>
      </c>
      <c r="AQ448" s="654">
        <v>11</v>
      </c>
      <c r="AR448" s="658">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654">
        <f ca="1">COUNTIF(INDIRECT("H"&amp;(ROW()+12*(($AO448-1)*3+$AP448)-ROW())/12+5):INDIRECT("S"&amp;(ROW()+12*(($AO448-1)*3+$AP448)-ROW())/12+5),AR448)</f>
        <v>0</v>
      </c>
      <c r="AT448" s="658">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654">
        <f ca="1">COUNTIF(INDIRECT("U"&amp;(ROW()+12*(($AO448-1)*3+$AP448)-ROW())/12+5):INDIRECT("AF"&amp;(ROW()+12*(($AO448-1)*3+$AP448)-ROW())/12+5),AT448)</f>
        <v>0</v>
      </c>
      <c r="AV448" s="654">
        <f ca="1">IF(AND(AR448+AT448&gt;0,AS448+AU448&gt;0),COUNTIF(AV$6:AV447,"&gt;0")+1,0)</f>
        <v>0</v>
      </c>
    </row>
    <row r="449" spans="41:48">
      <c r="AO449" s="654">
        <v>13</v>
      </c>
      <c r="AP449" s="654">
        <v>1</v>
      </c>
      <c r="AQ449" s="654">
        <v>12</v>
      </c>
      <c r="AR449" s="658">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654">
        <f ca="1">COUNTIF(INDIRECT("H"&amp;(ROW()+12*(($AO449-1)*3+$AP449)-ROW())/12+5):INDIRECT("S"&amp;(ROW()+12*(($AO449-1)*3+$AP449)-ROW())/12+5),AR449)</f>
        <v>0</v>
      </c>
      <c r="AT449" s="658">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654">
        <f ca="1">COUNTIF(INDIRECT("U"&amp;(ROW()+12*(($AO449-1)*3+$AP449)-ROW())/12+5):INDIRECT("AF"&amp;(ROW()+12*(($AO449-1)*3+$AP449)-ROW())/12+5),AT449)</f>
        <v>0</v>
      </c>
      <c r="AV449" s="654">
        <f ca="1">IF(AND(AR449+AT449&gt;0,AS449+AU449&gt;0),COUNTIF(AV$6:AV448,"&gt;0")+1,0)</f>
        <v>0</v>
      </c>
    </row>
    <row r="450" spans="41:48">
      <c r="AO450" s="654">
        <v>13</v>
      </c>
      <c r="AP450" s="654">
        <v>2</v>
      </c>
      <c r="AQ450" s="654">
        <v>1</v>
      </c>
      <c r="AR450" s="658">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654">
        <f ca="1">COUNTIF(INDIRECT("H"&amp;(ROW()+12*(($AO450-1)*3+$AP450)-ROW())/12+5):INDIRECT("S"&amp;(ROW()+12*(($AO450-1)*3+$AP450)-ROW())/12+5),AR450)</f>
        <v>0</v>
      </c>
      <c r="AT450" s="658">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654">
        <f ca="1">COUNTIF(INDIRECT("U"&amp;(ROW()+12*(($AO450-1)*3+$AP450)-ROW())/12+5):INDIRECT("AF"&amp;(ROW()+12*(($AO450-1)*3+$AP450)-ROW())/12+5),AT450)</f>
        <v>0</v>
      </c>
      <c r="AV450" s="654">
        <f ca="1">IF(AND(AR450+AT450&gt;0,AS450+AU450&gt;0),COUNTIF(AV$6:AV449,"&gt;0")+1,0)</f>
        <v>0</v>
      </c>
    </row>
    <row r="451" spans="41:48">
      <c r="AO451" s="654">
        <v>13</v>
      </c>
      <c r="AP451" s="654">
        <v>2</v>
      </c>
      <c r="AQ451" s="654">
        <v>2</v>
      </c>
      <c r="AR451" s="658">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654">
        <f ca="1">COUNTIF(INDIRECT("H"&amp;(ROW()+12*(($AO451-1)*3+$AP451)-ROW())/12+5):INDIRECT("S"&amp;(ROW()+12*(($AO451-1)*3+$AP451)-ROW())/12+5),AR451)</f>
        <v>0</v>
      </c>
      <c r="AT451" s="658">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654">
        <f ca="1">COUNTIF(INDIRECT("U"&amp;(ROW()+12*(($AO451-1)*3+$AP451)-ROW())/12+5):INDIRECT("AF"&amp;(ROW()+12*(($AO451-1)*3+$AP451)-ROW())/12+5),AT451)</f>
        <v>0</v>
      </c>
      <c r="AV451" s="654">
        <f ca="1">IF(AND(AR451+AT451&gt;0,AS451+AU451&gt;0),COUNTIF(AV$6:AV450,"&gt;0")+1,0)</f>
        <v>0</v>
      </c>
    </row>
    <row r="452" spans="41:48">
      <c r="AO452" s="654">
        <v>13</v>
      </c>
      <c r="AP452" s="654">
        <v>2</v>
      </c>
      <c r="AQ452" s="654">
        <v>3</v>
      </c>
      <c r="AR452" s="658">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654">
        <f ca="1">COUNTIF(INDIRECT("H"&amp;(ROW()+12*(($AO452-1)*3+$AP452)-ROW())/12+5):INDIRECT("S"&amp;(ROW()+12*(($AO452-1)*3+$AP452)-ROW())/12+5),AR452)</f>
        <v>0</v>
      </c>
      <c r="AT452" s="658">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654">
        <f ca="1">COUNTIF(INDIRECT("U"&amp;(ROW()+12*(($AO452-1)*3+$AP452)-ROW())/12+5):INDIRECT("AF"&amp;(ROW()+12*(($AO452-1)*3+$AP452)-ROW())/12+5),AT452)</f>
        <v>0</v>
      </c>
      <c r="AV452" s="654">
        <f ca="1">IF(AND(AR452+AT452&gt;0,AS452+AU452&gt;0),COUNTIF(AV$6:AV451,"&gt;0")+1,0)</f>
        <v>0</v>
      </c>
    </row>
    <row r="453" spans="41:48">
      <c r="AO453" s="654">
        <v>13</v>
      </c>
      <c r="AP453" s="654">
        <v>2</v>
      </c>
      <c r="AQ453" s="654">
        <v>4</v>
      </c>
      <c r="AR453" s="658">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654">
        <f ca="1">COUNTIF(INDIRECT("H"&amp;(ROW()+12*(($AO453-1)*3+$AP453)-ROW())/12+5):INDIRECT("S"&amp;(ROW()+12*(($AO453-1)*3+$AP453)-ROW())/12+5),AR453)</f>
        <v>0</v>
      </c>
      <c r="AT453" s="658">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654">
        <f ca="1">COUNTIF(INDIRECT("U"&amp;(ROW()+12*(($AO453-1)*3+$AP453)-ROW())/12+5):INDIRECT("AF"&amp;(ROW()+12*(($AO453-1)*3+$AP453)-ROW())/12+5),AT453)</f>
        <v>0</v>
      </c>
      <c r="AV453" s="654">
        <f ca="1">IF(AND(AR453+AT453&gt;0,AS453+AU453&gt;0),COUNTIF(AV$6:AV452,"&gt;0")+1,0)</f>
        <v>0</v>
      </c>
    </row>
    <row r="454" spans="41:48">
      <c r="AO454" s="654">
        <v>13</v>
      </c>
      <c r="AP454" s="654">
        <v>2</v>
      </c>
      <c r="AQ454" s="654">
        <v>5</v>
      </c>
      <c r="AR454" s="658">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654">
        <f ca="1">COUNTIF(INDIRECT("H"&amp;(ROW()+12*(($AO454-1)*3+$AP454)-ROW())/12+5):INDIRECT("S"&amp;(ROW()+12*(($AO454-1)*3+$AP454)-ROW())/12+5),AR454)</f>
        <v>0</v>
      </c>
      <c r="AT454" s="658">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654">
        <f ca="1">COUNTIF(INDIRECT("U"&amp;(ROW()+12*(($AO454-1)*3+$AP454)-ROW())/12+5):INDIRECT("AF"&amp;(ROW()+12*(($AO454-1)*3+$AP454)-ROW())/12+5),AT454)</f>
        <v>0</v>
      </c>
      <c r="AV454" s="654">
        <f ca="1">IF(AND(AR454+AT454&gt;0,AS454+AU454&gt;0),COUNTIF(AV$6:AV453,"&gt;0")+1,0)</f>
        <v>0</v>
      </c>
    </row>
    <row r="455" spans="41:48">
      <c r="AO455" s="654">
        <v>13</v>
      </c>
      <c r="AP455" s="654">
        <v>2</v>
      </c>
      <c r="AQ455" s="654">
        <v>6</v>
      </c>
      <c r="AR455" s="658">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654">
        <f ca="1">COUNTIF(INDIRECT("H"&amp;(ROW()+12*(($AO455-1)*3+$AP455)-ROW())/12+5):INDIRECT("S"&amp;(ROW()+12*(($AO455-1)*3+$AP455)-ROW())/12+5),AR455)</f>
        <v>0</v>
      </c>
      <c r="AT455" s="658">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654">
        <f ca="1">COUNTIF(INDIRECT("U"&amp;(ROW()+12*(($AO455-1)*3+$AP455)-ROW())/12+5):INDIRECT("AF"&amp;(ROW()+12*(($AO455-1)*3+$AP455)-ROW())/12+5),AT455)</f>
        <v>0</v>
      </c>
      <c r="AV455" s="654">
        <f ca="1">IF(AND(AR455+AT455&gt;0,AS455+AU455&gt;0),COUNTIF(AV$6:AV454,"&gt;0")+1,0)</f>
        <v>0</v>
      </c>
    </row>
    <row r="456" spans="41:48">
      <c r="AO456" s="654">
        <v>13</v>
      </c>
      <c r="AP456" s="654">
        <v>2</v>
      </c>
      <c r="AQ456" s="654">
        <v>7</v>
      </c>
      <c r="AR456" s="658">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654">
        <f ca="1">COUNTIF(INDIRECT("H"&amp;(ROW()+12*(($AO456-1)*3+$AP456)-ROW())/12+5):INDIRECT("S"&amp;(ROW()+12*(($AO456-1)*3+$AP456)-ROW())/12+5),AR456)</f>
        <v>0</v>
      </c>
      <c r="AT456" s="658">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654">
        <f ca="1">COUNTIF(INDIRECT("U"&amp;(ROW()+12*(($AO456-1)*3+$AP456)-ROW())/12+5):INDIRECT("AF"&amp;(ROW()+12*(($AO456-1)*3+$AP456)-ROW())/12+5),AT456)</f>
        <v>0</v>
      </c>
      <c r="AV456" s="654">
        <f ca="1">IF(AND(AR456+AT456&gt;0,AS456+AU456&gt;0),COUNTIF(AV$6:AV455,"&gt;0")+1,0)</f>
        <v>0</v>
      </c>
    </row>
    <row r="457" spans="41:48">
      <c r="AO457" s="654">
        <v>13</v>
      </c>
      <c r="AP457" s="654">
        <v>2</v>
      </c>
      <c r="AQ457" s="654">
        <v>8</v>
      </c>
      <c r="AR457" s="658">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654">
        <f ca="1">COUNTIF(INDIRECT("H"&amp;(ROW()+12*(($AO457-1)*3+$AP457)-ROW())/12+5):INDIRECT("S"&amp;(ROW()+12*(($AO457-1)*3+$AP457)-ROW())/12+5),AR457)</f>
        <v>0</v>
      </c>
      <c r="AT457" s="658">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654">
        <f ca="1">COUNTIF(INDIRECT("U"&amp;(ROW()+12*(($AO457-1)*3+$AP457)-ROW())/12+5):INDIRECT("AF"&amp;(ROW()+12*(($AO457-1)*3+$AP457)-ROW())/12+5),AT457)</f>
        <v>0</v>
      </c>
      <c r="AV457" s="654">
        <f ca="1">IF(AND(AR457+AT457&gt;0,AS457+AU457&gt;0),COUNTIF(AV$6:AV456,"&gt;0")+1,0)</f>
        <v>0</v>
      </c>
    </row>
    <row r="458" spans="41:48">
      <c r="AO458" s="654">
        <v>13</v>
      </c>
      <c r="AP458" s="654">
        <v>2</v>
      </c>
      <c r="AQ458" s="654">
        <v>9</v>
      </c>
      <c r="AR458" s="658">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654">
        <f ca="1">COUNTIF(INDIRECT("H"&amp;(ROW()+12*(($AO458-1)*3+$AP458)-ROW())/12+5):INDIRECT("S"&amp;(ROW()+12*(($AO458-1)*3+$AP458)-ROW())/12+5),AR458)</f>
        <v>0</v>
      </c>
      <c r="AT458" s="658">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654">
        <f ca="1">COUNTIF(INDIRECT("U"&amp;(ROW()+12*(($AO458-1)*3+$AP458)-ROW())/12+5):INDIRECT("AF"&amp;(ROW()+12*(($AO458-1)*3+$AP458)-ROW())/12+5),AT458)</f>
        <v>0</v>
      </c>
      <c r="AV458" s="654">
        <f ca="1">IF(AND(AR458+AT458&gt;0,AS458+AU458&gt;0),COUNTIF(AV$6:AV457,"&gt;0")+1,0)</f>
        <v>0</v>
      </c>
    </row>
    <row r="459" spans="41:48">
      <c r="AO459" s="654">
        <v>13</v>
      </c>
      <c r="AP459" s="654">
        <v>2</v>
      </c>
      <c r="AQ459" s="654">
        <v>10</v>
      </c>
      <c r="AR459" s="658">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654">
        <f ca="1">COUNTIF(INDIRECT("H"&amp;(ROW()+12*(($AO459-1)*3+$AP459)-ROW())/12+5):INDIRECT("S"&amp;(ROW()+12*(($AO459-1)*3+$AP459)-ROW())/12+5),AR459)</f>
        <v>0</v>
      </c>
      <c r="AT459" s="658">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654">
        <f ca="1">COUNTIF(INDIRECT("U"&amp;(ROW()+12*(($AO459-1)*3+$AP459)-ROW())/12+5):INDIRECT("AF"&amp;(ROW()+12*(($AO459-1)*3+$AP459)-ROW())/12+5),AT459)</f>
        <v>0</v>
      </c>
      <c r="AV459" s="654">
        <f ca="1">IF(AND(AR459+AT459&gt;0,AS459+AU459&gt;0),COUNTIF(AV$6:AV458,"&gt;0")+1,0)</f>
        <v>0</v>
      </c>
    </row>
    <row r="460" spans="41:48">
      <c r="AO460" s="654">
        <v>13</v>
      </c>
      <c r="AP460" s="654">
        <v>2</v>
      </c>
      <c r="AQ460" s="654">
        <v>11</v>
      </c>
      <c r="AR460" s="658">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654">
        <f ca="1">COUNTIF(INDIRECT("H"&amp;(ROW()+12*(($AO460-1)*3+$AP460)-ROW())/12+5):INDIRECT("S"&amp;(ROW()+12*(($AO460-1)*3+$AP460)-ROW())/12+5),AR460)</f>
        <v>0</v>
      </c>
      <c r="AT460" s="658">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654">
        <f ca="1">COUNTIF(INDIRECT("U"&amp;(ROW()+12*(($AO460-1)*3+$AP460)-ROW())/12+5):INDIRECT("AF"&amp;(ROW()+12*(($AO460-1)*3+$AP460)-ROW())/12+5),AT460)</f>
        <v>0</v>
      </c>
      <c r="AV460" s="654">
        <f ca="1">IF(AND(AR460+AT460&gt;0,AS460+AU460&gt;0),COUNTIF(AV$6:AV459,"&gt;0")+1,0)</f>
        <v>0</v>
      </c>
    </row>
    <row r="461" spans="41:48">
      <c r="AO461" s="654">
        <v>13</v>
      </c>
      <c r="AP461" s="654">
        <v>2</v>
      </c>
      <c r="AQ461" s="654">
        <v>12</v>
      </c>
      <c r="AR461" s="658">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654">
        <f ca="1">COUNTIF(INDIRECT("H"&amp;(ROW()+12*(($AO461-1)*3+$AP461)-ROW())/12+5):INDIRECT("S"&amp;(ROW()+12*(($AO461-1)*3+$AP461)-ROW())/12+5),AR461)</f>
        <v>0</v>
      </c>
      <c r="AT461" s="658">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654">
        <f ca="1">COUNTIF(INDIRECT("U"&amp;(ROW()+12*(($AO461-1)*3+$AP461)-ROW())/12+5):INDIRECT("AF"&amp;(ROW()+12*(($AO461-1)*3+$AP461)-ROW())/12+5),AT461)</f>
        <v>0</v>
      </c>
      <c r="AV461" s="654">
        <f ca="1">IF(AND(AR461+AT461&gt;0,AS461+AU461&gt;0),COUNTIF(AV$6:AV460,"&gt;0")+1,0)</f>
        <v>0</v>
      </c>
    </row>
    <row r="462" spans="41:48">
      <c r="AO462" s="654">
        <v>13</v>
      </c>
      <c r="AP462" s="654">
        <v>3</v>
      </c>
      <c r="AQ462" s="654">
        <v>1</v>
      </c>
      <c r="AR462" s="658">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654">
        <f ca="1">COUNTIF(INDIRECT("H"&amp;(ROW()+12*(($AO462-1)*3+$AP462)-ROW())/12+5):INDIRECT("S"&amp;(ROW()+12*(($AO462-1)*3+$AP462)-ROW())/12+5),AR462)</f>
        <v>0</v>
      </c>
      <c r="AT462" s="658">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654">
        <f ca="1">COUNTIF(INDIRECT("U"&amp;(ROW()+12*(($AO462-1)*3+$AP462)-ROW())/12+5):INDIRECT("AF"&amp;(ROW()+12*(($AO462-1)*3+$AP462)-ROW())/12+5),AT462)</f>
        <v>0</v>
      </c>
      <c r="AV462" s="654">
        <f ca="1">IF(AND(AR462+AT462&gt;0,AS462+AU462&gt;0),COUNTIF(AV$6:AV461,"&gt;0")+1,0)</f>
        <v>0</v>
      </c>
    </row>
    <row r="463" spans="41:48">
      <c r="AO463" s="654">
        <v>13</v>
      </c>
      <c r="AP463" s="654">
        <v>3</v>
      </c>
      <c r="AQ463" s="654">
        <v>2</v>
      </c>
      <c r="AR463" s="658">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654">
        <f ca="1">COUNTIF(INDIRECT("H"&amp;(ROW()+12*(($AO463-1)*3+$AP463)-ROW())/12+5):INDIRECT("S"&amp;(ROW()+12*(($AO463-1)*3+$AP463)-ROW())/12+5),AR463)</f>
        <v>0</v>
      </c>
      <c r="AT463" s="658">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654">
        <f ca="1">COUNTIF(INDIRECT("U"&amp;(ROW()+12*(($AO463-1)*3+$AP463)-ROW())/12+5):INDIRECT("AF"&amp;(ROW()+12*(($AO463-1)*3+$AP463)-ROW())/12+5),AT463)</f>
        <v>0</v>
      </c>
      <c r="AV463" s="654">
        <f ca="1">IF(AND(AR463+AT463&gt;0,AS463+AU463&gt;0),COUNTIF(AV$6:AV462,"&gt;0")+1,0)</f>
        <v>0</v>
      </c>
    </row>
    <row r="464" spans="41:48">
      <c r="AO464" s="654">
        <v>13</v>
      </c>
      <c r="AP464" s="654">
        <v>3</v>
      </c>
      <c r="AQ464" s="654">
        <v>3</v>
      </c>
      <c r="AR464" s="658">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654">
        <f ca="1">COUNTIF(INDIRECT("H"&amp;(ROW()+12*(($AO464-1)*3+$AP464)-ROW())/12+5):INDIRECT("S"&amp;(ROW()+12*(($AO464-1)*3+$AP464)-ROW())/12+5),AR464)</f>
        <v>0</v>
      </c>
      <c r="AT464" s="658">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654">
        <f ca="1">COUNTIF(INDIRECT("U"&amp;(ROW()+12*(($AO464-1)*3+$AP464)-ROW())/12+5):INDIRECT("AF"&amp;(ROW()+12*(($AO464-1)*3+$AP464)-ROW())/12+5),AT464)</f>
        <v>0</v>
      </c>
      <c r="AV464" s="654">
        <f ca="1">IF(AND(AR464+AT464&gt;0,AS464+AU464&gt;0),COUNTIF(AV$6:AV463,"&gt;0")+1,0)</f>
        <v>0</v>
      </c>
    </row>
    <row r="465" spans="41:48">
      <c r="AO465" s="654">
        <v>13</v>
      </c>
      <c r="AP465" s="654">
        <v>3</v>
      </c>
      <c r="AQ465" s="654">
        <v>4</v>
      </c>
      <c r="AR465" s="658">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654">
        <f ca="1">COUNTIF(INDIRECT("H"&amp;(ROW()+12*(($AO465-1)*3+$AP465)-ROW())/12+5):INDIRECT("S"&amp;(ROW()+12*(($AO465-1)*3+$AP465)-ROW())/12+5),AR465)</f>
        <v>0</v>
      </c>
      <c r="AT465" s="658">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654">
        <f ca="1">COUNTIF(INDIRECT("U"&amp;(ROW()+12*(($AO465-1)*3+$AP465)-ROW())/12+5):INDIRECT("AF"&amp;(ROW()+12*(($AO465-1)*3+$AP465)-ROW())/12+5),AT465)</f>
        <v>0</v>
      </c>
      <c r="AV465" s="654">
        <f ca="1">IF(AND(AR465+AT465&gt;0,AS465+AU465&gt;0),COUNTIF(AV$6:AV464,"&gt;0")+1,0)</f>
        <v>0</v>
      </c>
    </row>
    <row r="466" spans="41:48">
      <c r="AO466" s="654">
        <v>13</v>
      </c>
      <c r="AP466" s="654">
        <v>3</v>
      </c>
      <c r="AQ466" s="654">
        <v>5</v>
      </c>
      <c r="AR466" s="658">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654">
        <f ca="1">COUNTIF(INDIRECT("H"&amp;(ROW()+12*(($AO466-1)*3+$AP466)-ROW())/12+5):INDIRECT("S"&amp;(ROW()+12*(($AO466-1)*3+$AP466)-ROW())/12+5),AR466)</f>
        <v>0</v>
      </c>
      <c r="AT466" s="658">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654">
        <f ca="1">COUNTIF(INDIRECT("U"&amp;(ROW()+12*(($AO466-1)*3+$AP466)-ROW())/12+5):INDIRECT("AF"&amp;(ROW()+12*(($AO466-1)*3+$AP466)-ROW())/12+5),AT466)</f>
        <v>0</v>
      </c>
      <c r="AV466" s="654">
        <f ca="1">IF(AND(AR466+AT466&gt;0,AS466+AU466&gt;0),COUNTIF(AV$6:AV465,"&gt;0")+1,0)</f>
        <v>0</v>
      </c>
    </row>
    <row r="467" spans="41:48">
      <c r="AO467" s="654">
        <v>13</v>
      </c>
      <c r="AP467" s="654">
        <v>3</v>
      </c>
      <c r="AQ467" s="654">
        <v>6</v>
      </c>
      <c r="AR467" s="658">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654">
        <f ca="1">COUNTIF(INDIRECT("H"&amp;(ROW()+12*(($AO467-1)*3+$AP467)-ROW())/12+5):INDIRECT("S"&amp;(ROW()+12*(($AO467-1)*3+$AP467)-ROW())/12+5),AR467)</f>
        <v>0</v>
      </c>
      <c r="AT467" s="658">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654">
        <f ca="1">COUNTIF(INDIRECT("U"&amp;(ROW()+12*(($AO467-1)*3+$AP467)-ROW())/12+5):INDIRECT("AF"&amp;(ROW()+12*(($AO467-1)*3+$AP467)-ROW())/12+5),AT467)</f>
        <v>0</v>
      </c>
      <c r="AV467" s="654">
        <f ca="1">IF(AND(AR467+AT467&gt;0,AS467+AU467&gt;0),COUNTIF(AV$6:AV466,"&gt;0")+1,0)</f>
        <v>0</v>
      </c>
    </row>
    <row r="468" spans="41:48">
      <c r="AO468" s="654">
        <v>13</v>
      </c>
      <c r="AP468" s="654">
        <v>3</v>
      </c>
      <c r="AQ468" s="654">
        <v>7</v>
      </c>
      <c r="AR468" s="658">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654">
        <f ca="1">COUNTIF(INDIRECT("H"&amp;(ROW()+12*(($AO468-1)*3+$AP468)-ROW())/12+5):INDIRECT("S"&amp;(ROW()+12*(($AO468-1)*3+$AP468)-ROW())/12+5),AR468)</f>
        <v>0</v>
      </c>
      <c r="AT468" s="658">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654">
        <f ca="1">COUNTIF(INDIRECT("U"&amp;(ROW()+12*(($AO468-1)*3+$AP468)-ROW())/12+5):INDIRECT("AF"&amp;(ROW()+12*(($AO468-1)*3+$AP468)-ROW())/12+5),AT468)</f>
        <v>0</v>
      </c>
      <c r="AV468" s="654">
        <f ca="1">IF(AND(AR468+AT468&gt;0,AS468+AU468&gt;0),COUNTIF(AV$6:AV467,"&gt;0")+1,0)</f>
        <v>0</v>
      </c>
    </row>
    <row r="469" spans="41:48">
      <c r="AO469" s="654">
        <v>13</v>
      </c>
      <c r="AP469" s="654">
        <v>3</v>
      </c>
      <c r="AQ469" s="654">
        <v>8</v>
      </c>
      <c r="AR469" s="658">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654">
        <f ca="1">COUNTIF(INDIRECT("H"&amp;(ROW()+12*(($AO469-1)*3+$AP469)-ROW())/12+5):INDIRECT("S"&amp;(ROW()+12*(($AO469-1)*3+$AP469)-ROW())/12+5),AR469)</f>
        <v>0</v>
      </c>
      <c r="AT469" s="658">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654">
        <f ca="1">COUNTIF(INDIRECT("U"&amp;(ROW()+12*(($AO469-1)*3+$AP469)-ROW())/12+5):INDIRECT("AF"&amp;(ROW()+12*(($AO469-1)*3+$AP469)-ROW())/12+5),AT469)</f>
        <v>0</v>
      </c>
      <c r="AV469" s="654">
        <f ca="1">IF(AND(AR469+AT469&gt;0,AS469+AU469&gt;0),COUNTIF(AV$6:AV468,"&gt;0")+1,0)</f>
        <v>0</v>
      </c>
    </row>
    <row r="470" spans="41:48">
      <c r="AO470" s="654">
        <v>13</v>
      </c>
      <c r="AP470" s="654">
        <v>3</v>
      </c>
      <c r="AQ470" s="654">
        <v>9</v>
      </c>
      <c r="AR470" s="658">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654">
        <f ca="1">COUNTIF(INDIRECT("H"&amp;(ROW()+12*(($AO470-1)*3+$AP470)-ROW())/12+5):INDIRECT("S"&amp;(ROW()+12*(($AO470-1)*3+$AP470)-ROW())/12+5),AR470)</f>
        <v>0</v>
      </c>
      <c r="AT470" s="658">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654">
        <f ca="1">COUNTIF(INDIRECT("U"&amp;(ROW()+12*(($AO470-1)*3+$AP470)-ROW())/12+5):INDIRECT("AF"&amp;(ROW()+12*(($AO470-1)*3+$AP470)-ROW())/12+5),AT470)</f>
        <v>0</v>
      </c>
      <c r="AV470" s="654">
        <f ca="1">IF(AND(AR470+AT470&gt;0,AS470+AU470&gt;0),COUNTIF(AV$6:AV469,"&gt;0")+1,0)</f>
        <v>0</v>
      </c>
    </row>
    <row r="471" spans="41:48">
      <c r="AO471" s="654">
        <v>13</v>
      </c>
      <c r="AP471" s="654">
        <v>3</v>
      </c>
      <c r="AQ471" s="654">
        <v>10</v>
      </c>
      <c r="AR471" s="658">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654">
        <f ca="1">COUNTIF(INDIRECT("H"&amp;(ROW()+12*(($AO471-1)*3+$AP471)-ROW())/12+5):INDIRECT("S"&amp;(ROW()+12*(($AO471-1)*3+$AP471)-ROW())/12+5),AR471)</f>
        <v>0</v>
      </c>
      <c r="AT471" s="658">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654">
        <f ca="1">COUNTIF(INDIRECT("U"&amp;(ROW()+12*(($AO471-1)*3+$AP471)-ROW())/12+5):INDIRECT("AF"&amp;(ROW()+12*(($AO471-1)*3+$AP471)-ROW())/12+5),AT471)</f>
        <v>0</v>
      </c>
      <c r="AV471" s="654">
        <f ca="1">IF(AND(AR471+AT471&gt;0,AS471+AU471&gt;0),COUNTIF(AV$6:AV470,"&gt;0")+1,0)</f>
        <v>0</v>
      </c>
    </row>
    <row r="472" spans="41:48">
      <c r="AO472" s="654">
        <v>13</v>
      </c>
      <c r="AP472" s="654">
        <v>3</v>
      </c>
      <c r="AQ472" s="654">
        <v>11</v>
      </c>
      <c r="AR472" s="658">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654">
        <f ca="1">COUNTIF(INDIRECT("H"&amp;(ROW()+12*(($AO472-1)*3+$AP472)-ROW())/12+5):INDIRECT("S"&amp;(ROW()+12*(($AO472-1)*3+$AP472)-ROW())/12+5),AR472)</f>
        <v>0</v>
      </c>
      <c r="AT472" s="658">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654">
        <f ca="1">COUNTIF(INDIRECT("U"&amp;(ROW()+12*(($AO472-1)*3+$AP472)-ROW())/12+5):INDIRECT("AF"&amp;(ROW()+12*(($AO472-1)*3+$AP472)-ROW())/12+5),AT472)</f>
        <v>0</v>
      </c>
      <c r="AV472" s="654">
        <f ca="1">IF(AND(AR472+AT472&gt;0,AS472+AU472&gt;0),COUNTIF(AV$6:AV471,"&gt;0")+1,0)</f>
        <v>0</v>
      </c>
    </row>
    <row r="473" spans="41:48">
      <c r="AO473" s="654">
        <v>13</v>
      </c>
      <c r="AP473" s="654">
        <v>3</v>
      </c>
      <c r="AQ473" s="654">
        <v>12</v>
      </c>
      <c r="AR473" s="658">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654">
        <f ca="1">COUNTIF(INDIRECT("H"&amp;(ROW()+12*(($AO473-1)*3+$AP473)-ROW())/12+5):INDIRECT("S"&amp;(ROW()+12*(($AO473-1)*3+$AP473)-ROW())/12+5),AR473)</f>
        <v>0</v>
      </c>
      <c r="AT473" s="658">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654">
        <f ca="1">COUNTIF(INDIRECT("U"&amp;(ROW()+12*(($AO473-1)*3+$AP473)-ROW())/12+5):INDIRECT("AF"&amp;(ROW()+12*(($AO473-1)*3+$AP473)-ROW())/12+5),AT473)</f>
        <v>0</v>
      </c>
      <c r="AV473" s="654">
        <f ca="1">IF(AND(AR473+AT473&gt;0,AS473+AU473&gt;0),COUNTIF(AV$6:AV472,"&gt;0")+1,0)</f>
        <v>0</v>
      </c>
    </row>
    <row r="474" spans="41:48">
      <c r="AO474" s="654">
        <v>14</v>
      </c>
      <c r="AP474" s="654">
        <v>1</v>
      </c>
      <c r="AQ474" s="654">
        <v>1</v>
      </c>
      <c r="AR474" s="658">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654">
        <f ca="1">COUNTIF(INDIRECT("H"&amp;(ROW()+12*(($AO474-1)*3+$AP474)-ROW())/12+5):INDIRECT("S"&amp;(ROW()+12*(($AO474-1)*3+$AP474)-ROW())/12+5),AR474)</f>
        <v>0</v>
      </c>
      <c r="AT474" s="658">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654">
        <f ca="1">COUNTIF(INDIRECT("U"&amp;(ROW()+12*(($AO474-1)*3+$AP474)-ROW())/12+5):INDIRECT("AF"&amp;(ROW()+12*(($AO474-1)*3+$AP474)-ROW())/12+5),AT474)</f>
        <v>0</v>
      </c>
      <c r="AV474" s="654">
        <f ca="1">IF(AND(AR474+AT474&gt;0,AS474+AU474&gt;0),COUNTIF(AV$6:AV473,"&gt;0")+1,0)</f>
        <v>0</v>
      </c>
    </row>
    <row r="475" spans="41:48">
      <c r="AO475" s="654">
        <v>14</v>
      </c>
      <c r="AP475" s="654">
        <v>1</v>
      </c>
      <c r="AQ475" s="654">
        <v>2</v>
      </c>
      <c r="AR475" s="658">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654">
        <f ca="1">COUNTIF(INDIRECT("H"&amp;(ROW()+12*(($AO475-1)*3+$AP475)-ROW())/12+5):INDIRECT("S"&amp;(ROW()+12*(($AO475-1)*3+$AP475)-ROW())/12+5),AR475)</f>
        <v>0</v>
      </c>
      <c r="AT475" s="658">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654">
        <f ca="1">COUNTIF(INDIRECT("U"&amp;(ROW()+12*(($AO475-1)*3+$AP475)-ROW())/12+5):INDIRECT("AF"&amp;(ROW()+12*(($AO475-1)*3+$AP475)-ROW())/12+5),AT475)</f>
        <v>0</v>
      </c>
      <c r="AV475" s="654">
        <f ca="1">IF(AND(AR475+AT475&gt;0,AS475+AU475&gt;0),COUNTIF(AV$6:AV474,"&gt;0")+1,0)</f>
        <v>0</v>
      </c>
    </row>
    <row r="476" spans="41:48">
      <c r="AO476" s="654">
        <v>14</v>
      </c>
      <c r="AP476" s="654">
        <v>1</v>
      </c>
      <c r="AQ476" s="654">
        <v>3</v>
      </c>
      <c r="AR476" s="658">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654">
        <f ca="1">COUNTIF(INDIRECT("H"&amp;(ROW()+12*(($AO476-1)*3+$AP476)-ROW())/12+5):INDIRECT("S"&amp;(ROW()+12*(($AO476-1)*3+$AP476)-ROW())/12+5),AR476)</f>
        <v>0</v>
      </c>
      <c r="AT476" s="658">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654">
        <f ca="1">COUNTIF(INDIRECT("U"&amp;(ROW()+12*(($AO476-1)*3+$AP476)-ROW())/12+5):INDIRECT("AF"&amp;(ROW()+12*(($AO476-1)*3+$AP476)-ROW())/12+5),AT476)</f>
        <v>0</v>
      </c>
      <c r="AV476" s="654">
        <f ca="1">IF(AND(AR476+AT476&gt;0,AS476+AU476&gt;0),COUNTIF(AV$6:AV475,"&gt;0")+1,0)</f>
        <v>0</v>
      </c>
    </row>
    <row r="477" spans="41:48">
      <c r="AO477" s="654">
        <v>14</v>
      </c>
      <c r="AP477" s="654">
        <v>1</v>
      </c>
      <c r="AQ477" s="654">
        <v>4</v>
      </c>
      <c r="AR477" s="658">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654">
        <f ca="1">COUNTIF(INDIRECT("H"&amp;(ROW()+12*(($AO477-1)*3+$AP477)-ROW())/12+5):INDIRECT("S"&amp;(ROW()+12*(($AO477-1)*3+$AP477)-ROW())/12+5),AR477)</f>
        <v>0</v>
      </c>
      <c r="AT477" s="658">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654">
        <f ca="1">COUNTIF(INDIRECT("U"&amp;(ROW()+12*(($AO477-1)*3+$AP477)-ROW())/12+5):INDIRECT("AF"&amp;(ROW()+12*(($AO477-1)*3+$AP477)-ROW())/12+5),AT477)</f>
        <v>0</v>
      </c>
      <c r="AV477" s="654">
        <f ca="1">IF(AND(AR477+AT477&gt;0,AS477+AU477&gt;0),COUNTIF(AV$6:AV476,"&gt;0")+1,0)</f>
        <v>0</v>
      </c>
    </row>
    <row r="478" spans="41:48">
      <c r="AO478" s="654">
        <v>14</v>
      </c>
      <c r="AP478" s="654">
        <v>1</v>
      </c>
      <c r="AQ478" s="654">
        <v>5</v>
      </c>
      <c r="AR478" s="658">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654">
        <f ca="1">COUNTIF(INDIRECT("H"&amp;(ROW()+12*(($AO478-1)*3+$AP478)-ROW())/12+5):INDIRECT("S"&amp;(ROW()+12*(($AO478-1)*3+$AP478)-ROW())/12+5),AR478)</f>
        <v>0</v>
      </c>
      <c r="AT478" s="658">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654">
        <f ca="1">COUNTIF(INDIRECT("U"&amp;(ROW()+12*(($AO478-1)*3+$AP478)-ROW())/12+5):INDIRECT("AF"&amp;(ROW()+12*(($AO478-1)*3+$AP478)-ROW())/12+5),AT478)</f>
        <v>0</v>
      </c>
      <c r="AV478" s="654">
        <f ca="1">IF(AND(AR478+AT478&gt;0,AS478+AU478&gt;0),COUNTIF(AV$6:AV477,"&gt;0")+1,0)</f>
        <v>0</v>
      </c>
    </row>
    <row r="479" spans="41:48">
      <c r="AO479" s="654">
        <v>14</v>
      </c>
      <c r="AP479" s="654">
        <v>1</v>
      </c>
      <c r="AQ479" s="654">
        <v>6</v>
      </c>
      <c r="AR479" s="658">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654">
        <f ca="1">COUNTIF(INDIRECT("H"&amp;(ROW()+12*(($AO479-1)*3+$AP479)-ROW())/12+5):INDIRECT("S"&amp;(ROW()+12*(($AO479-1)*3+$AP479)-ROW())/12+5),AR479)</f>
        <v>0</v>
      </c>
      <c r="AT479" s="658">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654">
        <f ca="1">COUNTIF(INDIRECT("U"&amp;(ROW()+12*(($AO479-1)*3+$AP479)-ROW())/12+5):INDIRECT("AF"&amp;(ROW()+12*(($AO479-1)*3+$AP479)-ROW())/12+5),AT479)</f>
        <v>0</v>
      </c>
      <c r="AV479" s="654">
        <f ca="1">IF(AND(AR479+AT479&gt;0,AS479+AU479&gt;0),COUNTIF(AV$6:AV478,"&gt;0")+1,0)</f>
        <v>0</v>
      </c>
    </row>
    <row r="480" spans="41:48">
      <c r="AO480" s="654">
        <v>14</v>
      </c>
      <c r="AP480" s="654">
        <v>1</v>
      </c>
      <c r="AQ480" s="654">
        <v>7</v>
      </c>
      <c r="AR480" s="658">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654">
        <f ca="1">COUNTIF(INDIRECT("H"&amp;(ROW()+12*(($AO480-1)*3+$AP480)-ROW())/12+5):INDIRECT("S"&amp;(ROW()+12*(($AO480-1)*3+$AP480)-ROW())/12+5),AR480)</f>
        <v>0</v>
      </c>
      <c r="AT480" s="658">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654">
        <f ca="1">COUNTIF(INDIRECT("U"&amp;(ROW()+12*(($AO480-1)*3+$AP480)-ROW())/12+5):INDIRECT("AF"&amp;(ROW()+12*(($AO480-1)*3+$AP480)-ROW())/12+5),AT480)</f>
        <v>0</v>
      </c>
      <c r="AV480" s="654">
        <f ca="1">IF(AND(AR480+AT480&gt;0,AS480+AU480&gt;0),COUNTIF(AV$6:AV479,"&gt;0")+1,0)</f>
        <v>0</v>
      </c>
    </row>
    <row r="481" spans="41:48">
      <c r="AO481" s="654">
        <v>14</v>
      </c>
      <c r="AP481" s="654">
        <v>1</v>
      </c>
      <c r="AQ481" s="654">
        <v>8</v>
      </c>
      <c r="AR481" s="658">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654">
        <f ca="1">COUNTIF(INDIRECT("H"&amp;(ROW()+12*(($AO481-1)*3+$AP481)-ROW())/12+5):INDIRECT("S"&amp;(ROW()+12*(($AO481-1)*3+$AP481)-ROW())/12+5),AR481)</f>
        <v>0</v>
      </c>
      <c r="AT481" s="658">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654">
        <f ca="1">COUNTIF(INDIRECT("U"&amp;(ROW()+12*(($AO481-1)*3+$AP481)-ROW())/12+5):INDIRECT("AF"&amp;(ROW()+12*(($AO481-1)*3+$AP481)-ROW())/12+5),AT481)</f>
        <v>0</v>
      </c>
      <c r="AV481" s="654">
        <f ca="1">IF(AND(AR481+AT481&gt;0,AS481+AU481&gt;0),COUNTIF(AV$6:AV480,"&gt;0")+1,0)</f>
        <v>0</v>
      </c>
    </row>
    <row r="482" spans="41:48">
      <c r="AO482" s="654">
        <v>14</v>
      </c>
      <c r="AP482" s="654">
        <v>1</v>
      </c>
      <c r="AQ482" s="654">
        <v>9</v>
      </c>
      <c r="AR482" s="658">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654">
        <f ca="1">COUNTIF(INDIRECT("H"&amp;(ROW()+12*(($AO482-1)*3+$AP482)-ROW())/12+5):INDIRECT("S"&amp;(ROW()+12*(($AO482-1)*3+$AP482)-ROW())/12+5),AR482)</f>
        <v>0</v>
      </c>
      <c r="AT482" s="658">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654">
        <f ca="1">COUNTIF(INDIRECT("U"&amp;(ROW()+12*(($AO482-1)*3+$AP482)-ROW())/12+5):INDIRECT("AF"&amp;(ROW()+12*(($AO482-1)*3+$AP482)-ROW())/12+5),AT482)</f>
        <v>0</v>
      </c>
      <c r="AV482" s="654">
        <f ca="1">IF(AND(AR482+AT482&gt;0,AS482+AU482&gt;0),COUNTIF(AV$6:AV481,"&gt;0")+1,0)</f>
        <v>0</v>
      </c>
    </row>
    <row r="483" spans="41:48">
      <c r="AO483" s="654">
        <v>14</v>
      </c>
      <c r="AP483" s="654">
        <v>1</v>
      </c>
      <c r="AQ483" s="654">
        <v>10</v>
      </c>
      <c r="AR483" s="658">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654">
        <f ca="1">COUNTIF(INDIRECT("H"&amp;(ROW()+12*(($AO483-1)*3+$AP483)-ROW())/12+5):INDIRECT("S"&amp;(ROW()+12*(($AO483-1)*3+$AP483)-ROW())/12+5),AR483)</f>
        <v>0</v>
      </c>
      <c r="AT483" s="658">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654">
        <f ca="1">COUNTIF(INDIRECT("U"&amp;(ROW()+12*(($AO483-1)*3+$AP483)-ROW())/12+5):INDIRECT("AF"&amp;(ROW()+12*(($AO483-1)*3+$AP483)-ROW())/12+5),AT483)</f>
        <v>0</v>
      </c>
      <c r="AV483" s="654">
        <f ca="1">IF(AND(AR483+AT483&gt;0,AS483+AU483&gt;0),COUNTIF(AV$6:AV482,"&gt;0")+1,0)</f>
        <v>0</v>
      </c>
    </row>
    <row r="484" spans="41:48">
      <c r="AO484" s="654">
        <v>14</v>
      </c>
      <c r="AP484" s="654">
        <v>1</v>
      </c>
      <c r="AQ484" s="654">
        <v>11</v>
      </c>
      <c r="AR484" s="658">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654">
        <f ca="1">COUNTIF(INDIRECT("H"&amp;(ROW()+12*(($AO484-1)*3+$AP484)-ROW())/12+5):INDIRECT("S"&amp;(ROW()+12*(($AO484-1)*3+$AP484)-ROW())/12+5),AR484)</f>
        <v>0</v>
      </c>
      <c r="AT484" s="658">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654">
        <f ca="1">COUNTIF(INDIRECT("U"&amp;(ROW()+12*(($AO484-1)*3+$AP484)-ROW())/12+5):INDIRECT("AF"&amp;(ROW()+12*(($AO484-1)*3+$AP484)-ROW())/12+5),AT484)</f>
        <v>0</v>
      </c>
      <c r="AV484" s="654">
        <f ca="1">IF(AND(AR484+AT484&gt;0,AS484+AU484&gt;0),COUNTIF(AV$6:AV483,"&gt;0")+1,0)</f>
        <v>0</v>
      </c>
    </row>
    <row r="485" spans="41:48">
      <c r="AO485" s="654">
        <v>14</v>
      </c>
      <c r="AP485" s="654">
        <v>1</v>
      </c>
      <c r="AQ485" s="654">
        <v>12</v>
      </c>
      <c r="AR485" s="658">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654">
        <f ca="1">COUNTIF(INDIRECT("H"&amp;(ROW()+12*(($AO485-1)*3+$AP485)-ROW())/12+5):INDIRECT("S"&amp;(ROW()+12*(($AO485-1)*3+$AP485)-ROW())/12+5),AR485)</f>
        <v>0</v>
      </c>
      <c r="AT485" s="658">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654">
        <f ca="1">COUNTIF(INDIRECT("U"&amp;(ROW()+12*(($AO485-1)*3+$AP485)-ROW())/12+5):INDIRECT("AF"&amp;(ROW()+12*(($AO485-1)*3+$AP485)-ROW())/12+5),AT485)</f>
        <v>0</v>
      </c>
      <c r="AV485" s="654">
        <f ca="1">IF(AND(AR485+AT485&gt;0,AS485+AU485&gt;0),COUNTIF(AV$6:AV484,"&gt;0")+1,0)</f>
        <v>0</v>
      </c>
    </row>
    <row r="486" spans="41:48">
      <c r="AO486" s="654">
        <v>14</v>
      </c>
      <c r="AP486" s="654">
        <v>2</v>
      </c>
      <c r="AQ486" s="654">
        <v>1</v>
      </c>
      <c r="AR486" s="658">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654">
        <f ca="1">COUNTIF(INDIRECT("H"&amp;(ROW()+12*(($AO486-1)*3+$AP486)-ROW())/12+5):INDIRECT("S"&amp;(ROW()+12*(($AO486-1)*3+$AP486)-ROW())/12+5),AR486)</f>
        <v>0</v>
      </c>
      <c r="AT486" s="658">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654">
        <f ca="1">COUNTIF(INDIRECT("U"&amp;(ROW()+12*(($AO486-1)*3+$AP486)-ROW())/12+5):INDIRECT("AF"&amp;(ROW()+12*(($AO486-1)*3+$AP486)-ROW())/12+5),AT486)</f>
        <v>0</v>
      </c>
      <c r="AV486" s="654">
        <f ca="1">IF(AND(AR486+AT486&gt;0,AS486+AU486&gt;0),COUNTIF(AV$6:AV485,"&gt;0")+1,0)</f>
        <v>0</v>
      </c>
    </row>
    <row r="487" spans="41:48">
      <c r="AO487" s="654">
        <v>14</v>
      </c>
      <c r="AP487" s="654">
        <v>2</v>
      </c>
      <c r="AQ487" s="654">
        <v>2</v>
      </c>
      <c r="AR487" s="658">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654">
        <f ca="1">COUNTIF(INDIRECT("H"&amp;(ROW()+12*(($AO487-1)*3+$AP487)-ROW())/12+5):INDIRECT("S"&amp;(ROW()+12*(($AO487-1)*3+$AP487)-ROW())/12+5),AR487)</f>
        <v>0</v>
      </c>
      <c r="AT487" s="658">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654">
        <f ca="1">COUNTIF(INDIRECT("U"&amp;(ROW()+12*(($AO487-1)*3+$AP487)-ROW())/12+5):INDIRECT("AF"&amp;(ROW()+12*(($AO487-1)*3+$AP487)-ROW())/12+5),AT487)</f>
        <v>0</v>
      </c>
      <c r="AV487" s="654">
        <f ca="1">IF(AND(AR487+AT487&gt;0,AS487+AU487&gt;0),COUNTIF(AV$6:AV486,"&gt;0")+1,0)</f>
        <v>0</v>
      </c>
    </row>
    <row r="488" spans="41:48">
      <c r="AO488" s="654">
        <v>14</v>
      </c>
      <c r="AP488" s="654">
        <v>2</v>
      </c>
      <c r="AQ488" s="654">
        <v>3</v>
      </c>
      <c r="AR488" s="658">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654">
        <f ca="1">COUNTIF(INDIRECT("H"&amp;(ROW()+12*(($AO488-1)*3+$AP488)-ROW())/12+5):INDIRECT("S"&amp;(ROW()+12*(($AO488-1)*3+$AP488)-ROW())/12+5),AR488)</f>
        <v>0</v>
      </c>
      <c r="AT488" s="658">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654">
        <f ca="1">COUNTIF(INDIRECT("U"&amp;(ROW()+12*(($AO488-1)*3+$AP488)-ROW())/12+5):INDIRECT("AF"&amp;(ROW()+12*(($AO488-1)*3+$AP488)-ROW())/12+5),AT488)</f>
        <v>0</v>
      </c>
      <c r="AV488" s="654">
        <f ca="1">IF(AND(AR488+AT488&gt;0,AS488+AU488&gt;0),COUNTIF(AV$6:AV487,"&gt;0")+1,0)</f>
        <v>0</v>
      </c>
    </row>
    <row r="489" spans="41:48">
      <c r="AO489" s="654">
        <v>14</v>
      </c>
      <c r="AP489" s="654">
        <v>2</v>
      </c>
      <c r="AQ489" s="654">
        <v>4</v>
      </c>
      <c r="AR489" s="658">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654">
        <f ca="1">COUNTIF(INDIRECT("H"&amp;(ROW()+12*(($AO489-1)*3+$AP489)-ROW())/12+5):INDIRECT("S"&amp;(ROW()+12*(($AO489-1)*3+$AP489)-ROW())/12+5),AR489)</f>
        <v>0</v>
      </c>
      <c r="AT489" s="658">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654">
        <f ca="1">COUNTIF(INDIRECT("U"&amp;(ROW()+12*(($AO489-1)*3+$AP489)-ROW())/12+5):INDIRECT("AF"&amp;(ROW()+12*(($AO489-1)*3+$AP489)-ROW())/12+5),AT489)</f>
        <v>0</v>
      </c>
      <c r="AV489" s="654">
        <f ca="1">IF(AND(AR489+AT489&gt;0,AS489+AU489&gt;0),COUNTIF(AV$6:AV488,"&gt;0")+1,0)</f>
        <v>0</v>
      </c>
    </row>
    <row r="490" spans="41:48">
      <c r="AO490" s="654">
        <v>14</v>
      </c>
      <c r="AP490" s="654">
        <v>2</v>
      </c>
      <c r="AQ490" s="654">
        <v>5</v>
      </c>
      <c r="AR490" s="658">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654">
        <f ca="1">COUNTIF(INDIRECT("H"&amp;(ROW()+12*(($AO490-1)*3+$AP490)-ROW())/12+5):INDIRECT("S"&amp;(ROW()+12*(($AO490-1)*3+$AP490)-ROW())/12+5),AR490)</f>
        <v>0</v>
      </c>
      <c r="AT490" s="658">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654">
        <f ca="1">COUNTIF(INDIRECT("U"&amp;(ROW()+12*(($AO490-1)*3+$AP490)-ROW())/12+5):INDIRECT("AF"&amp;(ROW()+12*(($AO490-1)*3+$AP490)-ROW())/12+5),AT490)</f>
        <v>0</v>
      </c>
      <c r="AV490" s="654">
        <f ca="1">IF(AND(AR490+AT490&gt;0,AS490+AU490&gt;0),COUNTIF(AV$6:AV489,"&gt;0")+1,0)</f>
        <v>0</v>
      </c>
    </row>
    <row r="491" spans="41:48">
      <c r="AO491" s="654">
        <v>14</v>
      </c>
      <c r="AP491" s="654">
        <v>2</v>
      </c>
      <c r="AQ491" s="654">
        <v>6</v>
      </c>
      <c r="AR491" s="658">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654">
        <f ca="1">COUNTIF(INDIRECT("H"&amp;(ROW()+12*(($AO491-1)*3+$AP491)-ROW())/12+5):INDIRECT("S"&amp;(ROW()+12*(($AO491-1)*3+$AP491)-ROW())/12+5),AR491)</f>
        <v>0</v>
      </c>
      <c r="AT491" s="658">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654">
        <f ca="1">COUNTIF(INDIRECT("U"&amp;(ROW()+12*(($AO491-1)*3+$AP491)-ROW())/12+5):INDIRECT("AF"&amp;(ROW()+12*(($AO491-1)*3+$AP491)-ROW())/12+5),AT491)</f>
        <v>0</v>
      </c>
      <c r="AV491" s="654">
        <f ca="1">IF(AND(AR491+AT491&gt;0,AS491+AU491&gt;0),COUNTIF(AV$6:AV490,"&gt;0")+1,0)</f>
        <v>0</v>
      </c>
    </row>
    <row r="492" spans="41:48">
      <c r="AO492" s="654">
        <v>14</v>
      </c>
      <c r="AP492" s="654">
        <v>2</v>
      </c>
      <c r="AQ492" s="654">
        <v>7</v>
      </c>
      <c r="AR492" s="658">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654">
        <f ca="1">COUNTIF(INDIRECT("H"&amp;(ROW()+12*(($AO492-1)*3+$AP492)-ROW())/12+5):INDIRECT("S"&amp;(ROW()+12*(($AO492-1)*3+$AP492)-ROW())/12+5),AR492)</f>
        <v>0</v>
      </c>
      <c r="AT492" s="658">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654">
        <f ca="1">COUNTIF(INDIRECT("U"&amp;(ROW()+12*(($AO492-1)*3+$AP492)-ROW())/12+5):INDIRECT("AF"&amp;(ROW()+12*(($AO492-1)*3+$AP492)-ROW())/12+5),AT492)</f>
        <v>0</v>
      </c>
      <c r="AV492" s="654">
        <f ca="1">IF(AND(AR492+AT492&gt;0,AS492+AU492&gt;0),COUNTIF(AV$6:AV491,"&gt;0")+1,0)</f>
        <v>0</v>
      </c>
    </row>
    <row r="493" spans="41:48">
      <c r="AO493" s="654">
        <v>14</v>
      </c>
      <c r="AP493" s="654">
        <v>2</v>
      </c>
      <c r="AQ493" s="654">
        <v>8</v>
      </c>
      <c r="AR493" s="658">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654">
        <f ca="1">COUNTIF(INDIRECT("H"&amp;(ROW()+12*(($AO493-1)*3+$AP493)-ROW())/12+5):INDIRECT("S"&amp;(ROW()+12*(($AO493-1)*3+$AP493)-ROW())/12+5),AR493)</f>
        <v>0</v>
      </c>
      <c r="AT493" s="658">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654">
        <f ca="1">COUNTIF(INDIRECT("U"&amp;(ROW()+12*(($AO493-1)*3+$AP493)-ROW())/12+5):INDIRECT("AF"&amp;(ROW()+12*(($AO493-1)*3+$AP493)-ROW())/12+5),AT493)</f>
        <v>0</v>
      </c>
      <c r="AV493" s="654">
        <f ca="1">IF(AND(AR493+AT493&gt;0,AS493+AU493&gt;0),COUNTIF(AV$6:AV492,"&gt;0")+1,0)</f>
        <v>0</v>
      </c>
    </row>
    <row r="494" spans="41:48">
      <c r="AO494" s="654">
        <v>14</v>
      </c>
      <c r="AP494" s="654">
        <v>2</v>
      </c>
      <c r="AQ494" s="654">
        <v>9</v>
      </c>
      <c r="AR494" s="658">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654">
        <f ca="1">COUNTIF(INDIRECT("H"&amp;(ROW()+12*(($AO494-1)*3+$AP494)-ROW())/12+5):INDIRECT("S"&amp;(ROW()+12*(($AO494-1)*3+$AP494)-ROW())/12+5),AR494)</f>
        <v>0</v>
      </c>
      <c r="AT494" s="658">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654">
        <f ca="1">COUNTIF(INDIRECT("U"&amp;(ROW()+12*(($AO494-1)*3+$AP494)-ROW())/12+5):INDIRECT("AF"&amp;(ROW()+12*(($AO494-1)*3+$AP494)-ROW())/12+5),AT494)</f>
        <v>0</v>
      </c>
      <c r="AV494" s="654">
        <f ca="1">IF(AND(AR494+AT494&gt;0,AS494+AU494&gt;0),COUNTIF(AV$6:AV493,"&gt;0")+1,0)</f>
        <v>0</v>
      </c>
    </row>
    <row r="495" spans="41:48">
      <c r="AO495" s="654">
        <v>14</v>
      </c>
      <c r="AP495" s="654">
        <v>2</v>
      </c>
      <c r="AQ495" s="654">
        <v>10</v>
      </c>
      <c r="AR495" s="658">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654">
        <f ca="1">COUNTIF(INDIRECT("H"&amp;(ROW()+12*(($AO495-1)*3+$AP495)-ROW())/12+5):INDIRECT("S"&amp;(ROW()+12*(($AO495-1)*3+$AP495)-ROW())/12+5),AR495)</f>
        <v>0</v>
      </c>
      <c r="AT495" s="658">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654">
        <f ca="1">COUNTIF(INDIRECT("U"&amp;(ROW()+12*(($AO495-1)*3+$AP495)-ROW())/12+5):INDIRECT("AF"&amp;(ROW()+12*(($AO495-1)*3+$AP495)-ROW())/12+5),AT495)</f>
        <v>0</v>
      </c>
      <c r="AV495" s="654">
        <f ca="1">IF(AND(AR495+AT495&gt;0,AS495+AU495&gt;0),COUNTIF(AV$6:AV494,"&gt;0")+1,0)</f>
        <v>0</v>
      </c>
    </row>
    <row r="496" spans="41:48">
      <c r="AO496" s="654">
        <v>14</v>
      </c>
      <c r="AP496" s="654">
        <v>2</v>
      </c>
      <c r="AQ496" s="654">
        <v>11</v>
      </c>
      <c r="AR496" s="658">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654">
        <f ca="1">COUNTIF(INDIRECT("H"&amp;(ROW()+12*(($AO496-1)*3+$AP496)-ROW())/12+5):INDIRECT("S"&amp;(ROW()+12*(($AO496-1)*3+$AP496)-ROW())/12+5),AR496)</f>
        <v>0</v>
      </c>
      <c r="AT496" s="658">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654">
        <f ca="1">COUNTIF(INDIRECT("U"&amp;(ROW()+12*(($AO496-1)*3+$AP496)-ROW())/12+5):INDIRECT("AF"&amp;(ROW()+12*(($AO496-1)*3+$AP496)-ROW())/12+5),AT496)</f>
        <v>0</v>
      </c>
      <c r="AV496" s="654">
        <f ca="1">IF(AND(AR496+AT496&gt;0,AS496+AU496&gt;0),COUNTIF(AV$6:AV495,"&gt;0")+1,0)</f>
        <v>0</v>
      </c>
    </row>
    <row r="497" spans="41:48">
      <c r="AO497" s="654">
        <v>14</v>
      </c>
      <c r="AP497" s="654">
        <v>2</v>
      </c>
      <c r="AQ497" s="654">
        <v>12</v>
      </c>
      <c r="AR497" s="658">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654">
        <f ca="1">COUNTIF(INDIRECT("H"&amp;(ROW()+12*(($AO497-1)*3+$AP497)-ROW())/12+5):INDIRECT("S"&amp;(ROW()+12*(($AO497-1)*3+$AP497)-ROW())/12+5),AR497)</f>
        <v>0</v>
      </c>
      <c r="AT497" s="658">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654">
        <f ca="1">COUNTIF(INDIRECT("U"&amp;(ROW()+12*(($AO497-1)*3+$AP497)-ROW())/12+5):INDIRECT("AF"&amp;(ROW()+12*(($AO497-1)*3+$AP497)-ROW())/12+5),AT497)</f>
        <v>0</v>
      </c>
      <c r="AV497" s="654">
        <f ca="1">IF(AND(AR497+AT497&gt;0,AS497+AU497&gt;0),COUNTIF(AV$6:AV496,"&gt;0")+1,0)</f>
        <v>0</v>
      </c>
    </row>
    <row r="498" spans="41:48">
      <c r="AO498" s="654">
        <v>14</v>
      </c>
      <c r="AP498" s="654">
        <v>3</v>
      </c>
      <c r="AQ498" s="654">
        <v>1</v>
      </c>
      <c r="AR498" s="658">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654">
        <f ca="1">COUNTIF(INDIRECT("H"&amp;(ROW()+12*(($AO498-1)*3+$AP498)-ROW())/12+5):INDIRECT("S"&amp;(ROW()+12*(($AO498-1)*3+$AP498)-ROW())/12+5),AR498)</f>
        <v>0</v>
      </c>
      <c r="AT498" s="658">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654">
        <f ca="1">COUNTIF(INDIRECT("U"&amp;(ROW()+12*(($AO498-1)*3+$AP498)-ROW())/12+5):INDIRECT("AF"&amp;(ROW()+12*(($AO498-1)*3+$AP498)-ROW())/12+5),AT498)</f>
        <v>0</v>
      </c>
      <c r="AV498" s="654">
        <f ca="1">IF(AND(AR498+AT498&gt;0,AS498+AU498&gt;0),COUNTIF(AV$6:AV497,"&gt;0")+1,0)</f>
        <v>0</v>
      </c>
    </row>
    <row r="499" spans="41:48">
      <c r="AO499" s="654">
        <v>14</v>
      </c>
      <c r="AP499" s="654">
        <v>3</v>
      </c>
      <c r="AQ499" s="654">
        <v>2</v>
      </c>
      <c r="AR499" s="658">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654">
        <f ca="1">COUNTIF(INDIRECT("H"&amp;(ROW()+12*(($AO499-1)*3+$AP499)-ROW())/12+5):INDIRECT("S"&amp;(ROW()+12*(($AO499-1)*3+$AP499)-ROW())/12+5),AR499)</f>
        <v>0</v>
      </c>
      <c r="AT499" s="658">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654">
        <f ca="1">COUNTIF(INDIRECT("U"&amp;(ROW()+12*(($AO499-1)*3+$AP499)-ROW())/12+5):INDIRECT("AF"&amp;(ROW()+12*(($AO499-1)*3+$AP499)-ROW())/12+5),AT499)</f>
        <v>0</v>
      </c>
      <c r="AV499" s="654">
        <f ca="1">IF(AND(AR499+AT499&gt;0,AS499+AU499&gt;0),COUNTIF(AV$6:AV498,"&gt;0")+1,0)</f>
        <v>0</v>
      </c>
    </row>
    <row r="500" spans="41:48">
      <c r="AO500" s="654">
        <v>14</v>
      </c>
      <c r="AP500" s="654">
        <v>3</v>
      </c>
      <c r="AQ500" s="654">
        <v>3</v>
      </c>
      <c r="AR500" s="658">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654">
        <f ca="1">COUNTIF(INDIRECT("H"&amp;(ROW()+12*(($AO500-1)*3+$AP500)-ROW())/12+5):INDIRECT("S"&amp;(ROW()+12*(($AO500-1)*3+$AP500)-ROW())/12+5),AR500)</f>
        <v>0</v>
      </c>
      <c r="AT500" s="658">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654">
        <f ca="1">COUNTIF(INDIRECT("U"&amp;(ROW()+12*(($AO500-1)*3+$AP500)-ROW())/12+5):INDIRECT("AF"&amp;(ROW()+12*(($AO500-1)*3+$AP500)-ROW())/12+5),AT500)</f>
        <v>0</v>
      </c>
      <c r="AV500" s="654">
        <f ca="1">IF(AND(AR500+AT500&gt;0,AS500+AU500&gt;0),COUNTIF(AV$6:AV499,"&gt;0")+1,0)</f>
        <v>0</v>
      </c>
    </row>
    <row r="501" spans="41:48">
      <c r="AO501" s="654">
        <v>14</v>
      </c>
      <c r="AP501" s="654">
        <v>3</v>
      </c>
      <c r="AQ501" s="654">
        <v>4</v>
      </c>
      <c r="AR501" s="658">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654">
        <f ca="1">COUNTIF(INDIRECT("H"&amp;(ROW()+12*(($AO501-1)*3+$AP501)-ROW())/12+5):INDIRECT("S"&amp;(ROW()+12*(($AO501-1)*3+$AP501)-ROW())/12+5),AR501)</f>
        <v>0</v>
      </c>
      <c r="AT501" s="658">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654">
        <f ca="1">COUNTIF(INDIRECT("U"&amp;(ROW()+12*(($AO501-1)*3+$AP501)-ROW())/12+5):INDIRECT("AF"&amp;(ROW()+12*(($AO501-1)*3+$AP501)-ROW())/12+5),AT501)</f>
        <v>0</v>
      </c>
      <c r="AV501" s="654">
        <f ca="1">IF(AND(AR501+AT501&gt;0,AS501+AU501&gt;0),COUNTIF(AV$6:AV500,"&gt;0")+1,0)</f>
        <v>0</v>
      </c>
    </row>
    <row r="502" spans="41:48">
      <c r="AO502" s="654">
        <v>14</v>
      </c>
      <c r="AP502" s="654">
        <v>3</v>
      </c>
      <c r="AQ502" s="654">
        <v>5</v>
      </c>
      <c r="AR502" s="658">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654">
        <f ca="1">COUNTIF(INDIRECT("H"&amp;(ROW()+12*(($AO502-1)*3+$AP502)-ROW())/12+5):INDIRECT("S"&amp;(ROW()+12*(($AO502-1)*3+$AP502)-ROW())/12+5),AR502)</f>
        <v>0</v>
      </c>
      <c r="AT502" s="658">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654">
        <f ca="1">COUNTIF(INDIRECT("U"&amp;(ROW()+12*(($AO502-1)*3+$AP502)-ROW())/12+5):INDIRECT("AF"&amp;(ROW()+12*(($AO502-1)*3+$AP502)-ROW())/12+5),AT502)</f>
        <v>0</v>
      </c>
      <c r="AV502" s="654">
        <f ca="1">IF(AND(AR502+AT502&gt;0,AS502+AU502&gt;0),COUNTIF(AV$6:AV501,"&gt;0")+1,0)</f>
        <v>0</v>
      </c>
    </row>
    <row r="503" spans="41:48">
      <c r="AO503" s="654">
        <v>14</v>
      </c>
      <c r="AP503" s="654">
        <v>3</v>
      </c>
      <c r="AQ503" s="654">
        <v>6</v>
      </c>
      <c r="AR503" s="658">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654">
        <f ca="1">COUNTIF(INDIRECT("H"&amp;(ROW()+12*(($AO503-1)*3+$AP503)-ROW())/12+5):INDIRECT("S"&amp;(ROW()+12*(($AO503-1)*3+$AP503)-ROW())/12+5),AR503)</f>
        <v>0</v>
      </c>
      <c r="AT503" s="658">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654">
        <f ca="1">COUNTIF(INDIRECT("U"&amp;(ROW()+12*(($AO503-1)*3+$AP503)-ROW())/12+5):INDIRECT("AF"&amp;(ROW()+12*(($AO503-1)*3+$AP503)-ROW())/12+5),AT503)</f>
        <v>0</v>
      </c>
      <c r="AV503" s="654">
        <f ca="1">IF(AND(AR503+AT503&gt;0,AS503+AU503&gt;0),COUNTIF(AV$6:AV502,"&gt;0")+1,0)</f>
        <v>0</v>
      </c>
    </row>
    <row r="504" spans="41:48">
      <c r="AO504" s="654">
        <v>14</v>
      </c>
      <c r="AP504" s="654">
        <v>3</v>
      </c>
      <c r="AQ504" s="654">
        <v>7</v>
      </c>
      <c r="AR504" s="658">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654">
        <f ca="1">COUNTIF(INDIRECT("H"&amp;(ROW()+12*(($AO504-1)*3+$AP504)-ROW())/12+5):INDIRECT("S"&amp;(ROW()+12*(($AO504-1)*3+$AP504)-ROW())/12+5),AR504)</f>
        <v>0</v>
      </c>
      <c r="AT504" s="658">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654">
        <f ca="1">COUNTIF(INDIRECT("U"&amp;(ROW()+12*(($AO504-1)*3+$AP504)-ROW())/12+5):INDIRECT("AF"&amp;(ROW()+12*(($AO504-1)*3+$AP504)-ROW())/12+5),AT504)</f>
        <v>0</v>
      </c>
      <c r="AV504" s="654">
        <f ca="1">IF(AND(AR504+AT504&gt;0,AS504+AU504&gt;0),COUNTIF(AV$6:AV503,"&gt;0")+1,0)</f>
        <v>0</v>
      </c>
    </row>
    <row r="505" spans="41:48">
      <c r="AO505" s="654">
        <v>14</v>
      </c>
      <c r="AP505" s="654">
        <v>3</v>
      </c>
      <c r="AQ505" s="654">
        <v>8</v>
      </c>
      <c r="AR505" s="658">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654">
        <f ca="1">COUNTIF(INDIRECT("H"&amp;(ROW()+12*(($AO505-1)*3+$AP505)-ROW())/12+5):INDIRECT("S"&amp;(ROW()+12*(($AO505-1)*3+$AP505)-ROW())/12+5),AR505)</f>
        <v>0</v>
      </c>
      <c r="AT505" s="658">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654">
        <f ca="1">COUNTIF(INDIRECT("U"&amp;(ROW()+12*(($AO505-1)*3+$AP505)-ROW())/12+5):INDIRECT("AF"&amp;(ROW()+12*(($AO505-1)*3+$AP505)-ROW())/12+5),AT505)</f>
        <v>0</v>
      </c>
      <c r="AV505" s="654">
        <f ca="1">IF(AND(AR505+AT505&gt;0,AS505+AU505&gt;0),COUNTIF(AV$6:AV504,"&gt;0")+1,0)</f>
        <v>0</v>
      </c>
    </row>
    <row r="506" spans="41:48">
      <c r="AO506" s="654">
        <v>14</v>
      </c>
      <c r="AP506" s="654">
        <v>3</v>
      </c>
      <c r="AQ506" s="654">
        <v>9</v>
      </c>
      <c r="AR506" s="658">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654">
        <f ca="1">COUNTIF(INDIRECT("H"&amp;(ROW()+12*(($AO506-1)*3+$AP506)-ROW())/12+5):INDIRECT("S"&amp;(ROW()+12*(($AO506-1)*3+$AP506)-ROW())/12+5),AR506)</f>
        <v>0</v>
      </c>
      <c r="AT506" s="658">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654">
        <f ca="1">COUNTIF(INDIRECT("U"&amp;(ROW()+12*(($AO506-1)*3+$AP506)-ROW())/12+5):INDIRECT("AF"&amp;(ROW()+12*(($AO506-1)*3+$AP506)-ROW())/12+5),AT506)</f>
        <v>0</v>
      </c>
      <c r="AV506" s="654">
        <f ca="1">IF(AND(AR506+AT506&gt;0,AS506+AU506&gt;0),COUNTIF(AV$6:AV505,"&gt;0")+1,0)</f>
        <v>0</v>
      </c>
    </row>
    <row r="507" spans="41:48">
      <c r="AO507" s="654">
        <v>14</v>
      </c>
      <c r="AP507" s="654">
        <v>3</v>
      </c>
      <c r="AQ507" s="654">
        <v>10</v>
      </c>
      <c r="AR507" s="658">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654">
        <f ca="1">COUNTIF(INDIRECT("H"&amp;(ROW()+12*(($AO507-1)*3+$AP507)-ROW())/12+5):INDIRECT("S"&amp;(ROW()+12*(($AO507-1)*3+$AP507)-ROW())/12+5),AR507)</f>
        <v>0</v>
      </c>
      <c r="AT507" s="658">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654">
        <f ca="1">COUNTIF(INDIRECT("U"&amp;(ROW()+12*(($AO507-1)*3+$AP507)-ROW())/12+5):INDIRECT("AF"&amp;(ROW()+12*(($AO507-1)*3+$AP507)-ROW())/12+5),AT507)</f>
        <v>0</v>
      </c>
      <c r="AV507" s="654">
        <f ca="1">IF(AND(AR507+AT507&gt;0,AS507+AU507&gt;0),COUNTIF(AV$6:AV506,"&gt;0")+1,0)</f>
        <v>0</v>
      </c>
    </row>
    <row r="508" spans="41:48">
      <c r="AO508" s="654">
        <v>14</v>
      </c>
      <c r="AP508" s="654">
        <v>3</v>
      </c>
      <c r="AQ508" s="654">
        <v>11</v>
      </c>
      <c r="AR508" s="658">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654">
        <f ca="1">COUNTIF(INDIRECT("H"&amp;(ROW()+12*(($AO508-1)*3+$AP508)-ROW())/12+5):INDIRECT("S"&amp;(ROW()+12*(($AO508-1)*3+$AP508)-ROW())/12+5),AR508)</f>
        <v>0</v>
      </c>
      <c r="AT508" s="658">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654">
        <f ca="1">COUNTIF(INDIRECT("U"&amp;(ROW()+12*(($AO508-1)*3+$AP508)-ROW())/12+5):INDIRECT("AF"&amp;(ROW()+12*(($AO508-1)*3+$AP508)-ROW())/12+5),AT508)</f>
        <v>0</v>
      </c>
      <c r="AV508" s="654">
        <f ca="1">IF(AND(AR508+AT508&gt;0,AS508+AU508&gt;0),COUNTIF(AV$6:AV507,"&gt;0")+1,0)</f>
        <v>0</v>
      </c>
    </row>
    <row r="509" spans="41:48">
      <c r="AO509" s="654">
        <v>14</v>
      </c>
      <c r="AP509" s="654">
        <v>3</v>
      </c>
      <c r="AQ509" s="654">
        <v>12</v>
      </c>
      <c r="AR509" s="658">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654">
        <f ca="1">COUNTIF(INDIRECT("H"&amp;(ROW()+12*(($AO509-1)*3+$AP509)-ROW())/12+5):INDIRECT("S"&amp;(ROW()+12*(($AO509-1)*3+$AP509)-ROW())/12+5),AR509)</f>
        <v>0</v>
      </c>
      <c r="AT509" s="658">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654">
        <f ca="1">COUNTIF(INDIRECT("U"&amp;(ROW()+12*(($AO509-1)*3+$AP509)-ROW())/12+5):INDIRECT("AF"&amp;(ROW()+12*(($AO509-1)*3+$AP509)-ROW())/12+5),AT509)</f>
        <v>0</v>
      </c>
      <c r="AV509" s="654">
        <f ca="1">IF(AND(AR509+AT509&gt;0,AS509+AU509&gt;0),COUNTIF(AV$6:AV508,"&gt;0")+1,0)</f>
        <v>0</v>
      </c>
    </row>
    <row r="510" spans="41:48">
      <c r="AO510" s="654">
        <v>15</v>
      </c>
      <c r="AP510" s="654">
        <v>1</v>
      </c>
      <c r="AQ510" s="654">
        <v>1</v>
      </c>
      <c r="AR510" s="658">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654">
        <f ca="1">COUNTIF(INDIRECT("H"&amp;(ROW()+12*(($AO510-1)*3+$AP510)-ROW())/12+5):INDIRECT("S"&amp;(ROW()+12*(($AO510-1)*3+$AP510)-ROW())/12+5),AR510)</f>
        <v>0</v>
      </c>
      <c r="AT510" s="658">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654">
        <f ca="1">COUNTIF(INDIRECT("U"&amp;(ROW()+12*(($AO510-1)*3+$AP510)-ROW())/12+5):INDIRECT("AF"&amp;(ROW()+12*(($AO510-1)*3+$AP510)-ROW())/12+5),AT510)</f>
        <v>0</v>
      </c>
      <c r="AV510" s="654">
        <f ca="1">IF(AND(AR510+AT510&gt;0,AS510+AU510&gt;0),COUNTIF(AV$6:AV509,"&gt;0")+1,0)</f>
        <v>0</v>
      </c>
    </row>
    <row r="511" spans="41:48">
      <c r="AO511" s="654">
        <v>15</v>
      </c>
      <c r="AP511" s="654">
        <v>1</v>
      </c>
      <c r="AQ511" s="654">
        <v>2</v>
      </c>
      <c r="AR511" s="658">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654">
        <f ca="1">COUNTIF(INDIRECT("H"&amp;(ROW()+12*(($AO511-1)*3+$AP511)-ROW())/12+5):INDIRECT("S"&amp;(ROW()+12*(($AO511-1)*3+$AP511)-ROW())/12+5),AR511)</f>
        <v>0</v>
      </c>
      <c r="AT511" s="658">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654">
        <f ca="1">COUNTIF(INDIRECT("U"&amp;(ROW()+12*(($AO511-1)*3+$AP511)-ROW())/12+5):INDIRECT("AF"&amp;(ROW()+12*(($AO511-1)*3+$AP511)-ROW())/12+5),AT511)</f>
        <v>0</v>
      </c>
      <c r="AV511" s="654">
        <f ca="1">IF(AND(AR511+AT511&gt;0,AS511+AU511&gt;0),COUNTIF(AV$6:AV510,"&gt;0")+1,0)</f>
        <v>0</v>
      </c>
    </row>
    <row r="512" spans="41:48">
      <c r="AO512" s="654">
        <v>15</v>
      </c>
      <c r="AP512" s="654">
        <v>1</v>
      </c>
      <c r="AQ512" s="654">
        <v>3</v>
      </c>
      <c r="AR512" s="658">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654">
        <f ca="1">COUNTIF(INDIRECT("H"&amp;(ROW()+12*(($AO512-1)*3+$AP512)-ROW())/12+5):INDIRECT("S"&amp;(ROW()+12*(($AO512-1)*3+$AP512)-ROW())/12+5),AR512)</f>
        <v>0</v>
      </c>
      <c r="AT512" s="658">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654">
        <f ca="1">COUNTIF(INDIRECT("U"&amp;(ROW()+12*(($AO512-1)*3+$AP512)-ROW())/12+5):INDIRECT("AF"&amp;(ROW()+12*(($AO512-1)*3+$AP512)-ROW())/12+5),AT512)</f>
        <v>0</v>
      </c>
      <c r="AV512" s="654">
        <f ca="1">IF(AND(AR512+AT512&gt;0,AS512+AU512&gt;0),COUNTIF(AV$6:AV511,"&gt;0")+1,0)</f>
        <v>0</v>
      </c>
    </row>
    <row r="513" spans="41:48">
      <c r="AO513" s="654">
        <v>15</v>
      </c>
      <c r="AP513" s="654">
        <v>1</v>
      </c>
      <c r="AQ513" s="654">
        <v>4</v>
      </c>
      <c r="AR513" s="658">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654">
        <f ca="1">COUNTIF(INDIRECT("H"&amp;(ROW()+12*(($AO513-1)*3+$AP513)-ROW())/12+5):INDIRECT("S"&amp;(ROW()+12*(($AO513-1)*3+$AP513)-ROW())/12+5),AR513)</f>
        <v>0</v>
      </c>
      <c r="AT513" s="658">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654">
        <f ca="1">COUNTIF(INDIRECT("U"&amp;(ROW()+12*(($AO513-1)*3+$AP513)-ROW())/12+5):INDIRECT("AF"&amp;(ROW()+12*(($AO513-1)*3+$AP513)-ROW())/12+5),AT513)</f>
        <v>0</v>
      </c>
      <c r="AV513" s="654">
        <f ca="1">IF(AND(AR513+AT513&gt;0,AS513+AU513&gt;0),COUNTIF(AV$6:AV512,"&gt;0")+1,0)</f>
        <v>0</v>
      </c>
    </row>
    <row r="514" spans="41:48">
      <c r="AO514" s="654">
        <v>15</v>
      </c>
      <c r="AP514" s="654">
        <v>1</v>
      </c>
      <c r="AQ514" s="654">
        <v>5</v>
      </c>
      <c r="AR514" s="658">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654">
        <f ca="1">COUNTIF(INDIRECT("H"&amp;(ROW()+12*(($AO514-1)*3+$AP514)-ROW())/12+5):INDIRECT("S"&amp;(ROW()+12*(($AO514-1)*3+$AP514)-ROW())/12+5),AR514)</f>
        <v>0</v>
      </c>
      <c r="AT514" s="658">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654">
        <f ca="1">COUNTIF(INDIRECT("U"&amp;(ROW()+12*(($AO514-1)*3+$AP514)-ROW())/12+5):INDIRECT("AF"&amp;(ROW()+12*(($AO514-1)*3+$AP514)-ROW())/12+5),AT514)</f>
        <v>0</v>
      </c>
      <c r="AV514" s="654">
        <f ca="1">IF(AND(AR514+AT514&gt;0,AS514+AU514&gt;0),COUNTIF(AV$6:AV513,"&gt;0")+1,0)</f>
        <v>0</v>
      </c>
    </row>
    <row r="515" spans="41:48">
      <c r="AO515" s="654">
        <v>15</v>
      </c>
      <c r="AP515" s="654">
        <v>1</v>
      </c>
      <c r="AQ515" s="654">
        <v>6</v>
      </c>
      <c r="AR515" s="658">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654">
        <f ca="1">COUNTIF(INDIRECT("H"&amp;(ROW()+12*(($AO515-1)*3+$AP515)-ROW())/12+5):INDIRECT("S"&amp;(ROW()+12*(($AO515-1)*3+$AP515)-ROW())/12+5),AR515)</f>
        <v>0</v>
      </c>
      <c r="AT515" s="658">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654">
        <f ca="1">COUNTIF(INDIRECT("U"&amp;(ROW()+12*(($AO515-1)*3+$AP515)-ROW())/12+5):INDIRECT("AF"&amp;(ROW()+12*(($AO515-1)*3+$AP515)-ROW())/12+5),AT515)</f>
        <v>0</v>
      </c>
      <c r="AV515" s="654">
        <f ca="1">IF(AND(AR515+AT515&gt;0,AS515+AU515&gt;0),COUNTIF(AV$6:AV514,"&gt;0")+1,0)</f>
        <v>0</v>
      </c>
    </row>
    <row r="516" spans="41:48">
      <c r="AO516" s="654">
        <v>15</v>
      </c>
      <c r="AP516" s="654">
        <v>1</v>
      </c>
      <c r="AQ516" s="654">
        <v>7</v>
      </c>
      <c r="AR516" s="658">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654">
        <f ca="1">COUNTIF(INDIRECT("H"&amp;(ROW()+12*(($AO516-1)*3+$AP516)-ROW())/12+5):INDIRECT("S"&amp;(ROW()+12*(($AO516-1)*3+$AP516)-ROW())/12+5),AR516)</f>
        <v>0</v>
      </c>
      <c r="AT516" s="658">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654">
        <f ca="1">COUNTIF(INDIRECT("U"&amp;(ROW()+12*(($AO516-1)*3+$AP516)-ROW())/12+5):INDIRECT("AF"&amp;(ROW()+12*(($AO516-1)*3+$AP516)-ROW())/12+5),AT516)</f>
        <v>0</v>
      </c>
      <c r="AV516" s="654">
        <f ca="1">IF(AND(AR516+AT516&gt;0,AS516+AU516&gt;0),COUNTIF(AV$6:AV515,"&gt;0")+1,0)</f>
        <v>0</v>
      </c>
    </row>
    <row r="517" spans="41:48">
      <c r="AO517" s="654">
        <v>15</v>
      </c>
      <c r="AP517" s="654">
        <v>1</v>
      </c>
      <c r="AQ517" s="654">
        <v>8</v>
      </c>
      <c r="AR517" s="658">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654">
        <f ca="1">COUNTIF(INDIRECT("H"&amp;(ROW()+12*(($AO517-1)*3+$AP517)-ROW())/12+5):INDIRECT("S"&amp;(ROW()+12*(($AO517-1)*3+$AP517)-ROW())/12+5),AR517)</f>
        <v>0</v>
      </c>
      <c r="AT517" s="658">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654">
        <f ca="1">COUNTIF(INDIRECT("U"&amp;(ROW()+12*(($AO517-1)*3+$AP517)-ROW())/12+5):INDIRECT("AF"&amp;(ROW()+12*(($AO517-1)*3+$AP517)-ROW())/12+5),AT517)</f>
        <v>0</v>
      </c>
      <c r="AV517" s="654">
        <f ca="1">IF(AND(AR517+AT517&gt;0,AS517+AU517&gt;0),COUNTIF(AV$6:AV516,"&gt;0")+1,0)</f>
        <v>0</v>
      </c>
    </row>
    <row r="518" spans="41:48">
      <c r="AO518" s="654">
        <v>15</v>
      </c>
      <c r="AP518" s="654">
        <v>1</v>
      </c>
      <c r="AQ518" s="654">
        <v>9</v>
      </c>
      <c r="AR518" s="658">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654">
        <f ca="1">COUNTIF(INDIRECT("H"&amp;(ROW()+12*(($AO518-1)*3+$AP518)-ROW())/12+5):INDIRECT("S"&amp;(ROW()+12*(($AO518-1)*3+$AP518)-ROW())/12+5),AR518)</f>
        <v>0</v>
      </c>
      <c r="AT518" s="658">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654">
        <f ca="1">COUNTIF(INDIRECT("U"&amp;(ROW()+12*(($AO518-1)*3+$AP518)-ROW())/12+5):INDIRECT("AF"&amp;(ROW()+12*(($AO518-1)*3+$AP518)-ROW())/12+5),AT518)</f>
        <v>0</v>
      </c>
      <c r="AV518" s="654">
        <f ca="1">IF(AND(AR518+AT518&gt;0,AS518+AU518&gt;0),COUNTIF(AV$6:AV517,"&gt;0")+1,0)</f>
        <v>0</v>
      </c>
    </row>
    <row r="519" spans="41:48">
      <c r="AO519" s="654">
        <v>15</v>
      </c>
      <c r="AP519" s="654">
        <v>1</v>
      </c>
      <c r="AQ519" s="654">
        <v>10</v>
      </c>
      <c r="AR519" s="658">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654">
        <f ca="1">COUNTIF(INDIRECT("H"&amp;(ROW()+12*(($AO519-1)*3+$AP519)-ROW())/12+5):INDIRECT("S"&amp;(ROW()+12*(($AO519-1)*3+$AP519)-ROW())/12+5),AR519)</f>
        <v>0</v>
      </c>
      <c r="AT519" s="658">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654">
        <f ca="1">COUNTIF(INDIRECT("U"&amp;(ROW()+12*(($AO519-1)*3+$AP519)-ROW())/12+5):INDIRECT("AF"&amp;(ROW()+12*(($AO519-1)*3+$AP519)-ROW())/12+5),AT519)</f>
        <v>0</v>
      </c>
      <c r="AV519" s="654">
        <f ca="1">IF(AND(AR519+AT519&gt;0,AS519+AU519&gt;0),COUNTIF(AV$6:AV518,"&gt;0")+1,0)</f>
        <v>0</v>
      </c>
    </row>
    <row r="520" spans="41:48">
      <c r="AO520" s="654">
        <v>15</v>
      </c>
      <c r="AP520" s="654">
        <v>1</v>
      </c>
      <c r="AQ520" s="654">
        <v>11</v>
      </c>
      <c r="AR520" s="658">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654">
        <f ca="1">COUNTIF(INDIRECT("H"&amp;(ROW()+12*(($AO520-1)*3+$AP520)-ROW())/12+5):INDIRECT("S"&amp;(ROW()+12*(($AO520-1)*3+$AP520)-ROW())/12+5),AR520)</f>
        <v>0</v>
      </c>
      <c r="AT520" s="658">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654">
        <f ca="1">COUNTIF(INDIRECT("U"&amp;(ROW()+12*(($AO520-1)*3+$AP520)-ROW())/12+5):INDIRECT("AF"&amp;(ROW()+12*(($AO520-1)*3+$AP520)-ROW())/12+5),AT520)</f>
        <v>0</v>
      </c>
      <c r="AV520" s="654">
        <f ca="1">IF(AND(AR520+AT520&gt;0,AS520+AU520&gt;0),COUNTIF(AV$6:AV519,"&gt;0")+1,0)</f>
        <v>0</v>
      </c>
    </row>
    <row r="521" spans="41:48">
      <c r="AO521" s="654">
        <v>15</v>
      </c>
      <c r="AP521" s="654">
        <v>1</v>
      </c>
      <c r="AQ521" s="654">
        <v>12</v>
      </c>
      <c r="AR521" s="658">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654">
        <f ca="1">COUNTIF(INDIRECT("H"&amp;(ROW()+12*(($AO521-1)*3+$AP521)-ROW())/12+5):INDIRECT("S"&amp;(ROW()+12*(($AO521-1)*3+$AP521)-ROW())/12+5),AR521)</f>
        <v>0</v>
      </c>
      <c r="AT521" s="658">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654">
        <f ca="1">COUNTIF(INDIRECT("U"&amp;(ROW()+12*(($AO521-1)*3+$AP521)-ROW())/12+5):INDIRECT("AF"&amp;(ROW()+12*(($AO521-1)*3+$AP521)-ROW())/12+5),AT521)</f>
        <v>0</v>
      </c>
      <c r="AV521" s="654">
        <f ca="1">IF(AND(AR521+AT521&gt;0,AS521+AU521&gt;0),COUNTIF(AV$6:AV520,"&gt;0")+1,0)</f>
        <v>0</v>
      </c>
    </row>
    <row r="522" spans="41:48">
      <c r="AO522" s="654">
        <v>15</v>
      </c>
      <c r="AP522" s="654">
        <v>2</v>
      </c>
      <c r="AQ522" s="654">
        <v>1</v>
      </c>
      <c r="AR522" s="658">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654">
        <f ca="1">COUNTIF(INDIRECT("H"&amp;(ROW()+12*(($AO522-1)*3+$AP522)-ROW())/12+5):INDIRECT("S"&amp;(ROW()+12*(($AO522-1)*3+$AP522)-ROW())/12+5),AR522)</f>
        <v>0</v>
      </c>
      <c r="AT522" s="658">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654">
        <f ca="1">COUNTIF(INDIRECT("U"&amp;(ROW()+12*(($AO522-1)*3+$AP522)-ROW())/12+5):INDIRECT("AF"&amp;(ROW()+12*(($AO522-1)*3+$AP522)-ROW())/12+5),AT522)</f>
        <v>0</v>
      </c>
      <c r="AV522" s="654">
        <f ca="1">IF(AND(AR522+AT522&gt;0,AS522+AU522&gt;0),COUNTIF(AV$6:AV521,"&gt;0")+1,0)</f>
        <v>0</v>
      </c>
    </row>
    <row r="523" spans="41:48">
      <c r="AO523" s="654">
        <v>15</v>
      </c>
      <c r="AP523" s="654">
        <v>2</v>
      </c>
      <c r="AQ523" s="654">
        <v>2</v>
      </c>
      <c r="AR523" s="658">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654">
        <f ca="1">COUNTIF(INDIRECT("H"&amp;(ROW()+12*(($AO523-1)*3+$AP523)-ROW())/12+5):INDIRECT("S"&amp;(ROW()+12*(($AO523-1)*3+$AP523)-ROW())/12+5),AR523)</f>
        <v>0</v>
      </c>
      <c r="AT523" s="658">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654">
        <f ca="1">COUNTIF(INDIRECT("U"&amp;(ROW()+12*(($AO523-1)*3+$AP523)-ROW())/12+5):INDIRECT("AF"&amp;(ROW()+12*(($AO523-1)*3+$AP523)-ROW())/12+5),AT523)</f>
        <v>0</v>
      </c>
      <c r="AV523" s="654">
        <f ca="1">IF(AND(AR523+AT523&gt;0,AS523+AU523&gt;0),COUNTIF(AV$6:AV522,"&gt;0")+1,0)</f>
        <v>0</v>
      </c>
    </row>
    <row r="524" spans="41:48">
      <c r="AO524" s="654">
        <v>15</v>
      </c>
      <c r="AP524" s="654">
        <v>2</v>
      </c>
      <c r="AQ524" s="654">
        <v>3</v>
      </c>
      <c r="AR524" s="658">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654">
        <f ca="1">COUNTIF(INDIRECT("H"&amp;(ROW()+12*(($AO524-1)*3+$AP524)-ROW())/12+5):INDIRECT("S"&amp;(ROW()+12*(($AO524-1)*3+$AP524)-ROW())/12+5),AR524)</f>
        <v>0</v>
      </c>
      <c r="AT524" s="658">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654">
        <f ca="1">COUNTIF(INDIRECT("U"&amp;(ROW()+12*(($AO524-1)*3+$AP524)-ROW())/12+5):INDIRECT("AF"&amp;(ROW()+12*(($AO524-1)*3+$AP524)-ROW())/12+5),AT524)</f>
        <v>0</v>
      </c>
      <c r="AV524" s="654">
        <f ca="1">IF(AND(AR524+AT524&gt;0,AS524+AU524&gt;0),COUNTIF(AV$6:AV523,"&gt;0")+1,0)</f>
        <v>0</v>
      </c>
    </row>
    <row r="525" spans="41:48">
      <c r="AO525" s="654">
        <v>15</v>
      </c>
      <c r="AP525" s="654">
        <v>2</v>
      </c>
      <c r="AQ525" s="654">
        <v>4</v>
      </c>
      <c r="AR525" s="658">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654">
        <f ca="1">COUNTIF(INDIRECT("H"&amp;(ROW()+12*(($AO525-1)*3+$AP525)-ROW())/12+5):INDIRECT("S"&amp;(ROW()+12*(($AO525-1)*3+$AP525)-ROW())/12+5),AR525)</f>
        <v>0</v>
      </c>
      <c r="AT525" s="658">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654">
        <f ca="1">COUNTIF(INDIRECT("U"&amp;(ROW()+12*(($AO525-1)*3+$AP525)-ROW())/12+5):INDIRECT("AF"&amp;(ROW()+12*(($AO525-1)*3+$AP525)-ROW())/12+5),AT525)</f>
        <v>0</v>
      </c>
      <c r="AV525" s="654">
        <f ca="1">IF(AND(AR525+AT525&gt;0,AS525+AU525&gt;0),COUNTIF(AV$6:AV524,"&gt;0")+1,0)</f>
        <v>0</v>
      </c>
    </row>
    <row r="526" spans="41:48">
      <c r="AO526" s="654">
        <v>15</v>
      </c>
      <c r="AP526" s="654">
        <v>2</v>
      </c>
      <c r="AQ526" s="654">
        <v>5</v>
      </c>
      <c r="AR526" s="658">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654">
        <f ca="1">COUNTIF(INDIRECT("H"&amp;(ROW()+12*(($AO526-1)*3+$AP526)-ROW())/12+5):INDIRECT("S"&amp;(ROW()+12*(($AO526-1)*3+$AP526)-ROW())/12+5),AR526)</f>
        <v>0</v>
      </c>
      <c r="AT526" s="658">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654">
        <f ca="1">COUNTIF(INDIRECT("U"&amp;(ROW()+12*(($AO526-1)*3+$AP526)-ROW())/12+5):INDIRECT("AF"&amp;(ROW()+12*(($AO526-1)*3+$AP526)-ROW())/12+5),AT526)</f>
        <v>0</v>
      </c>
      <c r="AV526" s="654">
        <f ca="1">IF(AND(AR526+AT526&gt;0,AS526+AU526&gt;0),COUNTIF(AV$6:AV525,"&gt;0")+1,0)</f>
        <v>0</v>
      </c>
    </row>
    <row r="527" spans="41:48">
      <c r="AO527" s="654">
        <v>15</v>
      </c>
      <c r="AP527" s="654">
        <v>2</v>
      </c>
      <c r="AQ527" s="654">
        <v>6</v>
      </c>
      <c r="AR527" s="658">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654">
        <f ca="1">COUNTIF(INDIRECT("H"&amp;(ROW()+12*(($AO527-1)*3+$AP527)-ROW())/12+5):INDIRECT("S"&amp;(ROW()+12*(($AO527-1)*3+$AP527)-ROW())/12+5),AR527)</f>
        <v>0</v>
      </c>
      <c r="AT527" s="658">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654">
        <f ca="1">COUNTIF(INDIRECT("U"&amp;(ROW()+12*(($AO527-1)*3+$AP527)-ROW())/12+5):INDIRECT("AF"&amp;(ROW()+12*(($AO527-1)*3+$AP527)-ROW())/12+5),AT527)</f>
        <v>0</v>
      </c>
      <c r="AV527" s="654">
        <f ca="1">IF(AND(AR527+AT527&gt;0,AS527+AU527&gt;0),COUNTIF(AV$6:AV526,"&gt;0")+1,0)</f>
        <v>0</v>
      </c>
    </row>
    <row r="528" spans="41:48">
      <c r="AO528" s="654">
        <v>15</v>
      </c>
      <c r="AP528" s="654">
        <v>2</v>
      </c>
      <c r="AQ528" s="654">
        <v>7</v>
      </c>
      <c r="AR528" s="658">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654">
        <f ca="1">COUNTIF(INDIRECT("H"&amp;(ROW()+12*(($AO528-1)*3+$AP528)-ROW())/12+5):INDIRECT("S"&amp;(ROW()+12*(($AO528-1)*3+$AP528)-ROW())/12+5),AR528)</f>
        <v>0</v>
      </c>
      <c r="AT528" s="658">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654">
        <f ca="1">COUNTIF(INDIRECT("U"&amp;(ROW()+12*(($AO528-1)*3+$AP528)-ROW())/12+5):INDIRECT("AF"&amp;(ROW()+12*(($AO528-1)*3+$AP528)-ROW())/12+5),AT528)</f>
        <v>0</v>
      </c>
      <c r="AV528" s="654">
        <f ca="1">IF(AND(AR528+AT528&gt;0,AS528+AU528&gt;0),COUNTIF(AV$6:AV527,"&gt;0")+1,0)</f>
        <v>0</v>
      </c>
    </row>
    <row r="529" spans="41:48">
      <c r="AO529" s="654">
        <v>15</v>
      </c>
      <c r="AP529" s="654">
        <v>2</v>
      </c>
      <c r="AQ529" s="654">
        <v>8</v>
      </c>
      <c r="AR529" s="658">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654">
        <f ca="1">COUNTIF(INDIRECT("H"&amp;(ROW()+12*(($AO529-1)*3+$AP529)-ROW())/12+5):INDIRECT("S"&amp;(ROW()+12*(($AO529-1)*3+$AP529)-ROW())/12+5),AR529)</f>
        <v>0</v>
      </c>
      <c r="AT529" s="658">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654">
        <f ca="1">COUNTIF(INDIRECT("U"&amp;(ROW()+12*(($AO529-1)*3+$AP529)-ROW())/12+5):INDIRECT("AF"&amp;(ROW()+12*(($AO529-1)*3+$AP529)-ROW())/12+5),AT529)</f>
        <v>0</v>
      </c>
      <c r="AV529" s="654">
        <f ca="1">IF(AND(AR529+AT529&gt;0,AS529+AU529&gt;0),COUNTIF(AV$6:AV528,"&gt;0")+1,0)</f>
        <v>0</v>
      </c>
    </row>
    <row r="530" spans="41:48">
      <c r="AO530" s="654">
        <v>15</v>
      </c>
      <c r="AP530" s="654">
        <v>2</v>
      </c>
      <c r="AQ530" s="654">
        <v>9</v>
      </c>
      <c r="AR530" s="658">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654">
        <f ca="1">COUNTIF(INDIRECT("H"&amp;(ROW()+12*(($AO530-1)*3+$AP530)-ROW())/12+5):INDIRECT("S"&amp;(ROW()+12*(($AO530-1)*3+$AP530)-ROW())/12+5),AR530)</f>
        <v>0</v>
      </c>
      <c r="AT530" s="658">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654">
        <f ca="1">COUNTIF(INDIRECT("U"&amp;(ROW()+12*(($AO530-1)*3+$AP530)-ROW())/12+5):INDIRECT("AF"&amp;(ROW()+12*(($AO530-1)*3+$AP530)-ROW())/12+5),AT530)</f>
        <v>0</v>
      </c>
      <c r="AV530" s="654">
        <f ca="1">IF(AND(AR530+AT530&gt;0,AS530+AU530&gt;0),COUNTIF(AV$6:AV529,"&gt;0")+1,0)</f>
        <v>0</v>
      </c>
    </row>
    <row r="531" spans="41:48">
      <c r="AO531" s="654">
        <v>15</v>
      </c>
      <c r="AP531" s="654">
        <v>2</v>
      </c>
      <c r="AQ531" s="654">
        <v>10</v>
      </c>
      <c r="AR531" s="658">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654">
        <f ca="1">COUNTIF(INDIRECT("H"&amp;(ROW()+12*(($AO531-1)*3+$AP531)-ROW())/12+5):INDIRECT("S"&amp;(ROW()+12*(($AO531-1)*3+$AP531)-ROW())/12+5),AR531)</f>
        <v>0</v>
      </c>
      <c r="AT531" s="658">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654">
        <f ca="1">COUNTIF(INDIRECT("U"&amp;(ROW()+12*(($AO531-1)*3+$AP531)-ROW())/12+5):INDIRECT("AF"&amp;(ROW()+12*(($AO531-1)*3+$AP531)-ROW())/12+5),AT531)</f>
        <v>0</v>
      </c>
      <c r="AV531" s="654">
        <f ca="1">IF(AND(AR531+AT531&gt;0,AS531+AU531&gt;0),COUNTIF(AV$6:AV530,"&gt;0")+1,0)</f>
        <v>0</v>
      </c>
    </row>
    <row r="532" spans="41:48">
      <c r="AO532" s="654">
        <v>15</v>
      </c>
      <c r="AP532" s="654">
        <v>2</v>
      </c>
      <c r="AQ532" s="654">
        <v>11</v>
      </c>
      <c r="AR532" s="658">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654">
        <f ca="1">COUNTIF(INDIRECT("H"&amp;(ROW()+12*(($AO532-1)*3+$AP532)-ROW())/12+5):INDIRECT("S"&amp;(ROW()+12*(($AO532-1)*3+$AP532)-ROW())/12+5),AR532)</f>
        <v>0</v>
      </c>
      <c r="AT532" s="658">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654">
        <f ca="1">COUNTIF(INDIRECT("U"&amp;(ROW()+12*(($AO532-1)*3+$AP532)-ROW())/12+5):INDIRECT("AF"&amp;(ROW()+12*(($AO532-1)*3+$AP532)-ROW())/12+5),AT532)</f>
        <v>0</v>
      </c>
      <c r="AV532" s="654">
        <f ca="1">IF(AND(AR532+AT532&gt;0,AS532+AU532&gt;0),COUNTIF(AV$6:AV531,"&gt;0")+1,0)</f>
        <v>0</v>
      </c>
    </row>
    <row r="533" spans="41:48">
      <c r="AO533" s="654">
        <v>15</v>
      </c>
      <c r="AP533" s="654">
        <v>2</v>
      </c>
      <c r="AQ533" s="654">
        <v>12</v>
      </c>
      <c r="AR533" s="658">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654">
        <f ca="1">COUNTIF(INDIRECT("H"&amp;(ROW()+12*(($AO533-1)*3+$AP533)-ROW())/12+5):INDIRECT("S"&amp;(ROW()+12*(($AO533-1)*3+$AP533)-ROW())/12+5),AR533)</f>
        <v>0</v>
      </c>
      <c r="AT533" s="658">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654">
        <f ca="1">COUNTIF(INDIRECT("U"&amp;(ROW()+12*(($AO533-1)*3+$AP533)-ROW())/12+5):INDIRECT("AF"&amp;(ROW()+12*(($AO533-1)*3+$AP533)-ROW())/12+5),AT533)</f>
        <v>0</v>
      </c>
      <c r="AV533" s="654">
        <f ca="1">IF(AND(AR533+AT533&gt;0,AS533+AU533&gt;0),COUNTIF(AV$6:AV532,"&gt;0")+1,0)</f>
        <v>0</v>
      </c>
    </row>
    <row r="534" spans="41:48">
      <c r="AO534" s="654">
        <v>15</v>
      </c>
      <c r="AP534" s="654">
        <v>3</v>
      </c>
      <c r="AQ534" s="654">
        <v>1</v>
      </c>
      <c r="AR534" s="658">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654">
        <f ca="1">COUNTIF(INDIRECT("H"&amp;(ROW()+12*(($AO534-1)*3+$AP534)-ROW())/12+5):INDIRECT("S"&amp;(ROW()+12*(($AO534-1)*3+$AP534)-ROW())/12+5),AR534)</f>
        <v>0</v>
      </c>
      <c r="AT534" s="658">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654">
        <f ca="1">COUNTIF(INDIRECT("U"&amp;(ROW()+12*(($AO534-1)*3+$AP534)-ROW())/12+5):INDIRECT("AF"&amp;(ROW()+12*(($AO534-1)*3+$AP534)-ROW())/12+5),AT534)</f>
        <v>0</v>
      </c>
      <c r="AV534" s="654">
        <f ca="1">IF(AND(AR534+AT534&gt;0,AS534+AU534&gt;0),COUNTIF(AV$6:AV533,"&gt;0")+1,0)</f>
        <v>0</v>
      </c>
    </row>
    <row r="535" spans="41:48">
      <c r="AO535" s="654">
        <v>15</v>
      </c>
      <c r="AP535" s="654">
        <v>3</v>
      </c>
      <c r="AQ535" s="654">
        <v>2</v>
      </c>
      <c r="AR535" s="658">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654">
        <f ca="1">COUNTIF(INDIRECT("H"&amp;(ROW()+12*(($AO535-1)*3+$AP535)-ROW())/12+5):INDIRECT("S"&amp;(ROW()+12*(($AO535-1)*3+$AP535)-ROW())/12+5),AR535)</f>
        <v>0</v>
      </c>
      <c r="AT535" s="658">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654">
        <f ca="1">COUNTIF(INDIRECT("U"&amp;(ROW()+12*(($AO535-1)*3+$AP535)-ROW())/12+5):INDIRECT("AF"&amp;(ROW()+12*(($AO535-1)*3+$AP535)-ROW())/12+5),AT535)</f>
        <v>0</v>
      </c>
      <c r="AV535" s="654">
        <f ca="1">IF(AND(AR535+AT535&gt;0,AS535+AU535&gt;0),COUNTIF(AV$6:AV534,"&gt;0")+1,0)</f>
        <v>0</v>
      </c>
    </row>
    <row r="536" spans="41:48">
      <c r="AO536" s="654">
        <v>15</v>
      </c>
      <c r="AP536" s="654">
        <v>3</v>
      </c>
      <c r="AQ536" s="654">
        <v>3</v>
      </c>
      <c r="AR536" s="658">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654">
        <f ca="1">COUNTIF(INDIRECT("H"&amp;(ROW()+12*(($AO536-1)*3+$AP536)-ROW())/12+5):INDIRECT("S"&amp;(ROW()+12*(($AO536-1)*3+$AP536)-ROW())/12+5),AR536)</f>
        <v>0</v>
      </c>
      <c r="AT536" s="658">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654">
        <f ca="1">COUNTIF(INDIRECT("U"&amp;(ROW()+12*(($AO536-1)*3+$AP536)-ROW())/12+5):INDIRECT("AF"&amp;(ROW()+12*(($AO536-1)*3+$AP536)-ROW())/12+5),AT536)</f>
        <v>0</v>
      </c>
      <c r="AV536" s="654">
        <f ca="1">IF(AND(AR536+AT536&gt;0,AS536+AU536&gt;0),COUNTIF(AV$6:AV535,"&gt;0")+1,0)</f>
        <v>0</v>
      </c>
    </row>
    <row r="537" spans="41:48">
      <c r="AO537" s="654">
        <v>15</v>
      </c>
      <c r="AP537" s="654">
        <v>3</v>
      </c>
      <c r="AQ537" s="654">
        <v>4</v>
      </c>
      <c r="AR537" s="658">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654">
        <f ca="1">COUNTIF(INDIRECT("H"&amp;(ROW()+12*(($AO537-1)*3+$AP537)-ROW())/12+5):INDIRECT("S"&amp;(ROW()+12*(($AO537-1)*3+$AP537)-ROW())/12+5),AR537)</f>
        <v>0</v>
      </c>
      <c r="AT537" s="658">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654">
        <f ca="1">COUNTIF(INDIRECT("U"&amp;(ROW()+12*(($AO537-1)*3+$AP537)-ROW())/12+5):INDIRECT("AF"&amp;(ROW()+12*(($AO537-1)*3+$AP537)-ROW())/12+5),AT537)</f>
        <v>0</v>
      </c>
      <c r="AV537" s="654">
        <f ca="1">IF(AND(AR537+AT537&gt;0,AS537+AU537&gt;0),COUNTIF(AV$6:AV536,"&gt;0")+1,0)</f>
        <v>0</v>
      </c>
    </row>
    <row r="538" spans="41:48">
      <c r="AO538" s="654">
        <v>15</v>
      </c>
      <c r="AP538" s="654">
        <v>3</v>
      </c>
      <c r="AQ538" s="654">
        <v>5</v>
      </c>
      <c r="AR538" s="658">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654">
        <f ca="1">COUNTIF(INDIRECT("H"&amp;(ROW()+12*(($AO538-1)*3+$AP538)-ROW())/12+5):INDIRECT("S"&amp;(ROW()+12*(($AO538-1)*3+$AP538)-ROW())/12+5),AR538)</f>
        <v>0</v>
      </c>
      <c r="AT538" s="658">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654">
        <f ca="1">COUNTIF(INDIRECT("U"&amp;(ROW()+12*(($AO538-1)*3+$AP538)-ROW())/12+5):INDIRECT("AF"&amp;(ROW()+12*(($AO538-1)*3+$AP538)-ROW())/12+5),AT538)</f>
        <v>0</v>
      </c>
      <c r="AV538" s="654">
        <f ca="1">IF(AND(AR538+AT538&gt;0,AS538+AU538&gt;0),COUNTIF(AV$6:AV537,"&gt;0")+1,0)</f>
        <v>0</v>
      </c>
    </row>
    <row r="539" spans="41:48">
      <c r="AO539" s="654">
        <v>15</v>
      </c>
      <c r="AP539" s="654">
        <v>3</v>
      </c>
      <c r="AQ539" s="654">
        <v>6</v>
      </c>
      <c r="AR539" s="658">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654">
        <f ca="1">COUNTIF(INDIRECT("H"&amp;(ROW()+12*(($AO539-1)*3+$AP539)-ROW())/12+5):INDIRECT("S"&amp;(ROW()+12*(($AO539-1)*3+$AP539)-ROW())/12+5),AR539)</f>
        <v>0</v>
      </c>
      <c r="AT539" s="658">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654">
        <f ca="1">COUNTIF(INDIRECT("U"&amp;(ROW()+12*(($AO539-1)*3+$AP539)-ROW())/12+5):INDIRECT("AF"&amp;(ROW()+12*(($AO539-1)*3+$AP539)-ROW())/12+5),AT539)</f>
        <v>0</v>
      </c>
      <c r="AV539" s="654">
        <f ca="1">IF(AND(AR539+AT539&gt;0,AS539+AU539&gt;0),COUNTIF(AV$6:AV538,"&gt;0")+1,0)</f>
        <v>0</v>
      </c>
    </row>
    <row r="540" spans="41:48">
      <c r="AO540" s="654">
        <v>15</v>
      </c>
      <c r="AP540" s="654">
        <v>3</v>
      </c>
      <c r="AQ540" s="654">
        <v>7</v>
      </c>
      <c r="AR540" s="658">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654">
        <f ca="1">COUNTIF(INDIRECT("H"&amp;(ROW()+12*(($AO540-1)*3+$AP540)-ROW())/12+5):INDIRECT("S"&amp;(ROW()+12*(($AO540-1)*3+$AP540)-ROW())/12+5),AR540)</f>
        <v>0</v>
      </c>
      <c r="AT540" s="658">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654">
        <f ca="1">COUNTIF(INDIRECT("U"&amp;(ROW()+12*(($AO540-1)*3+$AP540)-ROW())/12+5):INDIRECT("AF"&amp;(ROW()+12*(($AO540-1)*3+$AP540)-ROW())/12+5),AT540)</f>
        <v>0</v>
      </c>
      <c r="AV540" s="654">
        <f ca="1">IF(AND(AR540+AT540&gt;0,AS540+AU540&gt;0),COUNTIF(AV$6:AV539,"&gt;0")+1,0)</f>
        <v>0</v>
      </c>
    </row>
    <row r="541" spans="41:48">
      <c r="AO541" s="654">
        <v>15</v>
      </c>
      <c r="AP541" s="654">
        <v>3</v>
      </c>
      <c r="AQ541" s="654">
        <v>8</v>
      </c>
      <c r="AR541" s="658">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654">
        <f ca="1">COUNTIF(INDIRECT("H"&amp;(ROW()+12*(($AO541-1)*3+$AP541)-ROW())/12+5):INDIRECT("S"&amp;(ROW()+12*(($AO541-1)*3+$AP541)-ROW())/12+5),AR541)</f>
        <v>0</v>
      </c>
      <c r="AT541" s="658">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654">
        <f ca="1">COUNTIF(INDIRECT("U"&amp;(ROW()+12*(($AO541-1)*3+$AP541)-ROW())/12+5):INDIRECT("AF"&amp;(ROW()+12*(($AO541-1)*3+$AP541)-ROW())/12+5),AT541)</f>
        <v>0</v>
      </c>
      <c r="AV541" s="654">
        <f ca="1">IF(AND(AR541+AT541&gt;0,AS541+AU541&gt;0),COUNTIF(AV$6:AV540,"&gt;0")+1,0)</f>
        <v>0</v>
      </c>
    </row>
    <row r="542" spans="41:48">
      <c r="AO542" s="654">
        <v>15</v>
      </c>
      <c r="AP542" s="654">
        <v>3</v>
      </c>
      <c r="AQ542" s="654">
        <v>9</v>
      </c>
      <c r="AR542" s="658">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654">
        <f ca="1">COUNTIF(INDIRECT("H"&amp;(ROW()+12*(($AO542-1)*3+$AP542)-ROW())/12+5):INDIRECT("S"&amp;(ROW()+12*(($AO542-1)*3+$AP542)-ROW())/12+5),AR542)</f>
        <v>0</v>
      </c>
      <c r="AT542" s="658">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654">
        <f ca="1">COUNTIF(INDIRECT("U"&amp;(ROW()+12*(($AO542-1)*3+$AP542)-ROW())/12+5):INDIRECT("AF"&amp;(ROW()+12*(($AO542-1)*3+$AP542)-ROW())/12+5),AT542)</f>
        <v>0</v>
      </c>
      <c r="AV542" s="654">
        <f ca="1">IF(AND(AR542+AT542&gt;0,AS542+AU542&gt;0),COUNTIF(AV$6:AV541,"&gt;0")+1,0)</f>
        <v>0</v>
      </c>
    </row>
    <row r="543" spans="41:48">
      <c r="AO543" s="654">
        <v>15</v>
      </c>
      <c r="AP543" s="654">
        <v>3</v>
      </c>
      <c r="AQ543" s="654">
        <v>10</v>
      </c>
      <c r="AR543" s="658">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654">
        <f ca="1">COUNTIF(INDIRECT("H"&amp;(ROW()+12*(($AO543-1)*3+$AP543)-ROW())/12+5):INDIRECT("S"&amp;(ROW()+12*(($AO543-1)*3+$AP543)-ROW())/12+5),AR543)</f>
        <v>0</v>
      </c>
      <c r="AT543" s="658">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654">
        <f ca="1">COUNTIF(INDIRECT("U"&amp;(ROW()+12*(($AO543-1)*3+$AP543)-ROW())/12+5):INDIRECT("AF"&amp;(ROW()+12*(($AO543-1)*3+$AP543)-ROW())/12+5),AT543)</f>
        <v>0</v>
      </c>
      <c r="AV543" s="654">
        <f ca="1">IF(AND(AR543+AT543&gt;0,AS543+AU543&gt;0),COUNTIF(AV$6:AV542,"&gt;0")+1,0)</f>
        <v>0</v>
      </c>
    </row>
    <row r="544" spans="41:48">
      <c r="AO544" s="654">
        <v>15</v>
      </c>
      <c r="AP544" s="654">
        <v>3</v>
      </c>
      <c r="AQ544" s="654">
        <v>11</v>
      </c>
      <c r="AR544" s="658">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654">
        <f ca="1">COUNTIF(INDIRECT("H"&amp;(ROW()+12*(($AO544-1)*3+$AP544)-ROW())/12+5):INDIRECT("S"&amp;(ROW()+12*(($AO544-1)*3+$AP544)-ROW())/12+5),AR544)</f>
        <v>0</v>
      </c>
      <c r="AT544" s="658">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654">
        <f ca="1">COUNTIF(INDIRECT("U"&amp;(ROW()+12*(($AO544-1)*3+$AP544)-ROW())/12+5):INDIRECT("AF"&amp;(ROW()+12*(($AO544-1)*3+$AP544)-ROW())/12+5),AT544)</f>
        <v>0</v>
      </c>
      <c r="AV544" s="654">
        <f ca="1">IF(AND(AR544+AT544&gt;0,AS544+AU544&gt;0),COUNTIF(AV$6:AV543,"&gt;0")+1,0)</f>
        <v>0</v>
      </c>
    </row>
    <row r="545" spans="41:48">
      <c r="AO545" s="654">
        <v>15</v>
      </c>
      <c r="AP545" s="654">
        <v>3</v>
      </c>
      <c r="AQ545" s="654">
        <v>12</v>
      </c>
      <c r="AR545" s="658">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654">
        <f ca="1">COUNTIF(INDIRECT("H"&amp;(ROW()+12*(($AO545-1)*3+$AP545)-ROW())/12+5):INDIRECT("S"&amp;(ROW()+12*(($AO545-1)*3+$AP545)-ROW())/12+5),AR545)</f>
        <v>0</v>
      </c>
      <c r="AT545" s="658">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654">
        <f ca="1">COUNTIF(INDIRECT("U"&amp;(ROW()+12*(($AO545-1)*3+$AP545)-ROW())/12+5):INDIRECT("AF"&amp;(ROW()+12*(($AO545-1)*3+$AP545)-ROW())/12+5),AT545)</f>
        <v>0</v>
      </c>
      <c r="AV545" s="654">
        <f ca="1">IF(AND(AR545+AT545&gt;0,AS545+AU545&gt;0),COUNTIF(AV$6:AV544,"&gt;0")+1,0)</f>
        <v>0</v>
      </c>
    </row>
    <row r="546" spans="41:48">
      <c r="AO546" s="654">
        <v>16</v>
      </c>
      <c r="AP546" s="654">
        <v>1</v>
      </c>
      <c r="AQ546" s="654">
        <v>1</v>
      </c>
      <c r="AR546" s="658">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654">
        <f ca="1">COUNTIF(INDIRECT("H"&amp;(ROW()+12*(($AO546-1)*3+$AP546)-ROW())/12+5):INDIRECT("S"&amp;(ROW()+12*(($AO546-1)*3+$AP546)-ROW())/12+5),AR546)</f>
        <v>0</v>
      </c>
      <c r="AT546" s="658">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654">
        <f ca="1">COUNTIF(INDIRECT("U"&amp;(ROW()+12*(($AO546-1)*3+$AP546)-ROW())/12+5):INDIRECT("AF"&amp;(ROW()+12*(($AO546-1)*3+$AP546)-ROW())/12+5),AT546)</f>
        <v>0</v>
      </c>
      <c r="AV546" s="654">
        <f ca="1">IF(AND(AR546+AT546&gt;0,AS546+AU546&gt;0),COUNTIF(AV$6:AV545,"&gt;0")+1,0)</f>
        <v>0</v>
      </c>
    </row>
    <row r="547" spans="41:48">
      <c r="AO547" s="654">
        <v>16</v>
      </c>
      <c r="AP547" s="654">
        <v>1</v>
      </c>
      <c r="AQ547" s="654">
        <v>2</v>
      </c>
      <c r="AR547" s="658">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654">
        <f ca="1">COUNTIF(INDIRECT("H"&amp;(ROW()+12*(($AO547-1)*3+$AP547)-ROW())/12+5):INDIRECT("S"&amp;(ROW()+12*(($AO547-1)*3+$AP547)-ROW())/12+5),AR547)</f>
        <v>0</v>
      </c>
      <c r="AT547" s="658">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654">
        <f ca="1">COUNTIF(INDIRECT("U"&amp;(ROW()+12*(($AO547-1)*3+$AP547)-ROW())/12+5):INDIRECT("AF"&amp;(ROW()+12*(($AO547-1)*3+$AP547)-ROW())/12+5),AT547)</f>
        <v>0</v>
      </c>
      <c r="AV547" s="654">
        <f ca="1">IF(AND(AR547+AT547&gt;0,AS547+AU547&gt;0),COUNTIF(AV$6:AV546,"&gt;0")+1,0)</f>
        <v>0</v>
      </c>
    </row>
    <row r="548" spans="41:48">
      <c r="AO548" s="654">
        <v>16</v>
      </c>
      <c r="AP548" s="654">
        <v>1</v>
      </c>
      <c r="AQ548" s="654">
        <v>3</v>
      </c>
      <c r="AR548" s="658">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654">
        <f ca="1">COUNTIF(INDIRECT("H"&amp;(ROW()+12*(($AO548-1)*3+$AP548)-ROW())/12+5):INDIRECT("S"&amp;(ROW()+12*(($AO548-1)*3+$AP548)-ROW())/12+5),AR548)</f>
        <v>0</v>
      </c>
      <c r="AT548" s="658">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654">
        <f ca="1">COUNTIF(INDIRECT("U"&amp;(ROW()+12*(($AO548-1)*3+$AP548)-ROW())/12+5):INDIRECT("AF"&amp;(ROW()+12*(($AO548-1)*3+$AP548)-ROW())/12+5),AT548)</f>
        <v>0</v>
      </c>
      <c r="AV548" s="654">
        <f ca="1">IF(AND(AR548+AT548&gt;0,AS548+AU548&gt;0),COUNTIF(AV$6:AV547,"&gt;0")+1,0)</f>
        <v>0</v>
      </c>
    </row>
    <row r="549" spans="41:48">
      <c r="AO549" s="654">
        <v>16</v>
      </c>
      <c r="AP549" s="654">
        <v>1</v>
      </c>
      <c r="AQ549" s="654">
        <v>4</v>
      </c>
      <c r="AR549" s="658">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654">
        <f ca="1">COUNTIF(INDIRECT("H"&amp;(ROW()+12*(($AO549-1)*3+$AP549)-ROW())/12+5):INDIRECT("S"&amp;(ROW()+12*(($AO549-1)*3+$AP549)-ROW())/12+5),AR549)</f>
        <v>0</v>
      </c>
      <c r="AT549" s="658">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654">
        <f ca="1">COUNTIF(INDIRECT("U"&amp;(ROW()+12*(($AO549-1)*3+$AP549)-ROW())/12+5):INDIRECT("AF"&amp;(ROW()+12*(($AO549-1)*3+$AP549)-ROW())/12+5),AT549)</f>
        <v>0</v>
      </c>
      <c r="AV549" s="654">
        <f ca="1">IF(AND(AR549+AT549&gt;0,AS549+AU549&gt;0),COUNTIF(AV$6:AV548,"&gt;0")+1,0)</f>
        <v>0</v>
      </c>
    </row>
    <row r="550" spans="41:48">
      <c r="AO550" s="654">
        <v>16</v>
      </c>
      <c r="AP550" s="654">
        <v>1</v>
      </c>
      <c r="AQ550" s="654">
        <v>5</v>
      </c>
      <c r="AR550" s="658">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654">
        <f ca="1">COUNTIF(INDIRECT("H"&amp;(ROW()+12*(($AO550-1)*3+$AP550)-ROW())/12+5):INDIRECT("S"&amp;(ROW()+12*(($AO550-1)*3+$AP550)-ROW())/12+5),AR550)</f>
        <v>0</v>
      </c>
      <c r="AT550" s="658">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654">
        <f ca="1">COUNTIF(INDIRECT("U"&amp;(ROW()+12*(($AO550-1)*3+$AP550)-ROW())/12+5):INDIRECT("AF"&amp;(ROW()+12*(($AO550-1)*3+$AP550)-ROW())/12+5),AT550)</f>
        <v>0</v>
      </c>
      <c r="AV550" s="654">
        <f ca="1">IF(AND(AR550+AT550&gt;0,AS550+AU550&gt;0),COUNTIF(AV$6:AV549,"&gt;0")+1,0)</f>
        <v>0</v>
      </c>
    </row>
    <row r="551" spans="41:48">
      <c r="AO551" s="654">
        <v>16</v>
      </c>
      <c r="AP551" s="654">
        <v>1</v>
      </c>
      <c r="AQ551" s="654">
        <v>6</v>
      </c>
      <c r="AR551" s="658">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654">
        <f ca="1">COUNTIF(INDIRECT("H"&amp;(ROW()+12*(($AO551-1)*3+$AP551)-ROW())/12+5):INDIRECT("S"&amp;(ROW()+12*(($AO551-1)*3+$AP551)-ROW())/12+5),AR551)</f>
        <v>0</v>
      </c>
      <c r="AT551" s="658">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654">
        <f ca="1">COUNTIF(INDIRECT("U"&amp;(ROW()+12*(($AO551-1)*3+$AP551)-ROW())/12+5):INDIRECT("AF"&amp;(ROW()+12*(($AO551-1)*3+$AP551)-ROW())/12+5),AT551)</f>
        <v>0</v>
      </c>
      <c r="AV551" s="654">
        <f ca="1">IF(AND(AR551+AT551&gt;0,AS551+AU551&gt;0),COUNTIF(AV$6:AV550,"&gt;0")+1,0)</f>
        <v>0</v>
      </c>
    </row>
    <row r="552" spans="41:48">
      <c r="AO552" s="654">
        <v>16</v>
      </c>
      <c r="AP552" s="654">
        <v>1</v>
      </c>
      <c r="AQ552" s="654">
        <v>7</v>
      </c>
      <c r="AR552" s="658">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654">
        <f ca="1">COUNTIF(INDIRECT("H"&amp;(ROW()+12*(($AO552-1)*3+$AP552)-ROW())/12+5):INDIRECT("S"&amp;(ROW()+12*(($AO552-1)*3+$AP552)-ROW())/12+5),AR552)</f>
        <v>0</v>
      </c>
      <c r="AT552" s="658">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654">
        <f ca="1">COUNTIF(INDIRECT("U"&amp;(ROW()+12*(($AO552-1)*3+$AP552)-ROW())/12+5):INDIRECT("AF"&amp;(ROW()+12*(($AO552-1)*3+$AP552)-ROW())/12+5),AT552)</f>
        <v>0</v>
      </c>
      <c r="AV552" s="654">
        <f ca="1">IF(AND(AR552+AT552&gt;0,AS552+AU552&gt;0),COUNTIF(AV$6:AV551,"&gt;0")+1,0)</f>
        <v>0</v>
      </c>
    </row>
    <row r="553" spans="41:48">
      <c r="AO553" s="654">
        <v>16</v>
      </c>
      <c r="AP553" s="654">
        <v>1</v>
      </c>
      <c r="AQ553" s="654">
        <v>8</v>
      </c>
      <c r="AR553" s="658">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654">
        <f ca="1">COUNTIF(INDIRECT("H"&amp;(ROW()+12*(($AO553-1)*3+$AP553)-ROW())/12+5):INDIRECT("S"&amp;(ROW()+12*(($AO553-1)*3+$AP553)-ROW())/12+5),AR553)</f>
        <v>0</v>
      </c>
      <c r="AT553" s="658">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654">
        <f ca="1">COUNTIF(INDIRECT("U"&amp;(ROW()+12*(($AO553-1)*3+$AP553)-ROW())/12+5):INDIRECT("AF"&amp;(ROW()+12*(($AO553-1)*3+$AP553)-ROW())/12+5),AT553)</f>
        <v>0</v>
      </c>
      <c r="AV553" s="654">
        <f ca="1">IF(AND(AR553+AT553&gt;0,AS553+AU553&gt;0),COUNTIF(AV$6:AV552,"&gt;0")+1,0)</f>
        <v>0</v>
      </c>
    </row>
    <row r="554" spans="41:48">
      <c r="AO554" s="654">
        <v>16</v>
      </c>
      <c r="AP554" s="654">
        <v>1</v>
      </c>
      <c r="AQ554" s="654">
        <v>9</v>
      </c>
      <c r="AR554" s="658">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654">
        <f ca="1">COUNTIF(INDIRECT("H"&amp;(ROW()+12*(($AO554-1)*3+$AP554)-ROW())/12+5):INDIRECT("S"&amp;(ROW()+12*(($AO554-1)*3+$AP554)-ROW())/12+5),AR554)</f>
        <v>0</v>
      </c>
      <c r="AT554" s="658">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654">
        <f ca="1">COUNTIF(INDIRECT("U"&amp;(ROW()+12*(($AO554-1)*3+$AP554)-ROW())/12+5):INDIRECT("AF"&amp;(ROW()+12*(($AO554-1)*3+$AP554)-ROW())/12+5),AT554)</f>
        <v>0</v>
      </c>
      <c r="AV554" s="654">
        <f ca="1">IF(AND(AR554+AT554&gt;0,AS554+AU554&gt;0),COUNTIF(AV$6:AV553,"&gt;0")+1,0)</f>
        <v>0</v>
      </c>
    </row>
    <row r="555" spans="41:48">
      <c r="AO555" s="654">
        <v>16</v>
      </c>
      <c r="AP555" s="654">
        <v>1</v>
      </c>
      <c r="AQ555" s="654">
        <v>10</v>
      </c>
      <c r="AR555" s="658">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654">
        <f ca="1">COUNTIF(INDIRECT("H"&amp;(ROW()+12*(($AO555-1)*3+$AP555)-ROW())/12+5):INDIRECT("S"&amp;(ROW()+12*(($AO555-1)*3+$AP555)-ROW())/12+5),AR555)</f>
        <v>0</v>
      </c>
      <c r="AT555" s="658">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654">
        <f ca="1">COUNTIF(INDIRECT("U"&amp;(ROW()+12*(($AO555-1)*3+$AP555)-ROW())/12+5):INDIRECT("AF"&amp;(ROW()+12*(($AO555-1)*3+$AP555)-ROW())/12+5),AT555)</f>
        <v>0</v>
      </c>
      <c r="AV555" s="654">
        <f ca="1">IF(AND(AR555+AT555&gt;0,AS555+AU555&gt;0),COUNTIF(AV$6:AV554,"&gt;0")+1,0)</f>
        <v>0</v>
      </c>
    </row>
    <row r="556" spans="41:48">
      <c r="AO556" s="654">
        <v>16</v>
      </c>
      <c r="AP556" s="654">
        <v>1</v>
      </c>
      <c r="AQ556" s="654">
        <v>11</v>
      </c>
      <c r="AR556" s="658">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654">
        <f ca="1">COUNTIF(INDIRECT("H"&amp;(ROW()+12*(($AO556-1)*3+$AP556)-ROW())/12+5):INDIRECT("S"&amp;(ROW()+12*(($AO556-1)*3+$AP556)-ROW())/12+5),AR556)</f>
        <v>0</v>
      </c>
      <c r="AT556" s="658">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654">
        <f ca="1">COUNTIF(INDIRECT("U"&amp;(ROW()+12*(($AO556-1)*3+$AP556)-ROW())/12+5):INDIRECT("AF"&amp;(ROW()+12*(($AO556-1)*3+$AP556)-ROW())/12+5),AT556)</f>
        <v>0</v>
      </c>
      <c r="AV556" s="654">
        <f ca="1">IF(AND(AR556+AT556&gt;0,AS556+AU556&gt;0),COUNTIF(AV$6:AV555,"&gt;0")+1,0)</f>
        <v>0</v>
      </c>
    </row>
    <row r="557" spans="41:48">
      <c r="AO557" s="654">
        <v>16</v>
      </c>
      <c r="AP557" s="654">
        <v>1</v>
      </c>
      <c r="AQ557" s="654">
        <v>12</v>
      </c>
      <c r="AR557" s="658">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654">
        <f ca="1">COUNTIF(INDIRECT("H"&amp;(ROW()+12*(($AO557-1)*3+$AP557)-ROW())/12+5):INDIRECT("S"&amp;(ROW()+12*(($AO557-1)*3+$AP557)-ROW())/12+5),AR557)</f>
        <v>0</v>
      </c>
      <c r="AT557" s="658">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654">
        <f ca="1">COUNTIF(INDIRECT("U"&amp;(ROW()+12*(($AO557-1)*3+$AP557)-ROW())/12+5):INDIRECT("AF"&amp;(ROW()+12*(($AO557-1)*3+$AP557)-ROW())/12+5),AT557)</f>
        <v>0</v>
      </c>
      <c r="AV557" s="654">
        <f ca="1">IF(AND(AR557+AT557&gt;0,AS557+AU557&gt;0),COUNTIF(AV$6:AV556,"&gt;0")+1,0)</f>
        <v>0</v>
      </c>
    </row>
    <row r="558" spans="41:48">
      <c r="AO558" s="654">
        <v>16</v>
      </c>
      <c r="AP558" s="654">
        <v>2</v>
      </c>
      <c r="AQ558" s="654">
        <v>1</v>
      </c>
      <c r="AR558" s="658">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654">
        <f ca="1">COUNTIF(INDIRECT("H"&amp;(ROW()+12*(($AO558-1)*3+$AP558)-ROW())/12+5):INDIRECT("S"&amp;(ROW()+12*(($AO558-1)*3+$AP558)-ROW())/12+5),AR558)</f>
        <v>0</v>
      </c>
      <c r="AT558" s="658">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654">
        <f ca="1">COUNTIF(INDIRECT("U"&amp;(ROW()+12*(($AO558-1)*3+$AP558)-ROW())/12+5):INDIRECT("AF"&amp;(ROW()+12*(($AO558-1)*3+$AP558)-ROW())/12+5),AT558)</f>
        <v>0</v>
      </c>
      <c r="AV558" s="654">
        <f ca="1">IF(AND(AR558+AT558&gt;0,AS558+AU558&gt;0),COUNTIF(AV$6:AV557,"&gt;0")+1,0)</f>
        <v>0</v>
      </c>
    </row>
    <row r="559" spans="41:48">
      <c r="AO559" s="654">
        <v>16</v>
      </c>
      <c r="AP559" s="654">
        <v>2</v>
      </c>
      <c r="AQ559" s="654">
        <v>2</v>
      </c>
      <c r="AR559" s="658">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654">
        <f ca="1">COUNTIF(INDIRECT("H"&amp;(ROW()+12*(($AO559-1)*3+$AP559)-ROW())/12+5):INDIRECT("S"&amp;(ROW()+12*(($AO559-1)*3+$AP559)-ROW())/12+5),AR559)</f>
        <v>0</v>
      </c>
      <c r="AT559" s="658">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654">
        <f ca="1">COUNTIF(INDIRECT("U"&amp;(ROW()+12*(($AO559-1)*3+$AP559)-ROW())/12+5):INDIRECT("AF"&amp;(ROW()+12*(($AO559-1)*3+$AP559)-ROW())/12+5),AT559)</f>
        <v>0</v>
      </c>
      <c r="AV559" s="654">
        <f ca="1">IF(AND(AR559+AT559&gt;0,AS559+AU559&gt;0),COUNTIF(AV$6:AV558,"&gt;0")+1,0)</f>
        <v>0</v>
      </c>
    </row>
    <row r="560" spans="41:48">
      <c r="AO560" s="654">
        <v>16</v>
      </c>
      <c r="AP560" s="654">
        <v>2</v>
      </c>
      <c r="AQ560" s="654">
        <v>3</v>
      </c>
      <c r="AR560" s="658">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654">
        <f ca="1">COUNTIF(INDIRECT("H"&amp;(ROW()+12*(($AO560-1)*3+$AP560)-ROW())/12+5):INDIRECT("S"&amp;(ROW()+12*(($AO560-1)*3+$AP560)-ROW())/12+5),AR560)</f>
        <v>0</v>
      </c>
      <c r="AT560" s="658">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654">
        <f ca="1">COUNTIF(INDIRECT("U"&amp;(ROW()+12*(($AO560-1)*3+$AP560)-ROW())/12+5):INDIRECT("AF"&amp;(ROW()+12*(($AO560-1)*3+$AP560)-ROW())/12+5),AT560)</f>
        <v>0</v>
      </c>
      <c r="AV560" s="654">
        <f ca="1">IF(AND(AR560+AT560&gt;0,AS560+AU560&gt;0),COUNTIF(AV$6:AV559,"&gt;0")+1,0)</f>
        <v>0</v>
      </c>
    </row>
    <row r="561" spans="41:48">
      <c r="AO561" s="654">
        <v>16</v>
      </c>
      <c r="AP561" s="654">
        <v>2</v>
      </c>
      <c r="AQ561" s="654">
        <v>4</v>
      </c>
      <c r="AR561" s="658">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654">
        <f ca="1">COUNTIF(INDIRECT("H"&amp;(ROW()+12*(($AO561-1)*3+$AP561)-ROW())/12+5):INDIRECT("S"&amp;(ROW()+12*(($AO561-1)*3+$AP561)-ROW())/12+5),AR561)</f>
        <v>0</v>
      </c>
      <c r="AT561" s="658">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654">
        <f ca="1">COUNTIF(INDIRECT("U"&amp;(ROW()+12*(($AO561-1)*3+$AP561)-ROW())/12+5):INDIRECT("AF"&amp;(ROW()+12*(($AO561-1)*3+$AP561)-ROW())/12+5),AT561)</f>
        <v>0</v>
      </c>
      <c r="AV561" s="654">
        <f ca="1">IF(AND(AR561+AT561&gt;0,AS561+AU561&gt;0),COUNTIF(AV$6:AV560,"&gt;0")+1,0)</f>
        <v>0</v>
      </c>
    </row>
    <row r="562" spans="41:48">
      <c r="AO562" s="654">
        <v>16</v>
      </c>
      <c r="AP562" s="654">
        <v>2</v>
      </c>
      <c r="AQ562" s="654">
        <v>5</v>
      </c>
      <c r="AR562" s="658">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654">
        <f ca="1">COUNTIF(INDIRECT("H"&amp;(ROW()+12*(($AO562-1)*3+$AP562)-ROW())/12+5):INDIRECT("S"&amp;(ROW()+12*(($AO562-1)*3+$AP562)-ROW())/12+5),AR562)</f>
        <v>0</v>
      </c>
      <c r="AT562" s="658">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654">
        <f ca="1">COUNTIF(INDIRECT("U"&amp;(ROW()+12*(($AO562-1)*3+$AP562)-ROW())/12+5):INDIRECT("AF"&amp;(ROW()+12*(($AO562-1)*3+$AP562)-ROW())/12+5),AT562)</f>
        <v>0</v>
      </c>
      <c r="AV562" s="654">
        <f ca="1">IF(AND(AR562+AT562&gt;0,AS562+AU562&gt;0),COUNTIF(AV$6:AV561,"&gt;0")+1,0)</f>
        <v>0</v>
      </c>
    </row>
    <row r="563" spans="41:48">
      <c r="AO563" s="654">
        <v>16</v>
      </c>
      <c r="AP563" s="654">
        <v>2</v>
      </c>
      <c r="AQ563" s="654">
        <v>6</v>
      </c>
      <c r="AR563" s="658">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654">
        <f ca="1">COUNTIF(INDIRECT("H"&amp;(ROW()+12*(($AO563-1)*3+$AP563)-ROW())/12+5):INDIRECT("S"&amp;(ROW()+12*(($AO563-1)*3+$AP563)-ROW())/12+5),AR563)</f>
        <v>0</v>
      </c>
      <c r="AT563" s="658">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654">
        <f ca="1">COUNTIF(INDIRECT("U"&amp;(ROW()+12*(($AO563-1)*3+$AP563)-ROW())/12+5):INDIRECT("AF"&amp;(ROW()+12*(($AO563-1)*3+$AP563)-ROW())/12+5),AT563)</f>
        <v>0</v>
      </c>
      <c r="AV563" s="654">
        <f ca="1">IF(AND(AR563+AT563&gt;0,AS563+AU563&gt;0),COUNTIF(AV$6:AV562,"&gt;0")+1,0)</f>
        <v>0</v>
      </c>
    </row>
    <row r="564" spans="41:48">
      <c r="AO564" s="654">
        <v>16</v>
      </c>
      <c r="AP564" s="654">
        <v>2</v>
      </c>
      <c r="AQ564" s="654">
        <v>7</v>
      </c>
      <c r="AR564" s="658">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654">
        <f ca="1">COUNTIF(INDIRECT("H"&amp;(ROW()+12*(($AO564-1)*3+$AP564)-ROW())/12+5):INDIRECT("S"&amp;(ROW()+12*(($AO564-1)*3+$AP564)-ROW())/12+5),AR564)</f>
        <v>0</v>
      </c>
      <c r="AT564" s="658">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654">
        <f ca="1">COUNTIF(INDIRECT("U"&amp;(ROW()+12*(($AO564-1)*3+$AP564)-ROW())/12+5):INDIRECT("AF"&amp;(ROW()+12*(($AO564-1)*3+$AP564)-ROW())/12+5),AT564)</f>
        <v>0</v>
      </c>
      <c r="AV564" s="654">
        <f ca="1">IF(AND(AR564+AT564&gt;0,AS564+AU564&gt;0),COUNTIF(AV$6:AV563,"&gt;0")+1,0)</f>
        <v>0</v>
      </c>
    </row>
    <row r="565" spans="41:48">
      <c r="AO565" s="654">
        <v>16</v>
      </c>
      <c r="AP565" s="654">
        <v>2</v>
      </c>
      <c r="AQ565" s="654">
        <v>8</v>
      </c>
      <c r="AR565" s="658">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654">
        <f ca="1">COUNTIF(INDIRECT("H"&amp;(ROW()+12*(($AO565-1)*3+$AP565)-ROW())/12+5):INDIRECT("S"&amp;(ROW()+12*(($AO565-1)*3+$AP565)-ROW())/12+5),AR565)</f>
        <v>0</v>
      </c>
      <c r="AT565" s="658">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654">
        <f ca="1">COUNTIF(INDIRECT("U"&amp;(ROW()+12*(($AO565-1)*3+$AP565)-ROW())/12+5):INDIRECT("AF"&amp;(ROW()+12*(($AO565-1)*3+$AP565)-ROW())/12+5),AT565)</f>
        <v>0</v>
      </c>
      <c r="AV565" s="654">
        <f ca="1">IF(AND(AR565+AT565&gt;0,AS565+AU565&gt;0),COUNTIF(AV$6:AV564,"&gt;0")+1,0)</f>
        <v>0</v>
      </c>
    </row>
    <row r="566" spans="41:48">
      <c r="AO566" s="654">
        <v>16</v>
      </c>
      <c r="AP566" s="654">
        <v>2</v>
      </c>
      <c r="AQ566" s="654">
        <v>9</v>
      </c>
      <c r="AR566" s="658">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654">
        <f ca="1">COUNTIF(INDIRECT("H"&amp;(ROW()+12*(($AO566-1)*3+$AP566)-ROW())/12+5):INDIRECT("S"&amp;(ROW()+12*(($AO566-1)*3+$AP566)-ROW())/12+5),AR566)</f>
        <v>0</v>
      </c>
      <c r="AT566" s="658">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654">
        <f ca="1">COUNTIF(INDIRECT("U"&amp;(ROW()+12*(($AO566-1)*3+$AP566)-ROW())/12+5):INDIRECT("AF"&amp;(ROW()+12*(($AO566-1)*3+$AP566)-ROW())/12+5),AT566)</f>
        <v>0</v>
      </c>
      <c r="AV566" s="654">
        <f ca="1">IF(AND(AR566+AT566&gt;0,AS566+AU566&gt;0),COUNTIF(AV$6:AV565,"&gt;0")+1,0)</f>
        <v>0</v>
      </c>
    </row>
    <row r="567" spans="41:48">
      <c r="AO567" s="654">
        <v>16</v>
      </c>
      <c r="AP567" s="654">
        <v>2</v>
      </c>
      <c r="AQ567" s="654">
        <v>10</v>
      </c>
      <c r="AR567" s="658">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654">
        <f ca="1">COUNTIF(INDIRECT("H"&amp;(ROW()+12*(($AO567-1)*3+$AP567)-ROW())/12+5):INDIRECT("S"&amp;(ROW()+12*(($AO567-1)*3+$AP567)-ROW())/12+5),AR567)</f>
        <v>0</v>
      </c>
      <c r="AT567" s="658">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654">
        <f ca="1">COUNTIF(INDIRECT("U"&amp;(ROW()+12*(($AO567-1)*3+$AP567)-ROW())/12+5):INDIRECT("AF"&amp;(ROW()+12*(($AO567-1)*3+$AP567)-ROW())/12+5),AT567)</f>
        <v>0</v>
      </c>
      <c r="AV567" s="654">
        <f ca="1">IF(AND(AR567+AT567&gt;0,AS567+AU567&gt;0),COUNTIF(AV$6:AV566,"&gt;0")+1,0)</f>
        <v>0</v>
      </c>
    </row>
    <row r="568" spans="41:48">
      <c r="AO568" s="654">
        <v>16</v>
      </c>
      <c r="AP568" s="654">
        <v>2</v>
      </c>
      <c r="AQ568" s="654">
        <v>11</v>
      </c>
      <c r="AR568" s="658">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654">
        <f ca="1">COUNTIF(INDIRECT("H"&amp;(ROW()+12*(($AO568-1)*3+$AP568)-ROW())/12+5):INDIRECT("S"&amp;(ROW()+12*(($AO568-1)*3+$AP568)-ROW())/12+5),AR568)</f>
        <v>0</v>
      </c>
      <c r="AT568" s="658">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654">
        <f ca="1">COUNTIF(INDIRECT("U"&amp;(ROW()+12*(($AO568-1)*3+$AP568)-ROW())/12+5):INDIRECT("AF"&amp;(ROW()+12*(($AO568-1)*3+$AP568)-ROW())/12+5),AT568)</f>
        <v>0</v>
      </c>
      <c r="AV568" s="654">
        <f ca="1">IF(AND(AR568+AT568&gt;0,AS568+AU568&gt;0),COUNTIF(AV$6:AV567,"&gt;0")+1,0)</f>
        <v>0</v>
      </c>
    </row>
    <row r="569" spans="41:48">
      <c r="AO569" s="654">
        <v>16</v>
      </c>
      <c r="AP569" s="654">
        <v>2</v>
      </c>
      <c r="AQ569" s="654">
        <v>12</v>
      </c>
      <c r="AR569" s="658">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654">
        <f ca="1">COUNTIF(INDIRECT("H"&amp;(ROW()+12*(($AO569-1)*3+$AP569)-ROW())/12+5):INDIRECT("S"&amp;(ROW()+12*(($AO569-1)*3+$AP569)-ROW())/12+5),AR569)</f>
        <v>0</v>
      </c>
      <c r="AT569" s="658">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654">
        <f ca="1">COUNTIF(INDIRECT("U"&amp;(ROW()+12*(($AO569-1)*3+$AP569)-ROW())/12+5):INDIRECT("AF"&amp;(ROW()+12*(($AO569-1)*3+$AP569)-ROW())/12+5),AT569)</f>
        <v>0</v>
      </c>
      <c r="AV569" s="654">
        <f ca="1">IF(AND(AR569+AT569&gt;0,AS569+AU569&gt;0),COUNTIF(AV$6:AV568,"&gt;0")+1,0)</f>
        <v>0</v>
      </c>
    </row>
    <row r="570" spans="41:48">
      <c r="AO570" s="654">
        <v>16</v>
      </c>
      <c r="AP570" s="654">
        <v>3</v>
      </c>
      <c r="AQ570" s="654">
        <v>1</v>
      </c>
      <c r="AR570" s="658">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654">
        <f ca="1">COUNTIF(INDIRECT("H"&amp;(ROW()+12*(($AO570-1)*3+$AP570)-ROW())/12+5):INDIRECT("S"&amp;(ROW()+12*(($AO570-1)*3+$AP570)-ROW())/12+5),AR570)</f>
        <v>0</v>
      </c>
      <c r="AT570" s="658">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654">
        <f ca="1">COUNTIF(INDIRECT("U"&amp;(ROW()+12*(($AO570-1)*3+$AP570)-ROW())/12+5):INDIRECT("AF"&amp;(ROW()+12*(($AO570-1)*3+$AP570)-ROW())/12+5),AT570)</f>
        <v>0</v>
      </c>
      <c r="AV570" s="654">
        <f ca="1">IF(AND(AR570+AT570&gt;0,AS570+AU570&gt;0),COUNTIF(AV$6:AV569,"&gt;0")+1,0)</f>
        <v>0</v>
      </c>
    </row>
    <row r="571" spans="41:48">
      <c r="AO571" s="654">
        <v>16</v>
      </c>
      <c r="AP571" s="654">
        <v>3</v>
      </c>
      <c r="AQ571" s="654">
        <v>2</v>
      </c>
      <c r="AR571" s="658">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654">
        <f ca="1">COUNTIF(INDIRECT("H"&amp;(ROW()+12*(($AO571-1)*3+$AP571)-ROW())/12+5):INDIRECT("S"&amp;(ROW()+12*(($AO571-1)*3+$AP571)-ROW())/12+5),AR571)</f>
        <v>0</v>
      </c>
      <c r="AT571" s="658">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654">
        <f ca="1">COUNTIF(INDIRECT("U"&amp;(ROW()+12*(($AO571-1)*3+$AP571)-ROW())/12+5):INDIRECT("AF"&amp;(ROW()+12*(($AO571-1)*3+$AP571)-ROW())/12+5),AT571)</f>
        <v>0</v>
      </c>
      <c r="AV571" s="654">
        <f ca="1">IF(AND(AR571+AT571&gt;0,AS571+AU571&gt;0),COUNTIF(AV$6:AV570,"&gt;0")+1,0)</f>
        <v>0</v>
      </c>
    </row>
    <row r="572" spans="41:48">
      <c r="AO572" s="654">
        <v>16</v>
      </c>
      <c r="AP572" s="654">
        <v>3</v>
      </c>
      <c r="AQ572" s="654">
        <v>3</v>
      </c>
      <c r="AR572" s="658">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654">
        <f ca="1">COUNTIF(INDIRECT("H"&amp;(ROW()+12*(($AO572-1)*3+$AP572)-ROW())/12+5):INDIRECT("S"&amp;(ROW()+12*(($AO572-1)*3+$AP572)-ROW())/12+5),AR572)</f>
        <v>0</v>
      </c>
      <c r="AT572" s="658">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654">
        <f ca="1">COUNTIF(INDIRECT("U"&amp;(ROW()+12*(($AO572-1)*3+$AP572)-ROW())/12+5):INDIRECT("AF"&amp;(ROW()+12*(($AO572-1)*3+$AP572)-ROW())/12+5),AT572)</f>
        <v>0</v>
      </c>
      <c r="AV572" s="654">
        <f ca="1">IF(AND(AR572+AT572&gt;0,AS572+AU572&gt;0),COUNTIF(AV$6:AV571,"&gt;0")+1,0)</f>
        <v>0</v>
      </c>
    </row>
    <row r="573" spans="41:48">
      <c r="AO573" s="654">
        <v>16</v>
      </c>
      <c r="AP573" s="654">
        <v>3</v>
      </c>
      <c r="AQ573" s="654">
        <v>4</v>
      </c>
      <c r="AR573" s="658">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654">
        <f ca="1">COUNTIF(INDIRECT("H"&amp;(ROW()+12*(($AO573-1)*3+$AP573)-ROW())/12+5):INDIRECT("S"&amp;(ROW()+12*(($AO573-1)*3+$AP573)-ROW())/12+5),AR573)</f>
        <v>0</v>
      </c>
      <c r="AT573" s="658">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654">
        <f ca="1">COUNTIF(INDIRECT("U"&amp;(ROW()+12*(($AO573-1)*3+$AP573)-ROW())/12+5):INDIRECT("AF"&amp;(ROW()+12*(($AO573-1)*3+$AP573)-ROW())/12+5),AT573)</f>
        <v>0</v>
      </c>
      <c r="AV573" s="654">
        <f ca="1">IF(AND(AR573+AT573&gt;0,AS573+AU573&gt;0),COUNTIF(AV$6:AV572,"&gt;0")+1,0)</f>
        <v>0</v>
      </c>
    </row>
    <row r="574" spans="41:48">
      <c r="AO574" s="654">
        <v>16</v>
      </c>
      <c r="AP574" s="654">
        <v>3</v>
      </c>
      <c r="AQ574" s="654">
        <v>5</v>
      </c>
      <c r="AR574" s="658">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654">
        <f ca="1">COUNTIF(INDIRECT("H"&amp;(ROW()+12*(($AO574-1)*3+$AP574)-ROW())/12+5):INDIRECT("S"&amp;(ROW()+12*(($AO574-1)*3+$AP574)-ROW())/12+5),AR574)</f>
        <v>0</v>
      </c>
      <c r="AT574" s="658">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654">
        <f ca="1">COUNTIF(INDIRECT("U"&amp;(ROW()+12*(($AO574-1)*3+$AP574)-ROW())/12+5):INDIRECT("AF"&amp;(ROW()+12*(($AO574-1)*3+$AP574)-ROW())/12+5),AT574)</f>
        <v>0</v>
      </c>
      <c r="AV574" s="654">
        <f ca="1">IF(AND(AR574+AT574&gt;0,AS574+AU574&gt;0),COUNTIF(AV$6:AV573,"&gt;0")+1,0)</f>
        <v>0</v>
      </c>
    </row>
    <row r="575" spans="41:48">
      <c r="AO575" s="654">
        <v>16</v>
      </c>
      <c r="AP575" s="654">
        <v>3</v>
      </c>
      <c r="AQ575" s="654">
        <v>6</v>
      </c>
      <c r="AR575" s="658">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654">
        <f ca="1">COUNTIF(INDIRECT("H"&amp;(ROW()+12*(($AO575-1)*3+$AP575)-ROW())/12+5):INDIRECT("S"&amp;(ROW()+12*(($AO575-1)*3+$AP575)-ROW())/12+5),AR575)</f>
        <v>0</v>
      </c>
      <c r="AT575" s="658">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654">
        <f ca="1">COUNTIF(INDIRECT("U"&amp;(ROW()+12*(($AO575-1)*3+$AP575)-ROW())/12+5):INDIRECT("AF"&amp;(ROW()+12*(($AO575-1)*3+$AP575)-ROW())/12+5),AT575)</f>
        <v>0</v>
      </c>
      <c r="AV575" s="654">
        <f ca="1">IF(AND(AR575+AT575&gt;0,AS575+AU575&gt;0),COUNTIF(AV$6:AV574,"&gt;0")+1,0)</f>
        <v>0</v>
      </c>
    </row>
    <row r="576" spans="41:48">
      <c r="AO576" s="654">
        <v>16</v>
      </c>
      <c r="AP576" s="654">
        <v>3</v>
      </c>
      <c r="AQ576" s="654">
        <v>7</v>
      </c>
      <c r="AR576" s="658">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654">
        <f ca="1">COUNTIF(INDIRECT("H"&amp;(ROW()+12*(($AO576-1)*3+$AP576)-ROW())/12+5):INDIRECT("S"&amp;(ROW()+12*(($AO576-1)*3+$AP576)-ROW())/12+5),AR576)</f>
        <v>0</v>
      </c>
      <c r="AT576" s="658">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654">
        <f ca="1">COUNTIF(INDIRECT("U"&amp;(ROW()+12*(($AO576-1)*3+$AP576)-ROW())/12+5):INDIRECT("AF"&amp;(ROW()+12*(($AO576-1)*3+$AP576)-ROW())/12+5),AT576)</f>
        <v>0</v>
      </c>
      <c r="AV576" s="654">
        <f ca="1">IF(AND(AR576+AT576&gt;0,AS576+AU576&gt;0),COUNTIF(AV$6:AV575,"&gt;0")+1,0)</f>
        <v>0</v>
      </c>
    </row>
    <row r="577" spans="41:48">
      <c r="AO577" s="654">
        <v>16</v>
      </c>
      <c r="AP577" s="654">
        <v>3</v>
      </c>
      <c r="AQ577" s="654">
        <v>8</v>
      </c>
      <c r="AR577" s="658">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654">
        <f ca="1">COUNTIF(INDIRECT("H"&amp;(ROW()+12*(($AO577-1)*3+$AP577)-ROW())/12+5):INDIRECT("S"&amp;(ROW()+12*(($AO577-1)*3+$AP577)-ROW())/12+5),AR577)</f>
        <v>0</v>
      </c>
      <c r="AT577" s="658">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654">
        <f ca="1">COUNTIF(INDIRECT("U"&amp;(ROW()+12*(($AO577-1)*3+$AP577)-ROW())/12+5):INDIRECT("AF"&amp;(ROW()+12*(($AO577-1)*3+$AP577)-ROW())/12+5),AT577)</f>
        <v>0</v>
      </c>
      <c r="AV577" s="654">
        <f ca="1">IF(AND(AR577+AT577&gt;0,AS577+AU577&gt;0),COUNTIF(AV$6:AV576,"&gt;0")+1,0)</f>
        <v>0</v>
      </c>
    </row>
    <row r="578" spans="41:48">
      <c r="AO578" s="654">
        <v>16</v>
      </c>
      <c r="AP578" s="654">
        <v>3</v>
      </c>
      <c r="AQ578" s="654">
        <v>9</v>
      </c>
      <c r="AR578" s="658">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654">
        <f ca="1">COUNTIF(INDIRECT("H"&amp;(ROW()+12*(($AO578-1)*3+$AP578)-ROW())/12+5):INDIRECT("S"&amp;(ROW()+12*(($AO578-1)*3+$AP578)-ROW())/12+5),AR578)</f>
        <v>0</v>
      </c>
      <c r="AT578" s="658">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654">
        <f ca="1">COUNTIF(INDIRECT("U"&amp;(ROW()+12*(($AO578-1)*3+$AP578)-ROW())/12+5):INDIRECT("AF"&amp;(ROW()+12*(($AO578-1)*3+$AP578)-ROW())/12+5),AT578)</f>
        <v>0</v>
      </c>
      <c r="AV578" s="654">
        <f ca="1">IF(AND(AR578+AT578&gt;0,AS578+AU578&gt;0),COUNTIF(AV$6:AV577,"&gt;0")+1,0)</f>
        <v>0</v>
      </c>
    </row>
    <row r="579" spans="41:48">
      <c r="AO579" s="654">
        <v>16</v>
      </c>
      <c r="AP579" s="654">
        <v>3</v>
      </c>
      <c r="AQ579" s="654">
        <v>10</v>
      </c>
      <c r="AR579" s="658">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654">
        <f ca="1">COUNTIF(INDIRECT("H"&amp;(ROW()+12*(($AO579-1)*3+$AP579)-ROW())/12+5):INDIRECT("S"&amp;(ROW()+12*(($AO579-1)*3+$AP579)-ROW())/12+5),AR579)</f>
        <v>0</v>
      </c>
      <c r="AT579" s="658">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654">
        <f ca="1">COUNTIF(INDIRECT("U"&amp;(ROW()+12*(($AO579-1)*3+$AP579)-ROW())/12+5):INDIRECT("AF"&amp;(ROW()+12*(($AO579-1)*3+$AP579)-ROW())/12+5),AT579)</f>
        <v>0</v>
      </c>
      <c r="AV579" s="654">
        <f ca="1">IF(AND(AR579+AT579&gt;0,AS579+AU579&gt;0),COUNTIF(AV$6:AV578,"&gt;0")+1,0)</f>
        <v>0</v>
      </c>
    </row>
    <row r="580" spans="41:48">
      <c r="AO580" s="654">
        <v>16</v>
      </c>
      <c r="AP580" s="654">
        <v>3</v>
      </c>
      <c r="AQ580" s="654">
        <v>11</v>
      </c>
      <c r="AR580" s="658">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654">
        <f ca="1">COUNTIF(INDIRECT("H"&amp;(ROW()+12*(($AO580-1)*3+$AP580)-ROW())/12+5):INDIRECT("S"&amp;(ROW()+12*(($AO580-1)*3+$AP580)-ROW())/12+5),AR580)</f>
        <v>0</v>
      </c>
      <c r="AT580" s="658">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654">
        <f ca="1">COUNTIF(INDIRECT("U"&amp;(ROW()+12*(($AO580-1)*3+$AP580)-ROW())/12+5):INDIRECT("AF"&amp;(ROW()+12*(($AO580-1)*3+$AP580)-ROW())/12+5),AT580)</f>
        <v>0</v>
      </c>
      <c r="AV580" s="654">
        <f ca="1">IF(AND(AR580+AT580&gt;0,AS580+AU580&gt;0),COUNTIF(AV$6:AV579,"&gt;0")+1,0)</f>
        <v>0</v>
      </c>
    </row>
    <row r="581" spans="41:48">
      <c r="AO581" s="654">
        <v>16</v>
      </c>
      <c r="AP581" s="654">
        <v>3</v>
      </c>
      <c r="AQ581" s="654">
        <v>12</v>
      </c>
      <c r="AR581" s="658">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654">
        <f ca="1">COUNTIF(INDIRECT("H"&amp;(ROW()+12*(($AO581-1)*3+$AP581)-ROW())/12+5):INDIRECT("S"&amp;(ROW()+12*(($AO581-1)*3+$AP581)-ROW())/12+5),AR581)</f>
        <v>0</v>
      </c>
      <c r="AT581" s="658">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654">
        <f ca="1">COUNTIF(INDIRECT("U"&amp;(ROW()+12*(($AO581-1)*3+$AP581)-ROW())/12+5):INDIRECT("AF"&amp;(ROW()+12*(($AO581-1)*3+$AP581)-ROW())/12+5),AT581)</f>
        <v>0</v>
      </c>
      <c r="AV581" s="654">
        <f ca="1">IF(AND(AR581+AT581&gt;0,AS581+AU581&gt;0),COUNTIF(AV$6:AV580,"&gt;0")+1,0)</f>
        <v>0</v>
      </c>
    </row>
    <row r="582" spans="41:48">
      <c r="AO582" s="654">
        <v>17</v>
      </c>
      <c r="AP582" s="654">
        <v>1</v>
      </c>
      <c r="AQ582" s="654">
        <v>1</v>
      </c>
      <c r="AR582" s="658">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654">
        <f ca="1">COUNTIF(INDIRECT("H"&amp;(ROW()+12*(($AO582-1)*3+$AP582)-ROW())/12+5):INDIRECT("S"&amp;(ROW()+12*(($AO582-1)*3+$AP582)-ROW())/12+5),AR582)</f>
        <v>0</v>
      </c>
      <c r="AT582" s="658">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654">
        <f ca="1">COUNTIF(INDIRECT("U"&amp;(ROW()+12*(($AO582-1)*3+$AP582)-ROW())/12+5):INDIRECT("AF"&amp;(ROW()+12*(($AO582-1)*3+$AP582)-ROW())/12+5),AT582)</f>
        <v>0</v>
      </c>
      <c r="AV582" s="654">
        <f ca="1">IF(AND(AR582+AT582&gt;0,AS582+AU582&gt;0),COUNTIF(AV$6:AV581,"&gt;0")+1,0)</f>
        <v>0</v>
      </c>
    </row>
    <row r="583" spans="41:48">
      <c r="AO583" s="654">
        <v>17</v>
      </c>
      <c r="AP583" s="654">
        <v>1</v>
      </c>
      <c r="AQ583" s="654">
        <v>2</v>
      </c>
      <c r="AR583" s="658">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654">
        <f ca="1">COUNTIF(INDIRECT("H"&amp;(ROW()+12*(($AO583-1)*3+$AP583)-ROW())/12+5):INDIRECT("S"&amp;(ROW()+12*(($AO583-1)*3+$AP583)-ROW())/12+5),AR583)</f>
        <v>0</v>
      </c>
      <c r="AT583" s="658">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654">
        <f ca="1">COUNTIF(INDIRECT("U"&amp;(ROW()+12*(($AO583-1)*3+$AP583)-ROW())/12+5):INDIRECT("AF"&amp;(ROW()+12*(($AO583-1)*3+$AP583)-ROW())/12+5),AT583)</f>
        <v>0</v>
      </c>
      <c r="AV583" s="654">
        <f ca="1">IF(AND(AR583+AT583&gt;0,AS583+AU583&gt;0),COUNTIF(AV$6:AV582,"&gt;0")+1,0)</f>
        <v>0</v>
      </c>
    </row>
    <row r="584" spans="41:48">
      <c r="AO584" s="654">
        <v>17</v>
      </c>
      <c r="AP584" s="654">
        <v>1</v>
      </c>
      <c r="AQ584" s="654">
        <v>3</v>
      </c>
      <c r="AR584" s="658">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654">
        <f ca="1">COUNTIF(INDIRECT("H"&amp;(ROW()+12*(($AO584-1)*3+$AP584)-ROW())/12+5):INDIRECT("S"&amp;(ROW()+12*(($AO584-1)*3+$AP584)-ROW())/12+5),AR584)</f>
        <v>0</v>
      </c>
      <c r="AT584" s="658">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654">
        <f ca="1">COUNTIF(INDIRECT("U"&amp;(ROW()+12*(($AO584-1)*3+$AP584)-ROW())/12+5):INDIRECT("AF"&amp;(ROW()+12*(($AO584-1)*3+$AP584)-ROW())/12+5),AT584)</f>
        <v>0</v>
      </c>
      <c r="AV584" s="654">
        <f ca="1">IF(AND(AR584+AT584&gt;0,AS584+AU584&gt;0),COUNTIF(AV$6:AV583,"&gt;0")+1,0)</f>
        <v>0</v>
      </c>
    </row>
    <row r="585" spans="41:48">
      <c r="AO585" s="654">
        <v>17</v>
      </c>
      <c r="AP585" s="654">
        <v>1</v>
      </c>
      <c r="AQ585" s="654">
        <v>4</v>
      </c>
      <c r="AR585" s="658">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654">
        <f ca="1">COUNTIF(INDIRECT("H"&amp;(ROW()+12*(($AO585-1)*3+$AP585)-ROW())/12+5):INDIRECT("S"&amp;(ROW()+12*(($AO585-1)*3+$AP585)-ROW())/12+5),AR585)</f>
        <v>0</v>
      </c>
      <c r="AT585" s="658">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654">
        <f ca="1">COUNTIF(INDIRECT("U"&amp;(ROW()+12*(($AO585-1)*3+$AP585)-ROW())/12+5):INDIRECT("AF"&amp;(ROW()+12*(($AO585-1)*3+$AP585)-ROW())/12+5),AT585)</f>
        <v>0</v>
      </c>
      <c r="AV585" s="654">
        <f ca="1">IF(AND(AR585+AT585&gt;0,AS585+AU585&gt;0),COUNTIF(AV$6:AV584,"&gt;0")+1,0)</f>
        <v>0</v>
      </c>
    </row>
    <row r="586" spans="41:48">
      <c r="AO586" s="654">
        <v>17</v>
      </c>
      <c r="AP586" s="654">
        <v>1</v>
      </c>
      <c r="AQ586" s="654">
        <v>5</v>
      </c>
      <c r="AR586" s="658">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654">
        <f ca="1">COUNTIF(INDIRECT("H"&amp;(ROW()+12*(($AO586-1)*3+$AP586)-ROW())/12+5):INDIRECT("S"&amp;(ROW()+12*(($AO586-1)*3+$AP586)-ROW())/12+5),AR586)</f>
        <v>0</v>
      </c>
      <c r="AT586" s="658">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654">
        <f ca="1">COUNTIF(INDIRECT("U"&amp;(ROW()+12*(($AO586-1)*3+$AP586)-ROW())/12+5):INDIRECT("AF"&amp;(ROW()+12*(($AO586-1)*3+$AP586)-ROW())/12+5),AT586)</f>
        <v>0</v>
      </c>
      <c r="AV586" s="654">
        <f ca="1">IF(AND(AR586+AT586&gt;0,AS586+AU586&gt;0),COUNTIF(AV$6:AV585,"&gt;0")+1,0)</f>
        <v>0</v>
      </c>
    </row>
    <row r="587" spans="41:48">
      <c r="AO587" s="654">
        <v>17</v>
      </c>
      <c r="AP587" s="654">
        <v>1</v>
      </c>
      <c r="AQ587" s="654">
        <v>6</v>
      </c>
      <c r="AR587" s="658">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654">
        <f ca="1">COUNTIF(INDIRECT("H"&amp;(ROW()+12*(($AO587-1)*3+$AP587)-ROW())/12+5):INDIRECT("S"&amp;(ROW()+12*(($AO587-1)*3+$AP587)-ROW())/12+5),AR587)</f>
        <v>0</v>
      </c>
      <c r="AT587" s="658">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654">
        <f ca="1">COUNTIF(INDIRECT("U"&amp;(ROW()+12*(($AO587-1)*3+$AP587)-ROW())/12+5):INDIRECT("AF"&amp;(ROW()+12*(($AO587-1)*3+$AP587)-ROW())/12+5),AT587)</f>
        <v>0</v>
      </c>
      <c r="AV587" s="654">
        <f ca="1">IF(AND(AR587+AT587&gt;0,AS587+AU587&gt;0),COUNTIF(AV$6:AV586,"&gt;0")+1,0)</f>
        <v>0</v>
      </c>
    </row>
    <row r="588" spans="41:48">
      <c r="AO588" s="654">
        <v>17</v>
      </c>
      <c r="AP588" s="654">
        <v>1</v>
      </c>
      <c r="AQ588" s="654">
        <v>7</v>
      </c>
      <c r="AR588" s="658">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654">
        <f ca="1">COUNTIF(INDIRECT("H"&amp;(ROW()+12*(($AO588-1)*3+$AP588)-ROW())/12+5):INDIRECT("S"&amp;(ROW()+12*(($AO588-1)*3+$AP588)-ROW())/12+5),AR588)</f>
        <v>0</v>
      </c>
      <c r="AT588" s="658">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654">
        <f ca="1">COUNTIF(INDIRECT("U"&amp;(ROW()+12*(($AO588-1)*3+$AP588)-ROW())/12+5):INDIRECT("AF"&amp;(ROW()+12*(($AO588-1)*3+$AP588)-ROW())/12+5),AT588)</f>
        <v>0</v>
      </c>
      <c r="AV588" s="654">
        <f ca="1">IF(AND(AR588+AT588&gt;0,AS588+AU588&gt;0),COUNTIF(AV$6:AV587,"&gt;0")+1,0)</f>
        <v>0</v>
      </c>
    </row>
    <row r="589" spans="41:48">
      <c r="AO589" s="654">
        <v>17</v>
      </c>
      <c r="AP589" s="654">
        <v>1</v>
      </c>
      <c r="AQ589" s="654">
        <v>8</v>
      </c>
      <c r="AR589" s="658">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654">
        <f ca="1">COUNTIF(INDIRECT("H"&amp;(ROW()+12*(($AO589-1)*3+$AP589)-ROW())/12+5):INDIRECT("S"&amp;(ROW()+12*(($AO589-1)*3+$AP589)-ROW())/12+5),AR589)</f>
        <v>0</v>
      </c>
      <c r="AT589" s="658">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654">
        <f ca="1">COUNTIF(INDIRECT("U"&amp;(ROW()+12*(($AO589-1)*3+$AP589)-ROW())/12+5):INDIRECT("AF"&amp;(ROW()+12*(($AO589-1)*3+$AP589)-ROW())/12+5),AT589)</f>
        <v>0</v>
      </c>
      <c r="AV589" s="654">
        <f ca="1">IF(AND(AR589+AT589&gt;0,AS589+AU589&gt;0),COUNTIF(AV$6:AV588,"&gt;0")+1,0)</f>
        <v>0</v>
      </c>
    </row>
    <row r="590" spans="41:48">
      <c r="AO590" s="654">
        <v>17</v>
      </c>
      <c r="AP590" s="654">
        <v>1</v>
      </c>
      <c r="AQ590" s="654">
        <v>9</v>
      </c>
      <c r="AR590" s="658">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654">
        <f ca="1">COUNTIF(INDIRECT("H"&amp;(ROW()+12*(($AO590-1)*3+$AP590)-ROW())/12+5):INDIRECT("S"&amp;(ROW()+12*(($AO590-1)*3+$AP590)-ROW())/12+5),AR590)</f>
        <v>0</v>
      </c>
      <c r="AT590" s="658">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654">
        <f ca="1">COUNTIF(INDIRECT("U"&amp;(ROW()+12*(($AO590-1)*3+$AP590)-ROW())/12+5):INDIRECT("AF"&amp;(ROW()+12*(($AO590-1)*3+$AP590)-ROW())/12+5),AT590)</f>
        <v>0</v>
      </c>
      <c r="AV590" s="654">
        <f ca="1">IF(AND(AR590+AT590&gt;0,AS590+AU590&gt;0),COUNTIF(AV$6:AV589,"&gt;0")+1,0)</f>
        <v>0</v>
      </c>
    </row>
    <row r="591" spans="41:48">
      <c r="AO591" s="654">
        <v>17</v>
      </c>
      <c r="AP591" s="654">
        <v>1</v>
      </c>
      <c r="AQ591" s="654">
        <v>10</v>
      </c>
      <c r="AR591" s="658">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654">
        <f ca="1">COUNTIF(INDIRECT("H"&amp;(ROW()+12*(($AO591-1)*3+$AP591)-ROW())/12+5):INDIRECT("S"&amp;(ROW()+12*(($AO591-1)*3+$AP591)-ROW())/12+5),AR591)</f>
        <v>0</v>
      </c>
      <c r="AT591" s="658">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654">
        <f ca="1">COUNTIF(INDIRECT("U"&amp;(ROW()+12*(($AO591-1)*3+$AP591)-ROW())/12+5):INDIRECT("AF"&amp;(ROW()+12*(($AO591-1)*3+$AP591)-ROW())/12+5),AT591)</f>
        <v>0</v>
      </c>
      <c r="AV591" s="654">
        <f ca="1">IF(AND(AR591+AT591&gt;0,AS591+AU591&gt;0),COUNTIF(AV$6:AV590,"&gt;0")+1,0)</f>
        <v>0</v>
      </c>
    </row>
    <row r="592" spans="41:48">
      <c r="AO592" s="654">
        <v>17</v>
      </c>
      <c r="AP592" s="654">
        <v>1</v>
      </c>
      <c r="AQ592" s="654">
        <v>11</v>
      </c>
      <c r="AR592" s="658">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654">
        <f ca="1">COUNTIF(INDIRECT("H"&amp;(ROW()+12*(($AO592-1)*3+$AP592)-ROW())/12+5):INDIRECT("S"&amp;(ROW()+12*(($AO592-1)*3+$AP592)-ROW())/12+5),AR592)</f>
        <v>0</v>
      </c>
      <c r="AT592" s="658">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654">
        <f ca="1">COUNTIF(INDIRECT("U"&amp;(ROW()+12*(($AO592-1)*3+$AP592)-ROW())/12+5):INDIRECT("AF"&amp;(ROW()+12*(($AO592-1)*3+$AP592)-ROW())/12+5),AT592)</f>
        <v>0</v>
      </c>
      <c r="AV592" s="654">
        <f ca="1">IF(AND(AR592+AT592&gt;0,AS592+AU592&gt;0),COUNTIF(AV$6:AV591,"&gt;0")+1,0)</f>
        <v>0</v>
      </c>
    </row>
    <row r="593" spans="41:48">
      <c r="AO593" s="654">
        <v>17</v>
      </c>
      <c r="AP593" s="654">
        <v>1</v>
      </c>
      <c r="AQ593" s="654">
        <v>12</v>
      </c>
      <c r="AR593" s="658">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654">
        <f ca="1">COUNTIF(INDIRECT("H"&amp;(ROW()+12*(($AO593-1)*3+$AP593)-ROW())/12+5):INDIRECT("S"&amp;(ROW()+12*(($AO593-1)*3+$AP593)-ROW())/12+5),AR593)</f>
        <v>0</v>
      </c>
      <c r="AT593" s="658">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654">
        <f ca="1">COUNTIF(INDIRECT("U"&amp;(ROW()+12*(($AO593-1)*3+$AP593)-ROW())/12+5):INDIRECT("AF"&amp;(ROW()+12*(($AO593-1)*3+$AP593)-ROW())/12+5),AT593)</f>
        <v>0</v>
      </c>
      <c r="AV593" s="654">
        <f ca="1">IF(AND(AR593+AT593&gt;0,AS593+AU593&gt;0),COUNTIF(AV$6:AV592,"&gt;0")+1,0)</f>
        <v>0</v>
      </c>
    </row>
    <row r="594" spans="41:48">
      <c r="AO594" s="654">
        <v>17</v>
      </c>
      <c r="AP594" s="654">
        <v>2</v>
      </c>
      <c r="AQ594" s="654">
        <v>1</v>
      </c>
      <c r="AR594" s="658">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654">
        <f ca="1">COUNTIF(INDIRECT("H"&amp;(ROW()+12*(($AO594-1)*3+$AP594)-ROW())/12+5):INDIRECT("S"&amp;(ROW()+12*(($AO594-1)*3+$AP594)-ROW())/12+5),AR594)</f>
        <v>0</v>
      </c>
      <c r="AT594" s="658">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654">
        <f ca="1">COUNTIF(INDIRECT("U"&amp;(ROW()+12*(($AO594-1)*3+$AP594)-ROW())/12+5):INDIRECT("AF"&amp;(ROW()+12*(($AO594-1)*3+$AP594)-ROW())/12+5),AT594)</f>
        <v>0</v>
      </c>
      <c r="AV594" s="654">
        <f ca="1">IF(AND(AR594+AT594&gt;0,AS594+AU594&gt;0),COUNTIF(AV$6:AV593,"&gt;0")+1,0)</f>
        <v>0</v>
      </c>
    </row>
    <row r="595" spans="41:48">
      <c r="AO595" s="654">
        <v>17</v>
      </c>
      <c r="AP595" s="654">
        <v>2</v>
      </c>
      <c r="AQ595" s="654">
        <v>2</v>
      </c>
      <c r="AR595" s="658">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654">
        <f ca="1">COUNTIF(INDIRECT("H"&amp;(ROW()+12*(($AO595-1)*3+$AP595)-ROW())/12+5):INDIRECT("S"&amp;(ROW()+12*(($AO595-1)*3+$AP595)-ROW())/12+5),AR595)</f>
        <v>0</v>
      </c>
      <c r="AT595" s="658">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654">
        <f ca="1">COUNTIF(INDIRECT("U"&amp;(ROW()+12*(($AO595-1)*3+$AP595)-ROW())/12+5):INDIRECT("AF"&amp;(ROW()+12*(($AO595-1)*3+$AP595)-ROW())/12+5),AT595)</f>
        <v>0</v>
      </c>
      <c r="AV595" s="654">
        <f ca="1">IF(AND(AR595+AT595&gt;0,AS595+AU595&gt;0),COUNTIF(AV$6:AV594,"&gt;0")+1,0)</f>
        <v>0</v>
      </c>
    </row>
    <row r="596" spans="41:48">
      <c r="AO596" s="654">
        <v>17</v>
      </c>
      <c r="AP596" s="654">
        <v>2</v>
      </c>
      <c r="AQ596" s="654">
        <v>3</v>
      </c>
      <c r="AR596" s="658">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654">
        <f ca="1">COUNTIF(INDIRECT("H"&amp;(ROW()+12*(($AO596-1)*3+$AP596)-ROW())/12+5):INDIRECT("S"&amp;(ROW()+12*(($AO596-1)*3+$AP596)-ROW())/12+5),AR596)</f>
        <v>0</v>
      </c>
      <c r="AT596" s="658">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654">
        <f ca="1">COUNTIF(INDIRECT("U"&amp;(ROW()+12*(($AO596-1)*3+$AP596)-ROW())/12+5):INDIRECT("AF"&amp;(ROW()+12*(($AO596-1)*3+$AP596)-ROW())/12+5),AT596)</f>
        <v>0</v>
      </c>
      <c r="AV596" s="654">
        <f ca="1">IF(AND(AR596+AT596&gt;0,AS596+AU596&gt;0),COUNTIF(AV$6:AV595,"&gt;0")+1,0)</f>
        <v>0</v>
      </c>
    </row>
    <row r="597" spans="41:48">
      <c r="AO597" s="654">
        <v>17</v>
      </c>
      <c r="AP597" s="654">
        <v>2</v>
      </c>
      <c r="AQ597" s="654">
        <v>4</v>
      </c>
      <c r="AR597" s="658">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654">
        <f ca="1">COUNTIF(INDIRECT("H"&amp;(ROW()+12*(($AO597-1)*3+$AP597)-ROW())/12+5):INDIRECT("S"&amp;(ROW()+12*(($AO597-1)*3+$AP597)-ROW())/12+5),AR597)</f>
        <v>0</v>
      </c>
      <c r="AT597" s="658">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654">
        <f ca="1">COUNTIF(INDIRECT("U"&amp;(ROW()+12*(($AO597-1)*3+$AP597)-ROW())/12+5):INDIRECT("AF"&amp;(ROW()+12*(($AO597-1)*3+$AP597)-ROW())/12+5),AT597)</f>
        <v>0</v>
      </c>
      <c r="AV597" s="654">
        <f ca="1">IF(AND(AR597+AT597&gt;0,AS597+AU597&gt;0),COUNTIF(AV$6:AV596,"&gt;0")+1,0)</f>
        <v>0</v>
      </c>
    </row>
    <row r="598" spans="41:48">
      <c r="AO598" s="654">
        <v>17</v>
      </c>
      <c r="AP598" s="654">
        <v>2</v>
      </c>
      <c r="AQ598" s="654">
        <v>5</v>
      </c>
      <c r="AR598" s="658">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654">
        <f ca="1">COUNTIF(INDIRECT("H"&amp;(ROW()+12*(($AO598-1)*3+$AP598)-ROW())/12+5):INDIRECT("S"&amp;(ROW()+12*(($AO598-1)*3+$AP598)-ROW())/12+5),AR598)</f>
        <v>0</v>
      </c>
      <c r="AT598" s="658">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654">
        <f ca="1">COUNTIF(INDIRECT("U"&amp;(ROW()+12*(($AO598-1)*3+$AP598)-ROW())/12+5):INDIRECT("AF"&amp;(ROW()+12*(($AO598-1)*3+$AP598)-ROW())/12+5),AT598)</f>
        <v>0</v>
      </c>
      <c r="AV598" s="654">
        <f ca="1">IF(AND(AR598+AT598&gt;0,AS598+AU598&gt;0),COUNTIF(AV$6:AV597,"&gt;0")+1,0)</f>
        <v>0</v>
      </c>
    </row>
    <row r="599" spans="41:48">
      <c r="AO599" s="654">
        <v>17</v>
      </c>
      <c r="AP599" s="654">
        <v>2</v>
      </c>
      <c r="AQ599" s="654">
        <v>6</v>
      </c>
      <c r="AR599" s="658">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654">
        <f ca="1">COUNTIF(INDIRECT("H"&amp;(ROW()+12*(($AO599-1)*3+$AP599)-ROW())/12+5):INDIRECT("S"&amp;(ROW()+12*(($AO599-1)*3+$AP599)-ROW())/12+5),AR599)</f>
        <v>0</v>
      </c>
      <c r="AT599" s="658">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654">
        <f ca="1">COUNTIF(INDIRECT("U"&amp;(ROW()+12*(($AO599-1)*3+$AP599)-ROW())/12+5):INDIRECT("AF"&amp;(ROW()+12*(($AO599-1)*3+$AP599)-ROW())/12+5),AT599)</f>
        <v>0</v>
      </c>
      <c r="AV599" s="654">
        <f ca="1">IF(AND(AR599+AT599&gt;0,AS599+AU599&gt;0),COUNTIF(AV$6:AV598,"&gt;0")+1,0)</f>
        <v>0</v>
      </c>
    </row>
    <row r="600" spans="41:48">
      <c r="AO600" s="654">
        <v>17</v>
      </c>
      <c r="AP600" s="654">
        <v>2</v>
      </c>
      <c r="AQ600" s="654">
        <v>7</v>
      </c>
      <c r="AR600" s="658">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654">
        <f ca="1">COUNTIF(INDIRECT("H"&amp;(ROW()+12*(($AO600-1)*3+$AP600)-ROW())/12+5):INDIRECT("S"&amp;(ROW()+12*(($AO600-1)*3+$AP600)-ROW())/12+5),AR600)</f>
        <v>0</v>
      </c>
      <c r="AT600" s="658">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654">
        <f ca="1">COUNTIF(INDIRECT("U"&amp;(ROW()+12*(($AO600-1)*3+$AP600)-ROW())/12+5):INDIRECT("AF"&amp;(ROW()+12*(($AO600-1)*3+$AP600)-ROW())/12+5),AT600)</f>
        <v>0</v>
      </c>
      <c r="AV600" s="654">
        <f ca="1">IF(AND(AR600+AT600&gt;0,AS600+AU600&gt;0),COUNTIF(AV$6:AV599,"&gt;0")+1,0)</f>
        <v>0</v>
      </c>
    </row>
    <row r="601" spans="41:48">
      <c r="AO601" s="654">
        <v>17</v>
      </c>
      <c r="AP601" s="654">
        <v>2</v>
      </c>
      <c r="AQ601" s="654">
        <v>8</v>
      </c>
      <c r="AR601" s="658">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654">
        <f ca="1">COUNTIF(INDIRECT("H"&amp;(ROW()+12*(($AO601-1)*3+$AP601)-ROW())/12+5):INDIRECT("S"&amp;(ROW()+12*(($AO601-1)*3+$AP601)-ROW())/12+5),AR601)</f>
        <v>0</v>
      </c>
      <c r="AT601" s="658">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654">
        <f ca="1">COUNTIF(INDIRECT("U"&amp;(ROW()+12*(($AO601-1)*3+$AP601)-ROW())/12+5):INDIRECT("AF"&amp;(ROW()+12*(($AO601-1)*3+$AP601)-ROW())/12+5),AT601)</f>
        <v>0</v>
      </c>
      <c r="AV601" s="654">
        <f ca="1">IF(AND(AR601+AT601&gt;0,AS601+AU601&gt;0),COUNTIF(AV$6:AV600,"&gt;0")+1,0)</f>
        <v>0</v>
      </c>
    </row>
    <row r="602" spans="41:48">
      <c r="AO602" s="654">
        <v>17</v>
      </c>
      <c r="AP602" s="654">
        <v>2</v>
      </c>
      <c r="AQ602" s="654">
        <v>9</v>
      </c>
      <c r="AR602" s="658">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654">
        <f ca="1">COUNTIF(INDIRECT("H"&amp;(ROW()+12*(($AO602-1)*3+$AP602)-ROW())/12+5):INDIRECT("S"&amp;(ROW()+12*(($AO602-1)*3+$AP602)-ROW())/12+5),AR602)</f>
        <v>0</v>
      </c>
      <c r="AT602" s="658">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654">
        <f ca="1">COUNTIF(INDIRECT("U"&amp;(ROW()+12*(($AO602-1)*3+$AP602)-ROW())/12+5):INDIRECT("AF"&amp;(ROW()+12*(($AO602-1)*3+$AP602)-ROW())/12+5),AT602)</f>
        <v>0</v>
      </c>
      <c r="AV602" s="654">
        <f ca="1">IF(AND(AR602+AT602&gt;0,AS602+AU602&gt;0),COUNTIF(AV$6:AV601,"&gt;0")+1,0)</f>
        <v>0</v>
      </c>
    </row>
    <row r="603" spans="41:48">
      <c r="AO603" s="654">
        <v>17</v>
      </c>
      <c r="AP603" s="654">
        <v>2</v>
      </c>
      <c r="AQ603" s="654">
        <v>10</v>
      </c>
      <c r="AR603" s="658">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654">
        <f ca="1">COUNTIF(INDIRECT("H"&amp;(ROW()+12*(($AO603-1)*3+$AP603)-ROW())/12+5):INDIRECT("S"&amp;(ROW()+12*(($AO603-1)*3+$AP603)-ROW())/12+5),AR603)</f>
        <v>0</v>
      </c>
      <c r="AT603" s="658">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654">
        <f ca="1">COUNTIF(INDIRECT("U"&amp;(ROW()+12*(($AO603-1)*3+$AP603)-ROW())/12+5):INDIRECT("AF"&amp;(ROW()+12*(($AO603-1)*3+$AP603)-ROW())/12+5),AT603)</f>
        <v>0</v>
      </c>
      <c r="AV603" s="654">
        <f ca="1">IF(AND(AR603+AT603&gt;0,AS603+AU603&gt;0),COUNTIF(AV$6:AV602,"&gt;0")+1,0)</f>
        <v>0</v>
      </c>
    </row>
    <row r="604" spans="41:48">
      <c r="AO604" s="654">
        <v>17</v>
      </c>
      <c r="AP604" s="654">
        <v>2</v>
      </c>
      <c r="AQ604" s="654">
        <v>11</v>
      </c>
      <c r="AR604" s="658">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654">
        <f ca="1">COUNTIF(INDIRECT("H"&amp;(ROW()+12*(($AO604-1)*3+$AP604)-ROW())/12+5):INDIRECT("S"&amp;(ROW()+12*(($AO604-1)*3+$AP604)-ROW())/12+5),AR604)</f>
        <v>0</v>
      </c>
      <c r="AT604" s="658">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654">
        <f ca="1">COUNTIF(INDIRECT("U"&amp;(ROW()+12*(($AO604-1)*3+$AP604)-ROW())/12+5):INDIRECT("AF"&amp;(ROW()+12*(($AO604-1)*3+$AP604)-ROW())/12+5),AT604)</f>
        <v>0</v>
      </c>
      <c r="AV604" s="654">
        <f ca="1">IF(AND(AR604+AT604&gt;0,AS604+AU604&gt;0),COUNTIF(AV$6:AV603,"&gt;0")+1,0)</f>
        <v>0</v>
      </c>
    </row>
    <row r="605" spans="41:48">
      <c r="AO605" s="654">
        <v>17</v>
      </c>
      <c r="AP605" s="654">
        <v>2</v>
      </c>
      <c r="AQ605" s="654">
        <v>12</v>
      </c>
      <c r="AR605" s="658">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654">
        <f ca="1">COUNTIF(INDIRECT("H"&amp;(ROW()+12*(($AO605-1)*3+$AP605)-ROW())/12+5):INDIRECT("S"&amp;(ROW()+12*(($AO605-1)*3+$AP605)-ROW())/12+5),AR605)</f>
        <v>0</v>
      </c>
      <c r="AT605" s="658">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654">
        <f ca="1">COUNTIF(INDIRECT("U"&amp;(ROW()+12*(($AO605-1)*3+$AP605)-ROW())/12+5):INDIRECT("AF"&amp;(ROW()+12*(($AO605-1)*3+$AP605)-ROW())/12+5),AT605)</f>
        <v>0</v>
      </c>
      <c r="AV605" s="654">
        <f ca="1">IF(AND(AR605+AT605&gt;0,AS605+AU605&gt;0),COUNTIF(AV$6:AV604,"&gt;0")+1,0)</f>
        <v>0</v>
      </c>
    </row>
    <row r="606" spans="41:48">
      <c r="AO606" s="654">
        <v>17</v>
      </c>
      <c r="AP606" s="654">
        <v>3</v>
      </c>
      <c r="AQ606" s="654">
        <v>1</v>
      </c>
      <c r="AR606" s="658">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654">
        <f ca="1">COUNTIF(INDIRECT("H"&amp;(ROW()+12*(($AO606-1)*3+$AP606)-ROW())/12+5):INDIRECT("S"&amp;(ROW()+12*(($AO606-1)*3+$AP606)-ROW())/12+5),AR606)</f>
        <v>0</v>
      </c>
      <c r="AT606" s="658">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654">
        <f ca="1">COUNTIF(INDIRECT("U"&amp;(ROW()+12*(($AO606-1)*3+$AP606)-ROW())/12+5):INDIRECT("AF"&amp;(ROW()+12*(($AO606-1)*3+$AP606)-ROW())/12+5),AT606)</f>
        <v>0</v>
      </c>
      <c r="AV606" s="654">
        <f ca="1">IF(AND(AR606+AT606&gt;0,AS606+AU606&gt;0),COUNTIF(AV$6:AV605,"&gt;0")+1,0)</f>
        <v>0</v>
      </c>
    </row>
    <row r="607" spans="41:48">
      <c r="AO607" s="654">
        <v>17</v>
      </c>
      <c r="AP607" s="654">
        <v>3</v>
      </c>
      <c r="AQ607" s="654">
        <v>2</v>
      </c>
      <c r="AR607" s="658">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654">
        <f ca="1">COUNTIF(INDIRECT("H"&amp;(ROW()+12*(($AO607-1)*3+$AP607)-ROW())/12+5):INDIRECT("S"&amp;(ROW()+12*(($AO607-1)*3+$AP607)-ROW())/12+5),AR607)</f>
        <v>0</v>
      </c>
      <c r="AT607" s="658">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654">
        <f ca="1">COUNTIF(INDIRECT("U"&amp;(ROW()+12*(($AO607-1)*3+$AP607)-ROW())/12+5):INDIRECT("AF"&amp;(ROW()+12*(($AO607-1)*3+$AP607)-ROW())/12+5),AT607)</f>
        <v>0</v>
      </c>
      <c r="AV607" s="654">
        <f ca="1">IF(AND(AR607+AT607&gt;0,AS607+AU607&gt;0),COUNTIF(AV$6:AV606,"&gt;0")+1,0)</f>
        <v>0</v>
      </c>
    </row>
    <row r="608" spans="41:48">
      <c r="AO608" s="654">
        <v>17</v>
      </c>
      <c r="AP608" s="654">
        <v>3</v>
      </c>
      <c r="AQ608" s="654">
        <v>3</v>
      </c>
      <c r="AR608" s="658">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654">
        <f ca="1">COUNTIF(INDIRECT("H"&amp;(ROW()+12*(($AO608-1)*3+$AP608)-ROW())/12+5):INDIRECT("S"&amp;(ROW()+12*(($AO608-1)*3+$AP608)-ROW())/12+5),AR608)</f>
        <v>0</v>
      </c>
      <c r="AT608" s="658">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654">
        <f ca="1">COUNTIF(INDIRECT("U"&amp;(ROW()+12*(($AO608-1)*3+$AP608)-ROW())/12+5):INDIRECT("AF"&amp;(ROW()+12*(($AO608-1)*3+$AP608)-ROW())/12+5),AT608)</f>
        <v>0</v>
      </c>
      <c r="AV608" s="654">
        <f ca="1">IF(AND(AR608+AT608&gt;0,AS608+AU608&gt;0),COUNTIF(AV$6:AV607,"&gt;0")+1,0)</f>
        <v>0</v>
      </c>
    </row>
    <row r="609" spans="41:48">
      <c r="AO609" s="654">
        <v>17</v>
      </c>
      <c r="AP609" s="654">
        <v>3</v>
      </c>
      <c r="AQ609" s="654">
        <v>4</v>
      </c>
      <c r="AR609" s="658">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654">
        <f ca="1">COUNTIF(INDIRECT("H"&amp;(ROW()+12*(($AO609-1)*3+$AP609)-ROW())/12+5):INDIRECT("S"&amp;(ROW()+12*(($AO609-1)*3+$AP609)-ROW())/12+5),AR609)</f>
        <v>0</v>
      </c>
      <c r="AT609" s="658">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654">
        <f ca="1">COUNTIF(INDIRECT("U"&amp;(ROW()+12*(($AO609-1)*3+$AP609)-ROW())/12+5):INDIRECT("AF"&amp;(ROW()+12*(($AO609-1)*3+$AP609)-ROW())/12+5),AT609)</f>
        <v>0</v>
      </c>
      <c r="AV609" s="654">
        <f ca="1">IF(AND(AR609+AT609&gt;0,AS609+AU609&gt;0),COUNTIF(AV$6:AV608,"&gt;0")+1,0)</f>
        <v>0</v>
      </c>
    </row>
    <row r="610" spans="41:48">
      <c r="AO610" s="654">
        <v>17</v>
      </c>
      <c r="AP610" s="654">
        <v>3</v>
      </c>
      <c r="AQ610" s="654">
        <v>5</v>
      </c>
      <c r="AR610" s="658">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654">
        <f ca="1">COUNTIF(INDIRECT("H"&amp;(ROW()+12*(($AO610-1)*3+$AP610)-ROW())/12+5):INDIRECT("S"&amp;(ROW()+12*(($AO610-1)*3+$AP610)-ROW())/12+5),AR610)</f>
        <v>0</v>
      </c>
      <c r="AT610" s="658">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654">
        <f ca="1">COUNTIF(INDIRECT("U"&amp;(ROW()+12*(($AO610-1)*3+$AP610)-ROW())/12+5):INDIRECT("AF"&amp;(ROW()+12*(($AO610-1)*3+$AP610)-ROW())/12+5),AT610)</f>
        <v>0</v>
      </c>
      <c r="AV610" s="654">
        <f ca="1">IF(AND(AR610+AT610&gt;0,AS610+AU610&gt;0),COUNTIF(AV$6:AV609,"&gt;0")+1,0)</f>
        <v>0</v>
      </c>
    </row>
    <row r="611" spans="41:48">
      <c r="AO611" s="654">
        <v>17</v>
      </c>
      <c r="AP611" s="654">
        <v>3</v>
      </c>
      <c r="AQ611" s="654">
        <v>6</v>
      </c>
      <c r="AR611" s="658">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654">
        <f ca="1">COUNTIF(INDIRECT("H"&amp;(ROW()+12*(($AO611-1)*3+$AP611)-ROW())/12+5):INDIRECT("S"&amp;(ROW()+12*(($AO611-1)*3+$AP611)-ROW())/12+5),AR611)</f>
        <v>0</v>
      </c>
      <c r="AT611" s="658">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654">
        <f ca="1">COUNTIF(INDIRECT("U"&amp;(ROW()+12*(($AO611-1)*3+$AP611)-ROW())/12+5):INDIRECT("AF"&amp;(ROW()+12*(($AO611-1)*3+$AP611)-ROW())/12+5),AT611)</f>
        <v>0</v>
      </c>
      <c r="AV611" s="654">
        <f ca="1">IF(AND(AR611+AT611&gt;0,AS611+AU611&gt;0),COUNTIF(AV$6:AV610,"&gt;0")+1,0)</f>
        <v>0</v>
      </c>
    </row>
    <row r="612" spans="41:48">
      <c r="AO612" s="654">
        <v>17</v>
      </c>
      <c r="AP612" s="654">
        <v>3</v>
      </c>
      <c r="AQ612" s="654">
        <v>7</v>
      </c>
      <c r="AR612" s="658">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654">
        <f ca="1">COUNTIF(INDIRECT("H"&amp;(ROW()+12*(($AO612-1)*3+$AP612)-ROW())/12+5):INDIRECT("S"&amp;(ROW()+12*(($AO612-1)*3+$AP612)-ROW())/12+5),AR612)</f>
        <v>0</v>
      </c>
      <c r="AT612" s="658">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654">
        <f ca="1">COUNTIF(INDIRECT("U"&amp;(ROW()+12*(($AO612-1)*3+$AP612)-ROW())/12+5):INDIRECT("AF"&amp;(ROW()+12*(($AO612-1)*3+$AP612)-ROW())/12+5),AT612)</f>
        <v>0</v>
      </c>
      <c r="AV612" s="654">
        <f ca="1">IF(AND(AR612+AT612&gt;0,AS612+AU612&gt;0),COUNTIF(AV$6:AV611,"&gt;0")+1,0)</f>
        <v>0</v>
      </c>
    </row>
    <row r="613" spans="41:48">
      <c r="AO613" s="654">
        <v>17</v>
      </c>
      <c r="AP613" s="654">
        <v>3</v>
      </c>
      <c r="AQ613" s="654">
        <v>8</v>
      </c>
      <c r="AR613" s="658">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654">
        <f ca="1">COUNTIF(INDIRECT("H"&amp;(ROW()+12*(($AO613-1)*3+$AP613)-ROW())/12+5):INDIRECT("S"&amp;(ROW()+12*(($AO613-1)*3+$AP613)-ROW())/12+5),AR613)</f>
        <v>0</v>
      </c>
      <c r="AT613" s="658">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654">
        <f ca="1">COUNTIF(INDIRECT("U"&amp;(ROW()+12*(($AO613-1)*3+$AP613)-ROW())/12+5):INDIRECT("AF"&amp;(ROW()+12*(($AO613-1)*3+$AP613)-ROW())/12+5),AT613)</f>
        <v>0</v>
      </c>
      <c r="AV613" s="654">
        <f ca="1">IF(AND(AR613+AT613&gt;0,AS613+AU613&gt;0),COUNTIF(AV$6:AV612,"&gt;0")+1,0)</f>
        <v>0</v>
      </c>
    </row>
    <row r="614" spans="41:48">
      <c r="AO614" s="654">
        <v>17</v>
      </c>
      <c r="AP614" s="654">
        <v>3</v>
      </c>
      <c r="AQ614" s="654">
        <v>9</v>
      </c>
      <c r="AR614" s="658">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654">
        <f ca="1">COUNTIF(INDIRECT("H"&amp;(ROW()+12*(($AO614-1)*3+$AP614)-ROW())/12+5):INDIRECT("S"&amp;(ROW()+12*(($AO614-1)*3+$AP614)-ROW())/12+5),AR614)</f>
        <v>0</v>
      </c>
      <c r="AT614" s="658">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654">
        <f ca="1">COUNTIF(INDIRECT("U"&amp;(ROW()+12*(($AO614-1)*3+$AP614)-ROW())/12+5):INDIRECT("AF"&amp;(ROW()+12*(($AO614-1)*3+$AP614)-ROW())/12+5),AT614)</f>
        <v>0</v>
      </c>
      <c r="AV614" s="654">
        <f ca="1">IF(AND(AR614+AT614&gt;0,AS614+AU614&gt;0),COUNTIF(AV$6:AV613,"&gt;0")+1,0)</f>
        <v>0</v>
      </c>
    </row>
    <row r="615" spans="41:48">
      <c r="AO615" s="654">
        <v>17</v>
      </c>
      <c r="AP615" s="654">
        <v>3</v>
      </c>
      <c r="AQ615" s="654">
        <v>10</v>
      </c>
      <c r="AR615" s="658">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654">
        <f ca="1">COUNTIF(INDIRECT("H"&amp;(ROW()+12*(($AO615-1)*3+$AP615)-ROW())/12+5):INDIRECT("S"&amp;(ROW()+12*(($AO615-1)*3+$AP615)-ROW())/12+5),AR615)</f>
        <v>0</v>
      </c>
      <c r="AT615" s="658">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654">
        <f ca="1">COUNTIF(INDIRECT("U"&amp;(ROW()+12*(($AO615-1)*3+$AP615)-ROW())/12+5):INDIRECT("AF"&amp;(ROW()+12*(($AO615-1)*3+$AP615)-ROW())/12+5),AT615)</f>
        <v>0</v>
      </c>
      <c r="AV615" s="654">
        <f ca="1">IF(AND(AR615+AT615&gt;0,AS615+AU615&gt;0),COUNTIF(AV$6:AV614,"&gt;0")+1,0)</f>
        <v>0</v>
      </c>
    </row>
    <row r="616" spans="41:48">
      <c r="AO616" s="654">
        <v>17</v>
      </c>
      <c r="AP616" s="654">
        <v>3</v>
      </c>
      <c r="AQ616" s="654">
        <v>11</v>
      </c>
      <c r="AR616" s="658">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654">
        <f ca="1">COUNTIF(INDIRECT("H"&amp;(ROW()+12*(($AO616-1)*3+$AP616)-ROW())/12+5):INDIRECT("S"&amp;(ROW()+12*(($AO616-1)*3+$AP616)-ROW())/12+5),AR616)</f>
        <v>0</v>
      </c>
      <c r="AT616" s="658">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654">
        <f ca="1">COUNTIF(INDIRECT("U"&amp;(ROW()+12*(($AO616-1)*3+$AP616)-ROW())/12+5):INDIRECT("AF"&amp;(ROW()+12*(($AO616-1)*3+$AP616)-ROW())/12+5),AT616)</f>
        <v>0</v>
      </c>
      <c r="AV616" s="654">
        <f ca="1">IF(AND(AR616+AT616&gt;0,AS616+AU616&gt;0),COUNTIF(AV$6:AV615,"&gt;0")+1,0)</f>
        <v>0</v>
      </c>
    </row>
    <row r="617" spans="41:48">
      <c r="AO617" s="654">
        <v>17</v>
      </c>
      <c r="AP617" s="654">
        <v>3</v>
      </c>
      <c r="AQ617" s="654">
        <v>12</v>
      </c>
      <c r="AR617" s="658">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654">
        <f ca="1">COUNTIF(INDIRECT("H"&amp;(ROW()+12*(($AO617-1)*3+$AP617)-ROW())/12+5):INDIRECT("S"&amp;(ROW()+12*(($AO617-1)*3+$AP617)-ROW())/12+5),AR617)</f>
        <v>0</v>
      </c>
      <c r="AT617" s="658">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654">
        <f ca="1">COUNTIF(INDIRECT("U"&amp;(ROW()+12*(($AO617-1)*3+$AP617)-ROW())/12+5):INDIRECT("AF"&amp;(ROW()+12*(($AO617-1)*3+$AP617)-ROW())/12+5),AT617)</f>
        <v>0</v>
      </c>
      <c r="AV617" s="654">
        <f ca="1">IF(AND(AR617+AT617&gt;0,AS617+AU617&gt;0),COUNTIF(AV$6:AV616,"&gt;0")+1,0)</f>
        <v>0</v>
      </c>
    </row>
    <row r="618" spans="41:48">
      <c r="AO618" s="654">
        <v>18</v>
      </c>
      <c r="AP618" s="654">
        <v>1</v>
      </c>
      <c r="AQ618" s="654">
        <v>1</v>
      </c>
      <c r="AR618" s="658">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654">
        <f ca="1">COUNTIF(INDIRECT("H"&amp;(ROW()+12*(($AO618-1)*3+$AP618)-ROW())/12+5):INDIRECT("S"&amp;(ROW()+12*(($AO618-1)*3+$AP618)-ROW())/12+5),AR618)</f>
        <v>0</v>
      </c>
      <c r="AT618" s="658">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654">
        <f ca="1">COUNTIF(INDIRECT("U"&amp;(ROW()+12*(($AO618-1)*3+$AP618)-ROW())/12+5):INDIRECT("AF"&amp;(ROW()+12*(($AO618-1)*3+$AP618)-ROW())/12+5),AT618)</f>
        <v>0</v>
      </c>
      <c r="AV618" s="654">
        <f ca="1">IF(AND(AR618+AT618&gt;0,AS618+AU618&gt;0),COUNTIF(AV$6:AV617,"&gt;0")+1,0)</f>
        <v>0</v>
      </c>
    </row>
    <row r="619" spans="41:48">
      <c r="AO619" s="654">
        <v>18</v>
      </c>
      <c r="AP619" s="654">
        <v>1</v>
      </c>
      <c r="AQ619" s="654">
        <v>2</v>
      </c>
      <c r="AR619" s="658">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654">
        <f ca="1">COUNTIF(INDIRECT("H"&amp;(ROW()+12*(($AO619-1)*3+$AP619)-ROW())/12+5):INDIRECT("S"&amp;(ROW()+12*(($AO619-1)*3+$AP619)-ROW())/12+5),AR619)</f>
        <v>0</v>
      </c>
      <c r="AT619" s="658">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654">
        <f ca="1">COUNTIF(INDIRECT("U"&amp;(ROW()+12*(($AO619-1)*3+$AP619)-ROW())/12+5):INDIRECT("AF"&amp;(ROW()+12*(($AO619-1)*3+$AP619)-ROW())/12+5),AT619)</f>
        <v>0</v>
      </c>
      <c r="AV619" s="654">
        <f ca="1">IF(AND(AR619+AT619&gt;0,AS619+AU619&gt;0),COUNTIF(AV$6:AV618,"&gt;0")+1,0)</f>
        <v>0</v>
      </c>
    </row>
    <row r="620" spans="41:48">
      <c r="AO620" s="654">
        <v>18</v>
      </c>
      <c r="AP620" s="654">
        <v>1</v>
      </c>
      <c r="AQ620" s="654">
        <v>3</v>
      </c>
      <c r="AR620" s="658">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654">
        <f ca="1">COUNTIF(INDIRECT("H"&amp;(ROW()+12*(($AO620-1)*3+$AP620)-ROW())/12+5):INDIRECT("S"&amp;(ROW()+12*(($AO620-1)*3+$AP620)-ROW())/12+5),AR620)</f>
        <v>0</v>
      </c>
      <c r="AT620" s="658">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654">
        <f ca="1">COUNTIF(INDIRECT("U"&amp;(ROW()+12*(($AO620-1)*3+$AP620)-ROW())/12+5):INDIRECT("AF"&amp;(ROW()+12*(($AO620-1)*3+$AP620)-ROW())/12+5),AT620)</f>
        <v>0</v>
      </c>
      <c r="AV620" s="654">
        <f ca="1">IF(AND(AR620+AT620&gt;0,AS620+AU620&gt;0),COUNTIF(AV$6:AV619,"&gt;0")+1,0)</f>
        <v>0</v>
      </c>
    </row>
    <row r="621" spans="41:48">
      <c r="AO621" s="654">
        <v>18</v>
      </c>
      <c r="AP621" s="654">
        <v>1</v>
      </c>
      <c r="AQ621" s="654">
        <v>4</v>
      </c>
      <c r="AR621" s="658">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654">
        <f ca="1">COUNTIF(INDIRECT("H"&amp;(ROW()+12*(($AO621-1)*3+$AP621)-ROW())/12+5):INDIRECT("S"&amp;(ROW()+12*(($AO621-1)*3+$AP621)-ROW())/12+5),AR621)</f>
        <v>0</v>
      </c>
      <c r="AT621" s="658">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654">
        <f ca="1">COUNTIF(INDIRECT("U"&amp;(ROW()+12*(($AO621-1)*3+$AP621)-ROW())/12+5):INDIRECT("AF"&amp;(ROW()+12*(($AO621-1)*3+$AP621)-ROW())/12+5),AT621)</f>
        <v>0</v>
      </c>
      <c r="AV621" s="654">
        <f ca="1">IF(AND(AR621+AT621&gt;0,AS621+AU621&gt;0),COUNTIF(AV$6:AV620,"&gt;0")+1,0)</f>
        <v>0</v>
      </c>
    </row>
    <row r="622" spans="41:48">
      <c r="AO622" s="654">
        <v>18</v>
      </c>
      <c r="AP622" s="654">
        <v>1</v>
      </c>
      <c r="AQ622" s="654">
        <v>5</v>
      </c>
      <c r="AR622" s="658">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654">
        <f ca="1">COUNTIF(INDIRECT("H"&amp;(ROW()+12*(($AO622-1)*3+$AP622)-ROW())/12+5):INDIRECT("S"&amp;(ROW()+12*(($AO622-1)*3+$AP622)-ROW())/12+5),AR622)</f>
        <v>0</v>
      </c>
      <c r="AT622" s="658">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654">
        <f ca="1">COUNTIF(INDIRECT("U"&amp;(ROW()+12*(($AO622-1)*3+$AP622)-ROW())/12+5):INDIRECT("AF"&amp;(ROW()+12*(($AO622-1)*3+$AP622)-ROW())/12+5),AT622)</f>
        <v>0</v>
      </c>
      <c r="AV622" s="654">
        <f ca="1">IF(AND(AR622+AT622&gt;0,AS622+AU622&gt;0),COUNTIF(AV$6:AV621,"&gt;0")+1,0)</f>
        <v>0</v>
      </c>
    </row>
    <row r="623" spans="41:48">
      <c r="AO623" s="654">
        <v>18</v>
      </c>
      <c r="AP623" s="654">
        <v>1</v>
      </c>
      <c r="AQ623" s="654">
        <v>6</v>
      </c>
      <c r="AR623" s="658">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654">
        <f ca="1">COUNTIF(INDIRECT("H"&amp;(ROW()+12*(($AO623-1)*3+$AP623)-ROW())/12+5):INDIRECT("S"&amp;(ROW()+12*(($AO623-1)*3+$AP623)-ROW())/12+5),AR623)</f>
        <v>0</v>
      </c>
      <c r="AT623" s="658">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654">
        <f ca="1">COUNTIF(INDIRECT("U"&amp;(ROW()+12*(($AO623-1)*3+$AP623)-ROW())/12+5):INDIRECT("AF"&amp;(ROW()+12*(($AO623-1)*3+$AP623)-ROW())/12+5),AT623)</f>
        <v>0</v>
      </c>
      <c r="AV623" s="654">
        <f ca="1">IF(AND(AR623+AT623&gt;0,AS623+AU623&gt;0),COUNTIF(AV$6:AV622,"&gt;0")+1,0)</f>
        <v>0</v>
      </c>
    </row>
    <row r="624" spans="41:48">
      <c r="AO624" s="654">
        <v>18</v>
      </c>
      <c r="AP624" s="654">
        <v>1</v>
      </c>
      <c r="AQ624" s="654">
        <v>7</v>
      </c>
      <c r="AR624" s="658">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654">
        <f ca="1">COUNTIF(INDIRECT("H"&amp;(ROW()+12*(($AO624-1)*3+$AP624)-ROW())/12+5):INDIRECT("S"&amp;(ROW()+12*(($AO624-1)*3+$AP624)-ROW())/12+5),AR624)</f>
        <v>0</v>
      </c>
      <c r="AT624" s="658">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654">
        <f ca="1">COUNTIF(INDIRECT("U"&amp;(ROW()+12*(($AO624-1)*3+$AP624)-ROW())/12+5):INDIRECT("AF"&amp;(ROW()+12*(($AO624-1)*3+$AP624)-ROW())/12+5),AT624)</f>
        <v>0</v>
      </c>
      <c r="AV624" s="654">
        <f ca="1">IF(AND(AR624+AT624&gt;0,AS624+AU624&gt;0),COUNTIF(AV$6:AV623,"&gt;0")+1,0)</f>
        <v>0</v>
      </c>
    </row>
    <row r="625" spans="41:48">
      <c r="AO625" s="654">
        <v>18</v>
      </c>
      <c r="AP625" s="654">
        <v>1</v>
      </c>
      <c r="AQ625" s="654">
        <v>8</v>
      </c>
      <c r="AR625" s="658">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654">
        <f ca="1">COUNTIF(INDIRECT("H"&amp;(ROW()+12*(($AO625-1)*3+$AP625)-ROW())/12+5):INDIRECT("S"&amp;(ROW()+12*(($AO625-1)*3+$AP625)-ROW())/12+5),AR625)</f>
        <v>0</v>
      </c>
      <c r="AT625" s="658">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654">
        <f ca="1">COUNTIF(INDIRECT("U"&amp;(ROW()+12*(($AO625-1)*3+$AP625)-ROW())/12+5):INDIRECT("AF"&amp;(ROW()+12*(($AO625-1)*3+$AP625)-ROW())/12+5),AT625)</f>
        <v>0</v>
      </c>
      <c r="AV625" s="654">
        <f ca="1">IF(AND(AR625+AT625&gt;0,AS625+AU625&gt;0),COUNTIF(AV$6:AV624,"&gt;0")+1,0)</f>
        <v>0</v>
      </c>
    </row>
    <row r="626" spans="41:48">
      <c r="AO626" s="654">
        <v>18</v>
      </c>
      <c r="AP626" s="654">
        <v>1</v>
      </c>
      <c r="AQ626" s="654">
        <v>9</v>
      </c>
      <c r="AR626" s="658">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654">
        <f ca="1">COUNTIF(INDIRECT("H"&amp;(ROW()+12*(($AO626-1)*3+$AP626)-ROW())/12+5):INDIRECT("S"&amp;(ROW()+12*(($AO626-1)*3+$AP626)-ROW())/12+5),AR626)</f>
        <v>0</v>
      </c>
      <c r="AT626" s="658">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654">
        <f ca="1">COUNTIF(INDIRECT("U"&amp;(ROW()+12*(($AO626-1)*3+$AP626)-ROW())/12+5):INDIRECT("AF"&amp;(ROW()+12*(($AO626-1)*3+$AP626)-ROW())/12+5),AT626)</f>
        <v>0</v>
      </c>
      <c r="AV626" s="654">
        <f ca="1">IF(AND(AR626+AT626&gt;0,AS626+AU626&gt;0),COUNTIF(AV$6:AV625,"&gt;0")+1,0)</f>
        <v>0</v>
      </c>
    </row>
    <row r="627" spans="41:48">
      <c r="AO627" s="654">
        <v>18</v>
      </c>
      <c r="AP627" s="654">
        <v>1</v>
      </c>
      <c r="AQ627" s="654">
        <v>10</v>
      </c>
      <c r="AR627" s="658">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654">
        <f ca="1">COUNTIF(INDIRECT("H"&amp;(ROW()+12*(($AO627-1)*3+$AP627)-ROW())/12+5):INDIRECT("S"&amp;(ROW()+12*(($AO627-1)*3+$AP627)-ROW())/12+5),AR627)</f>
        <v>0</v>
      </c>
      <c r="AT627" s="658">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654">
        <f ca="1">COUNTIF(INDIRECT("U"&amp;(ROW()+12*(($AO627-1)*3+$AP627)-ROW())/12+5):INDIRECT("AF"&amp;(ROW()+12*(($AO627-1)*3+$AP627)-ROW())/12+5),AT627)</f>
        <v>0</v>
      </c>
      <c r="AV627" s="654">
        <f ca="1">IF(AND(AR627+AT627&gt;0,AS627+AU627&gt;0),COUNTIF(AV$6:AV626,"&gt;0")+1,0)</f>
        <v>0</v>
      </c>
    </row>
    <row r="628" spans="41:48">
      <c r="AO628" s="654">
        <v>18</v>
      </c>
      <c r="AP628" s="654">
        <v>1</v>
      </c>
      <c r="AQ628" s="654">
        <v>11</v>
      </c>
      <c r="AR628" s="658">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654">
        <f ca="1">COUNTIF(INDIRECT("H"&amp;(ROW()+12*(($AO628-1)*3+$AP628)-ROW())/12+5):INDIRECT("S"&amp;(ROW()+12*(($AO628-1)*3+$AP628)-ROW())/12+5),AR628)</f>
        <v>0</v>
      </c>
      <c r="AT628" s="658">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654">
        <f ca="1">COUNTIF(INDIRECT("U"&amp;(ROW()+12*(($AO628-1)*3+$AP628)-ROW())/12+5):INDIRECT("AF"&amp;(ROW()+12*(($AO628-1)*3+$AP628)-ROW())/12+5),AT628)</f>
        <v>0</v>
      </c>
      <c r="AV628" s="654">
        <f ca="1">IF(AND(AR628+AT628&gt;0,AS628+AU628&gt;0),COUNTIF(AV$6:AV627,"&gt;0")+1,0)</f>
        <v>0</v>
      </c>
    </row>
    <row r="629" spans="41:48">
      <c r="AO629" s="654">
        <v>18</v>
      </c>
      <c r="AP629" s="654">
        <v>1</v>
      </c>
      <c r="AQ629" s="654">
        <v>12</v>
      </c>
      <c r="AR629" s="658">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654">
        <f ca="1">COUNTIF(INDIRECT("H"&amp;(ROW()+12*(($AO629-1)*3+$AP629)-ROW())/12+5):INDIRECT("S"&amp;(ROW()+12*(($AO629-1)*3+$AP629)-ROW())/12+5),AR629)</f>
        <v>0</v>
      </c>
      <c r="AT629" s="658">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654">
        <f ca="1">COUNTIF(INDIRECT("U"&amp;(ROW()+12*(($AO629-1)*3+$AP629)-ROW())/12+5):INDIRECT("AF"&amp;(ROW()+12*(($AO629-1)*3+$AP629)-ROW())/12+5),AT629)</f>
        <v>0</v>
      </c>
      <c r="AV629" s="654">
        <f ca="1">IF(AND(AR629+AT629&gt;0,AS629+AU629&gt;0),COUNTIF(AV$6:AV628,"&gt;0")+1,0)</f>
        <v>0</v>
      </c>
    </row>
    <row r="630" spans="41:48">
      <c r="AO630" s="654">
        <v>18</v>
      </c>
      <c r="AP630" s="654">
        <v>2</v>
      </c>
      <c r="AQ630" s="654">
        <v>1</v>
      </c>
      <c r="AR630" s="658">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654">
        <f ca="1">COUNTIF(INDIRECT("H"&amp;(ROW()+12*(($AO630-1)*3+$AP630)-ROW())/12+5):INDIRECT("S"&amp;(ROW()+12*(($AO630-1)*3+$AP630)-ROW())/12+5),AR630)</f>
        <v>0</v>
      </c>
      <c r="AT630" s="658">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654">
        <f ca="1">COUNTIF(INDIRECT("U"&amp;(ROW()+12*(($AO630-1)*3+$AP630)-ROW())/12+5):INDIRECT("AF"&amp;(ROW()+12*(($AO630-1)*3+$AP630)-ROW())/12+5),AT630)</f>
        <v>0</v>
      </c>
      <c r="AV630" s="654">
        <f ca="1">IF(AND(AR630+AT630&gt;0,AS630+AU630&gt;0),COUNTIF(AV$6:AV629,"&gt;0")+1,0)</f>
        <v>0</v>
      </c>
    </row>
    <row r="631" spans="41:48">
      <c r="AO631" s="654">
        <v>18</v>
      </c>
      <c r="AP631" s="654">
        <v>2</v>
      </c>
      <c r="AQ631" s="654">
        <v>2</v>
      </c>
      <c r="AR631" s="658">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654">
        <f ca="1">COUNTIF(INDIRECT("H"&amp;(ROW()+12*(($AO631-1)*3+$AP631)-ROW())/12+5):INDIRECT("S"&amp;(ROW()+12*(($AO631-1)*3+$AP631)-ROW())/12+5),AR631)</f>
        <v>0</v>
      </c>
      <c r="AT631" s="658">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654">
        <f ca="1">COUNTIF(INDIRECT("U"&amp;(ROW()+12*(($AO631-1)*3+$AP631)-ROW())/12+5):INDIRECT("AF"&amp;(ROW()+12*(($AO631-1)*3+$AP631)-ROW())/12+5),AT631)</f>
        <v>0</v>
      </c>
      <c r="AV631" s="654">
        <f ca="1">IF(AND(AR631+AT631&gt;0,AS631+AU631&gt;0),COUNTIF(AV$6:AV630,"&gt;0")+1,0)</f>
        <v>0</v>
      </c>
    </row>
    <row r="632" spans="41:48">
      <c r="AO632" s="654">
        <v>18</v>
      </c>
      <c r="AP632" s="654">
        <v>2</v>
      </c>
      <c r="AQ632" s="654">
        <v>3</v>
      </c>
      <c r="AR632" s="658">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654">
        <f ca="1">COUNTIF(INDIRECT("H"&amp;(ROW()+12*(($AO632-1)*3+$AP632)-ROW())/12+5):INDIRECT("S"&amp;(ROW()+12*(($AO632-1)*3+$AP632)-ROW())/12+5),AR632)</f>
        <v>0</v>
      </c>
      <c r="AT632" s="658">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654">
        <f ca="1">COUNTIF(INDIRECT("U"&amp;(ROW()+12*(($AO632-1)*3+$AP632)-ROW())/12+5):INDIRECT("AF"&amp;(ROW()+12*(($AO632-1)*3+$AP632)-ROW())/12+5),AT632)</f>
        <v>0</v>
      </c>
      <c r="AV632" s="654">
        <f ca="1">IF(AND(AR632+AT632&gt;0,AS632+AU632&gt;0),COUNTIF(AV$6:AV631,"&gt;0")+1,0)</f>
        <v>0</v>
      </c>
    </row>
    <row r="633" spans="41:48">
      <c r="AO633" s="654">
        <v>18</v>
      </c>
      <c r="AP633" s="654">
        <v>2</v>
      </c>
      <c r="AQ633" s="654">
        <v>4</v>
      </c>
      <c r="AR633" s="658">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654">
        <f ca="1">COUNTIF(INDIRECT("H"&amp;(ROW()+12*(($AO633-1)*3+$AP633)-ROW())/12+5):INDIRECT("S"&amp;(ROW()+12*(($AO633-1)*3+$AP633)-ROW())/12+5),AR633)</f>
        <v>0</v>
      </c>
      <c r="AT633" s="658">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654">
        <f ca="1">COUNTIF(INDIRECT("U"&amp;(ROW()+12*(($AO633-1)*3+$AP633)-ROW())/12+5):INDIRECT("AF"&amp;(ROW()+12*(($AO633-1)*3+$AP633)-ROW())/12+5),AT633)</f>
        <v>0</v>
      </c>
      <c r="AV633" s="654">
        <f ca="1">IF(AND(AR633+AT633&gt;0,AS633+AU633&gt;0),COUNTIF(AV$6:AV632,"&gt;0")+1,0)</f>
        <v>0</v>
      </c>
    </row>
    <row r="634" spans="41:48">
      <c r="AO634" s="654">
        <v>18</v>
      </c>
      <c r="AP634" s="654">
        <v>2</v>
      </c>
      <c r="AQ634" s="654">
        <v>5</v>
      </c>
      <c r="AR634" s="658">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654">
        <f ca="1">COUNTIF(INDIRECT("H"&amp;(ROW()+12*(($AO634-1)*3+$AP634)-ROW())/12+5):INDIRECT("S"&amp;(ROW()+12*(($AO634-1)*3+$AP634)-ROW())/12+5),AR634)</f>
        <v>0</v>
      </c>
      <c r="AT634" s="658">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654">
        <f ca="1">COUNTIF(INDIRECT("U"&amp;(ROW()+12*(($AO634-1)*3+$AP634)-ROW())/12+5):INDIRECT("AF"&amp;(ROW()+12*(($AO634-1)*3+$AP634)-ROW())/12+5),AT634)</f>
        <v>0</v>
      </c>
      <c r="AV634" s="654">
        <f ca="1">IF(AND(AR634+AT634&gt;0,AS634+AU634&gt;0),COUNTIF(AV$6:AV633,"&gt;0")+1,0)</f>
        <v>0</v>
      </c>
    </row>
    <row r="635" spans="41:48">
      <c r="AO635" s="654">
        <v>18</v>
      </c>
      <c r="AP635" s="654">
        <v>2</v>
      </c>
      <c r="AQ635" s="654">
        <v>6</v>
      </c>
      <c r="AR635" s="658">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654">
        <f ca="1">COUNTIF(INDIRECT("H"&amp;(ROW()+12*(($AO635-1)*3+$AP635)-ROW())/12+5):INDIRECT("S"&amp;(ROW()+12*(($AO635-1)*3+$AP635)-ROW())/12+5),AR635)</f>
        <v>0</v>
      </c>
      <c r="AT635" s="658">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654">
        <f ca="1">COUNTIF(INDIRECT("U"&amp;(ROW()+12*(($AO635-1)*3+$AP635)-ROW())/12+5):INDIRECT("AF"&amp;(ROW()+12*(($AO635-1)*3+$AP635)-ROW())/12+5),AT635)</f>
        <v>0</v>
      </c>
      <c r="AV635" s="654">
        <f ca="1">IF(AND(AR635+AT635&gt;0,AS635+AU635&gt;0),COUNTIF(AV$6:AV634,"&gt;0")+1,0)</f>
        <v>0</v>
      </c>
    </row>
    <row r="636" spans="41:48">
      <c r="AO636" s="654">
        <v>18</v>
      </c>
      <c r="AP636" s="654">
        <v>2</v>
      </c>
      <c r="AQ636" s="654">
        <v>7</v>
      </c>
      <c r="AR636" s="658">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654">
        <f ca="1">COUNTIF(INDIRECT("H"&amp;(ROW()+12*(($AO636-1)*3+$AP636)-ROW())/12+5):INDIRECT("S"&amp;(ROW()+12*(($AO636-1)*3+$AP636)-ROW())/12+5),AR636)</f>
        <v>0</v>
      </c>
      <c r="AT636" s="658">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654">
        <f ca="1">COUNTIF(INDIRECT("U"&amp;(ROW()+12*(($AO636-1)*3+$AP636)-ROW())/12+5):INDIRECT("AF"&amp;(ROW()+12*(($AO636-1)*3+$AP636)-ROW())/12+5),AT636)</f>
        <v>0</v>
      </c>
      <c r="AV636" s="654">
        <f ca="1">IF(AND(AR636+AT636&gt;0,AS636+AU636&gt;0),COUNTIF(AV$6:AV635,"&gt;0")+1,0)</f>
        <v>0</v>
      </c>
    </row>
    <row r="637" spans="41:48">
      <c r="AO637" s="654">
        <v>18</v>
      </c>
      <c r="AP637" s="654">
        <v>2</v>
      </c>
      <c r="AQ637" s="654">
        <v>8</v>
      </c>
      <c r="AR637" s="658">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654">
        <f ca="1">COUNTIF(INDIRECT("H"&amp;(ROW()+12*(($AO637-1)*3+$AP637)-ROW())/12+5):INDIRECT("S"&amp;(ROW()+12*(($AO637-1)*3+$AP637)-ROW())/12+5),AR637)</f>
        <v>0</v>
      </c>
      <c r="AT637" s="658">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654">
        <f ca="1">COUNTIF(INDIRECT("U"&amp;(ROW()+12*(($AO637-1)*3+$AP637)-ROW())/12+5):INDIRECT("AF"&amp;(ROW()+12*(($AO637-1)*3+$AP637)-ROW())/12+5),AT637)</f>
        <v>0</v>
      </c>
      <c r="AV637" s="654">
        <f ca="1">IF(AND(AR637+AT637&gt;0,AS637+AU637&gt;0),COUNTIF(AV$6:AV636,"&gt;0")+1,0)</f>
        <v>0</v>
      </c>
    </row>
    <row r="638" spans="41:48">
      <c r="AO638" s="654">
        <v>18</v>
      </c>
      <c r="AP638" s="654">
        <v>2</v>
      </c>
      <c r="AQ638" s="654">
        <v>9</v>
      </c>
      <c r="AR638" s="658">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654">
        <f ca="1">COUNTIF(INDIRECT("H"&amp;(ROW()+12*(($AO638-1)*3+$AP638)-ROW())/12+5):INDIRECT("S"&amp;(ROW()+12*(($AO638-1)*3+$AP638)-ROW())/12+5),AR638)</f>
        <v>0</v>
      </c>
      <c r="AT638" s="658">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654">
        <f ca="1">COUNTIF(INDIRECT("U"&amp;(ROW()+12*(($AO638-1)*3+$AP638)-ROW())/12+5):INDIRECT("AF"&amp;(ROW()+12*(($AO638-1)*3+$AP638)-ROW())/12+5),AT638)</f>
        <v>0</v>
      </c>
      <c r="AV638" s="654">
        <f ca="1">IF(AND(AR638+AT638&gt;0,AS638+AU638&gt;0),COUNTIF(AV$6:AV637,"&gt;0")+1,0)</f>
        <v>0</v>
      </c>
    </row>
    <row r="639" spans="41:48">
      <c r="AO639" s="654">
        <v>18</v>
      </c>
      <c r="AP639" s="654">
        <v>2</v>
      </c>
      <c r="AQ639" s="654">
        <v>10</v>
      </c>
      <c r="AR639" s="658">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654">
        <f ca="1">COUNTIF(INDIRECT("H"&amp;(ROW()+12*(($AO639-1)*3+$AP639)-ROW())/12+5):INDIRECT("S"&amp;(ROW()+12*(($AO639-1)*3+$AP639)-ROW())/12+5),AR639)</f>
        <v>0</v>
      </c>
      <c r="AT639" s="658">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654">
        <f ca="1">COUNTIF(INDIRECT("U"&amp;(ROW()+12*(($AO639-1)*3+$AP639)-ROW())/12+5):INDIRECT("AF"&amp;(ROW()+12*(($AO639-1)*3+$AP639)-ROW())/12+5),AT639)</f>
        <v>0</v>
      </c>
      <c r="AV639" s="654">
        <f ca="1">IF(AND(AR639+AT639&gt;0,AS639+AU639&gt;0),COUNTIF(AV$6:AV638,"&gt;0")+1,0)</f>
        <v>0</v>
      </c>
    </row>
    <row r="640" spans="41:48">
      <c r="AO640" s="654">
        <v>18</v>
      </c>
      <c r="AP640" s="654">
        <v>2</v>
      </c>
      <c r="AQ640" s="654">
        <v>11</v>
      </c>
      <c r="AR640" s="658">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654">
        <f ca="1">COUNTIF(INDIRECT("H"&amp;(ROW()+12*(($AO640-1)*3+$AP640)-ROW())/12+5):INDIRECT("S"&amp;(ROW()+12*(($AO640-1)*3+$AP640)-ROW())/12+5),AR640)</f>
        <v>0</v>
      </c>
      <c r="AT640" s="658">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654">
        <f ca="1">COUNTIF(INDIRECT("U"&amp;(ROW()+12*(($AO640-1)*3+$AP640)-ROW())/12+5):INDIRECT("AF"&amp;(ROW()+12*(($AO640-1)*3+$AP640)-ROW())/12+5),AT640)</f>
        <v>0</v>
      </c>
      <c r="AV640" s="654">
        <f ca="1">IF(AND(AR640+AT640&gt;0,AS640+AU640&gt;0),COUNTIF(AV$6:AV639,"&gt;0")+1,0)</f>
        <v>0</v>
      </c>
    </row>
    <row r="641" spans="41:48">
      <c r="AO641" s="654">
        <v>18</v>
      </c>
      <c r="AP641" s="654">
        <v>2</v>
      </c>
      <c r="AQ641" s="654">
        <v>12</v>
      </c>
      <c r="AR641" s="658">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654">
        <f ca="1">COUNTIF(INDIRECT("H"&amp;(ROW()+12*(($AO641-1)*3+$AP641)-ROW())/12+5):INDIRECT("S"&amp;(ROW()+12*(($AO641-1)*3+$AP641)-ROW())/12+5),AR641)</f>
        <v>0</v>
      </c>
      <c r="AT641" s="658">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654">
        <f ca="1">COUNTIF(INDIRECT("U"&amp;(ROW()+12*(($AO641-1)*3+$AP641)-ROW())/12+5):INDIRECT("AF"&amp;(ROW()+12*(($AO641-1)*3+$AP641)-ROW())/12+5),AT641)</f>
        <v>0</v>
      </c>
      <c r="AV641" s="654">
        <f ca="1">IF(AND(AR641+AT641&gt;0,AS641+AU641&gt;0),COUNTIF(AV$6:AV640,"&gt;0")+1,0)</f>
        <v>0</v>
      </c>
    </row>
    <row r="642" spans="41:48">
      <c r="AO642" s="654">
        <v>18</v>
      </c>
      <c r="AP642" s="654">
        <v>3</v>
      </c>
      <c r="AQ642" s="654">
        <v>1</v>
      </c>
      <c r="AR642" s="658">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654">
        <f ca="1">COUNTIF(INDIRECT("H"&amp;(ROW()+12*(($AO642-1)*3+$AP642)-ROW())/12+5):INDIRECT("S"&amp;(ROW()+12*(($AO642-1)*3+$AP642)-ROW())/12+5),AR642)</f>
        <v>0</v>
      </c>
      <c r="AT642" s="658">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654">
        <f ca="1">COUNTIF(INDIRECT("U"&amp;(ROW()+12*(($AO642-1)*3+$AP642)-ROW())/12+5):INDIRECT("AF"&amp;(ROW()+12*(($AO642-1)*3+$AP642)-ROW())/12+5),AT642)</f>
        <v>0</v>
      </c>
      <c r="AV642" s="654">
        <f ca="1">IF(AND(AR642+AT642&gt;0,AS642+AU642&gt;0),COUNTIF(AV$6:AV641,"&gt;0")+1,0)</f>
        <v>0</v>
      </c>
    </row>
    <row r="643" spans="41:48">
      <c r="AO643" s="654">
        <v>18</v>
      </c>
      <c r="AP643" s="654">
        <v>3</v>
      </c>
      <c r="AQ643" s="654">
        <v>2</v>
      </c>
      <c r="AR643" s="658">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654">
        <f ca="1">COUNTIF(INDIRECT("H"&amp;(ROW()+12*(($AO643-1)*3+$AP643)-ROW())/12+5):INDIRECT("S"&amp;(ROW()+12*(($AO643-1)*3+$AP643)-ROW())/12+5),AR643)</f>
        <v>0</v>
      </c>
      <c r="AT643" s="658">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654">
        <f ca="1">COUNTIF(INDIRECT("U"&amp;(ROW()+12*(($AO643-1)*3+$AP643)-ROW())/12+5):INDIRECT("AF"&amp;(ROW()+12*(($AO643-1)*3+$AP643)-ROW())/12+5),AT643)</f>
        <v>0</v>
      </c>
      <c r="AV643" s="654">
        <f ca="1">IF(AND(AR643+AT643&gt;0,AS643+AU643&gt;0),COUNTIF(AV$6:AV642,"&gt;0")+1,0)</f>
        <v>0</v>
      </c>
    </row>
    <row r="644" spans="41:48">
      <c r="AO644" s="654">
        <v>18</v>
      </c>
      <c r="AP644" s="654">
        <v>3</v>
      </c>
      <c r="AQ644" s="654">
        <v>3</v>
      </c>
      <c r="AR644" s="658">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654">
        <f ca="1">COUNTIF(INDIRECT("H"&amp;(ROW()+12*(($AO644-1)*3+$AP644)-ROW())/12+5):INDIRECT("S"&amp;(ROW()+12*(($AO644-1)*3+$AP644)-ROW())/12+5),AR644)</f>
        <v>0</v>
      </c>
      <c r="AT644" s="658">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654">
        <f ca="1">COUNTIF(INDIRECT("U"&amp;(ROW()+12*(($AO644-1)*3+$AP644)-ROW())/12+5):INDIRECT("AF"&amp;(ROW()+12*(($AO644-1)*3+$AP644)-ROW())/12+5),AT644)</f>
        <v>0</v>
      </c>
      <c r="AV644" s="654">
        <f ca="1">IF(AND(AR644+AT644&gt;0,AS644+AU644&gt;0),COUNTIF(AV$6:AV643,"&gt;0")+1,0)</f>
        <v>0</v>
      </c>
    </row>
    <row r="645" spans="41:48">
      <c r="AO645" s="654">
        <v>18</v>
      </c>
      <c r="AP645" s="654">
        <v>3</v>
      </c>
      <c r="AQ645" s="654">
        <v>4</v>
      </c>
      <c r="AR645" s="658">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654">
        <f ca="1">COUNTIF(INDIRECT("H"&amp;(ROW()+12*(($AO645-1)*3+$AP645)-ROW())/12+5):INDIRECT("S"&amp;(ROW()+12*(($AO645-1)*3+$AP645)-ROW())/12+5),AR645)</f>
        <v>0</v>
      </c>
      <c r="AT645" s="658">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654">
        <f ca="1">COUNTIF(INDIRECT("U"&amp;(ROW()+12*(($AO645-1)*3+$AP645)-ROW())/12+5):INDIRECT("AF"&amp;(ROW()+12*(($AO645-1)*3+$AP645)-ROW())/12+5),AT645)</f>
        <v>0</v>
      </c>
      <c r="AV645" s="654">
        <f ca="1">IF(AND(AR645+AT645&gt;0,AS645+AU645&gt;0),COUNTIF(AV$6:AV644,"&gt;0")+1,0)</f>
        <v>0</v>
      </c>
    </row>
    <row r="646" spans="41:48">
      <c r="AO646" s="654">
        <v>18</v>
      </c>
      <c r="AP646" s="654">
        <v>3</v>
      </c>
      <c r="AQ646" s="654">
        <v>5</v>
      </c>
      <c r="AR646" s="658">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654">
        <f ca="1">COUNTIF(INDIRECT("H"&amp;(ROW()+12*(($AO646-1)*3+$AP646)-ROW())/12+5):INDIRECT("S"&amp;(ROW()+12*(($AO646-1)*3+$AP646)-ROW())/12+5),AR646)</f>
        <v>0</v>
      </c>
      <c r="AT646" s="658">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654">
        <f ca="1">COUNTIF(INDIRECT("U"&amp;(ROW()+12*(($AO646-1)*3+$AP646)-ROW())/12+5):INDIRECT("AF"&amp;(ROW()+12*(($AO646-1)*3+$AP646)-ROW())/12+5),AT646)</f>
        <v>0</v>
      </c>
      <c r="AV646" s="654">
        <f ca="1">IF(AND(AR646+AT646&gt;0,AS646+AU646&gt;0),COUNTIF(AV$6:AV645,"&gt;0")+1,0)</f>
        <v>0</v>
      </c>
    </row>
    <row r="647" spans="41:48">
      <c r="AO647" s="654">
        <v>18</v>
      </c>
      <c r="AP647" s="654">
        <v>3</v>
      </c>
      <c r="AQ647" s="654">
        <v>6</v>
      </c>
      <c r="AR647" s="658">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654">
        <f ca="1">COUNTIF(INDIRECT("H"&amp;(ROW()+12*(($AO647-1)*3+$AP647)-ROW())/12+5):INDIRECT("S"&amp;(ROW()+12*(($AO647-1)*3+$AP647)-ROW())/12+5),AR647)</f>
        <v>0</v>
      </c>
      <c r="AT647" s="658">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654">
        <f ca="1">COUNTIF(INDIRECT("U"&amp;(ROW()+12*(($AO647-1)*3+$AP647)-ROW())/12+5):INDIRECT("AF"&amp;(ROW()+12*(($AO647-1)*3+$AP647)-ROW())/12+5),AT647)</f>
        <v>0</v>
      </c>
      <c r="AV647" s="654">
        <f ca="1">IF(AND(AR647+AT647&gt;0,AS647+AU647&gt;0),COUNTIF(AV$6:AV646,"&gt;0")+1,0)</f>
        <v>0</v>
      </c>
    </row>
    <row r="648" spans="41:48">
      <c r="AO648" s="654">
        <v>18</v>
      </c>
      <c r="AP648" s="654">
        <v>3</v>
      </c>
      <c r="AQ648" s="654">
        <v>7</v>
      </c>
      <c r="AR648" s="658">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654">
        <f ca="1">COUNTIF(INDIRECT("H"&amp;(ROW()+12*(($AO648-1)*3+$AP648)-ROW())/12+5):INDIRECT("S"&amp;(ROW()+12*(($AO648-1)*3+$AP648)-ROW())/12+5),AR648)</f>
        <v>0</v>
      </c>
      <c r="AT648" s="658">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654">
        <f ca="1">COUNTIF(INDIRECT("U"&amp;(ROW()+12*(($AO648-1)*3+$AP648)-ROW())/12+5):INDIRECT("AF"&amp;(ROW()+12*(($AO648-1)*3+$AP648)-ROW())/12+5),AT648)</f>
        <v>0</v>
      </c>
      <c r="AV648" s="654">
        <f ca="1">IF(AND(AR648+AT648&gt;0,AS648+AU648&gt;0),COUNTIF(AV$6:AV647,"&gt;0")+1,0)</f>
        <v>0</v>
      </c>
    </row>
    <row r="649" spans="41:48">
      <c r="AO649" s="654">
        <v>18</v>
      </c>
      <c r="AP649" s="654">
        <v>3</v>
      </c>
      <c r="AQ649" s="654">
        <v>8</v>
      </c>
      <c r="AR649" s="658">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654">
        <f ca="1">COUNTIF(INDIRECT("H"&amp;(ROW()+12*(($AO649-1)*3+$AP649)-ROW())/12+5):INDIRECT("S"&amp;(ROW()+12*(($AO649-1)*3+$AP649)-ROW())/12+5),AR649)</f>
        <v>0</v>
      </c>
      <c r="AT649" s="658">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654">
        <f ca="1">COUNTIF(INDIRECT("U"&amp;(ROW()+12*(($AO649-1)*3+$AP649)-ROW())/12+5):INDIRECT("AF"&amp;(ROW()+12*(($AO649-1)*3+$AP649)-ROW())/12+5),AT649)</f>
        <v>0</v>
      </c>
      <c r="AV649" s="654">
        <f ca="1">IF(AND(AR649+AT649&gt;0,AS649+AU649&gt;0),COUNTIF(AV$6:AV648,"&gt;0")+1,0)</f>
        <v>0</v>
      </c>
    </row>
    <row r="650" spans="41:48">
      <c r="AO650" s="654">
        <v>18</v>
      </c>
      <c r="AP650" s="654">
        <v>3</v>
      </c>
      <c r="AQ650" s="654">
        <v>9</v>
      </c>
      <c r="AR650" s="658">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654">
        <f ca="1">COUNTIF(INDIRECT("H"&amp;(ROW()+12*(($AO650-1)*3+$AP650)-ROW())/12+5):INDIRECT("S"&amp;(ROW()+12*(($AO650-1)*3+$AP650)-ROW())/12+5),AR650)</f>
        <v>0</v>
      </c>
      <c r="AT650" s="658">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654">
        <f ca="1">COUNTIF(INDIRECT("U"&amp;(ROW()+12*(($AO650-1)*3+$AP650)-ROW())/12+5):INDIRECT("AF"&amp;(ROW()+12*(($AO650-1)*3+$AP650)-ROW())/12+5),AT650)</f>
        <v>0</v>
      </c>
      <c r="AV650" s="654">
        <f ca="1">IF(AND(AR650+AT650&gt;0,AS650+AU650&gt;0),COUNTIF(AV$6:AV649,"&gt;0")+1,0)</f>
        <v>0</v>
      </c>
    </row>
    <row r="651" spans="41:48">
      <c r="AO651" s="654">
        <v>18</v>
      </c>
      <c r="AP651" s="654">
        <v>3</v>
      </c>
      <c r="AQ651" s="654">
        <v>10</v>
      </c>
      <c r="AR651" s="658">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654">
        <f ca="1">COUNTIF(INDIRECT("H"&amp;(ROW()+12*(($AO651-1)*3+$AP651)-ROW())/12+5):INDIRECT("S"&amp;(ROW()+12*(($AO651-1)*3+$AP651)-ROW())/12+5),AR651)</f>
        <v>0</v>
      </c>
      <c r="AT651" s="658">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654">
        <f ca="1">COUNTIF(INDIRECT("U"&amp;(ROW()+12*(($AO651-1)*3+$AP651)-ROW())/12+5):INDIRECT("AF"&amp;(ROW()+12*(($AO651-1)*3+$AP651)-ROW())/12+5),AT651)</f>
        <v>0</v>
      </c>
      <c r="AV651" s="654">
        <f ca="1">IF(AND(AR651+AT651&gt;0,AS651+AU651&gt;0),COUNTIF(AV$6:AV650,"&gt;0")+1,0)</f>
        <v>0</v>
      </c>
    </row>
    <row r="652" spans="41:48">
      <c r="AO652" s="654">
        <v>18</v>
      </c>
      <c r="AP652" s="654">
        <v>3</v>
      </c>
      <c r="AQ652" s="654">
        <v>11</v>
      </c>
      <c r="AR652" s="658">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654">
        <f ca="1">COUNTIF(INDIRECT("H"&amp;(ROW()+12*(($AO652-1)*3+$AP652)-ROW())/12+5):INDIRECT("S"&amp;(ROW()+12*(($AO652-1)*3+$AP652)-ROW())/12+5),AR652)</f>
        <v>0</v>
      </c>
      <c r="AT652" s="658">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654">
        <f ca="1">COUNTIF(INDIRECT("U"&amp;(ROW()+12*(($AO652-1)*3+$AP652)-ROW())/12+5):INDIRECT("AF"&amp;(ROW()+12*(($AO652-1)*3+$AP652)-ROW())/12+5),AT652)</f>
        <v>0</v>
      </c>
      <c r="AV652" s="654">
        <f ca="1">IF(AND(AR652+AT652&gt;0,AS652+AU652&gt;0),COUNTIF(AV$6:AV651,"&gt;0")+1,0)</f>
        <v>0</v>
      </c>
    </row>
    <row r="653" spans="41:48">
      <c r="AO653" s="654">
        <v>18</v>
      </c>
      <c r="AP653" s="654">
        <v>3</v>
      </c>
      <c r="AQ653" s="654">
        <v>12</v>
      </c>
      <c r="AR653" s="658">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654">
        <f ca="1">COUNTIF(INDIRECT("H"&amp;(ROW()+12*(($AO653-1)*3+$AP653)-ROW())/12+5):INDIRECT("S"&amp;(ROW()+12*(($AO653-1)*3+$AP653)-ROW())/12+5),AR653)</f>
        <v>0</v>
      </c>
      <c r="AT653" s="658">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654">
        <f ca="1">COUNTIF(INDIRECT("U"&amp;(ROW()+12*(($AO653-1)*3+$AP653)-ROW())/12+5):INDIRECT("AF"&amp;(ROW()+12*(($AO653-1)*3+$AP653)-ROW())/12+5),AT653)</f>
        <v>0</v>
      </c>
      <c r="AV653" s="654">
        <f ca="1">IF(AND(AR653+AT653&gt;0,AS653+AU653&gt;0),COUNTIF(AV$6:AV652,"&gt;0")+1,0)</f>
        <v>0</v>
      </c>
    </row>
    <row r="654" spans="41:48">
      <c r="AO654" s="654">
        <v>19</v>
      </c>
      <c r="AP654" s="654">
        <v>1</v>
      </c>
      <c r="AQ654" s="654">
        <v>1</v>
      </c>
      <c r="AR654" s="658">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654">
        <f ca="1">COUNTIF(INDIRECT("H"&amp;(ROW()+12*(($AO654-1)*3+$AP654)-ROW())/12+5):INDIRECT("S"&amp;(ROW()+12*(($AO654-1)*3+$AP654)-ROW())/12+5),AR654)</f>
        <v>0</v>
      </c>
      <c r="AT654" s="658">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654">
        <f ca="1">COUNTIF(INDIRECT("U"&amp;(ROW()+12*(($AO654-1)*3+$AP654)-ROW())/12+5):INDIRECT("AF"&amp;(ROW()+12*(($AO654-1)*3+$AP654)-ROW())/12+5),AT654)</f>
        <v>0</v>
      </c>
      <c r="AV654" s="654">
        <f ca="1">IF(AND(AR654+AT654&gt;0,AS654+AU654&gt;0),COUNTIF(AV$6:AV653,"&gt;0")+1,0)</f>
        <v>0</v>
      </c>
    </row>
    <row r="655" spans="41:48">
      <c r="AO655" s="654">
        <v>19</v>
      </c>
      <c r="AP655" s="654">
        <v>1</v>
      </c>
      <c r="AQ655" s="654">
        <v>2</v>
      </c>
      <c r="AR655" s="658">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654">
        <f ca="1">COUNTIF(INDIRECT("H"&amp;(ROW()+12*(($AO655-1)*3+$AP655)-ROW())/12+5):INDIRECT("S"&amp;(ROW()+12*(($AO655-1)*3+$AP655)-ROW())/12+5),AR655)</f>
        <v>0</v>
      </c>
      <c r="AT655" s="658">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654">
        <f ca="1">COUNTIF(INDIRECT("U"&amp;(ROW()+12*(($AO655-1)*3+$AP655)-ROW())/12+5):INDIRECT("AF"&amp;(ROW()+12*(($AO655-1)*3+$AP655)-ROW())/12+5),AT655)</f>
        <v>0</v>
      </c>
      <c r="AV655" s="654">
        <f ca="1">IF(AND(AR655+AT655&gt;0,AS655+AU655&gt;0),COUNTIF(AV$6:AV654,"&gt;0")+1,0)</f>
        <v>0</v>
      </c>
    </row>
    <row r="656" spans="41:48">
      <c r="AO656" s="654">
        <v>19</v>
      </c>
      <c r="AP656" s="654">
        <v>1</v>
      </c>
      <c r="AQ656" s="654">
        <v>3</v>
      </c>
      <c r="AR656" s="658">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654">
        <f ca="1">COUNTIF(INDIRECT("H"&amp;(ROW()+12*(($AO656-1)*3+$AP656)-ROW())/12+5):INDIRECT("S"&amp;(ROW()+12*(($AO656-1)*3+$AP656)-ROW())/12+5),AR656)</f>
        <v>0</v>
      </c>
      <c r="AT656" s="658">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654">
        <f ca="1">COUNTIF(INDIRECT("U"&amp;(ROW()+12*(($AO656-1)*3+$AP656)-ROW())/12+5):INDIRECT("AF"&amp;(ROW()+12*(($AO656-1)*3+$AP656)-ROW())/12+5),AT656)</f>
        <v>0</v>
      </c>
      <c r="AV656" s="654">
        <f ca="1">IF(AND(AR656+AT656&gt;0,AS656+AU656&gt;0),COUNTIF(AV$6:AV655,"&gt;0")+1,0)</f>
        <v>0</v>
      </c>
    </row>
    <row r="657" spans="41:48">
      <c r="AO657" s="654">
        <v>19</v>
      </c>
      <c r="AP657" s="654">
        <v>1</v>
      </c>
      <c r="AQ657" s="654">
        <v>4</v>
      </c>
      <c r="AR657" s="658">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654">
        <f ca="1">COUNTIF(INDIRECT("H"&amp;(ROW()+12*(($AO657-1)*3+$AP657)-ROW())/12+5):INDIRECT("S"&amp;(ROW()+12*(($AO657-1)*3+$AP657)-ROW())/12+5),AR657)</f>
        <v>0</v>
      </c>
      <c r="AT657" s="658">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654">
        <f ca="1">COUNTIF(INDIRECT("U"&amp;(ROW()+12*(($AO657-1)*3+$AP657)-ROW())/12+5):INDIRECT("AF"&amp;(ROW()+12*(($AO657-1)*3+$AP657)-ROW())/12+5),AT657)</f>
        <v>0</v>
      </c>
      <c r="AV657" s="654">
        <f ca="1">IF(AND(AR657+AT657&gt;0,AS657+AU657&gt;0),COUNTIF(AV$6:AV656,"&gt;0")+1,0)</f>
        <v>0</v>
      </c>
    </row>
    <row r="658" spans="41:48">
      <c r="AO658" s="654">
        <v>19</v>
      </c>
      <c r="AP658" s="654">
        <v>1</v>
      </c>
      <c r="AQ658" s="654">
        <v>5</v>
      </c>
      <c r="AR658" s="658">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654">
        <f ca="1">COUNTIF(INDIRECT("H"&amp;(ROW()+12*(($AO658-1)*3+$AP658)-ROW())/12+5):INDIRECT("S"&amp;(ROW()+12*(($AO658-1)*3+$AP658)-ROW())/12+5),AR658)</f>
        <v>0</v>
      </c>
      <c r="AT658" s="658">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654">
        <f ca="1">COUNTIF(INDIRECT("U"&amp;(ROW()+12*(($AO658-1)*3+$AP658)-ROW())/12+5):INDIRECT("AF"&amp;(ROW()+12*(($AO658-1)*3+$AP658)-ROW())/12+5),AT658)</f>
        <v>0</v>
      </c>
      <c r="AV658" s="654">
        <f ca="1">IF(AND(AR658+AT658&gt;0,AS658+AU658&gt;0),COUNTIF(AV$6:AV657,"&gt;0")+1,0)</f>
        <v>0</v>
      </c>
    </row>
    <row r="659" spans="41:48">
      <c r="AO659" s="654">
        <v>19</v>
      </c>
      <c r="AP659" s="654">
        <v>1</v>
      </c>
      <c r="AQ659" s="654">
        <v>6</v>
      </c>
      <c r="AR659" s="658">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654">
        <f ca="1">COUNTIF(INDIRECT("H"&amp;(ROW()+12*(($AO659-1)*3+$AP659)-ROW())/12+5):INDIRECT("S"&amp;(ROW()+12*(($AO659-1)*3+$AP659)-ROW())/12+5),AR659)</f>
        <v>0</v>
      </c>
      <c r="AT659" s="658">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654">
        <f ca="1">COUNTIF(INDIRECT("U"&amp;(ROW()+12*(($AO659-1)*3+$AP659)-ROW())/12+5):INDIRECT("AF"&amp;(ROW()+12*(($AO659-1)*3+$AP659)-ROW())/12+5),AT659)</f>
        <v>0</v>
      </c>
      <c r="AV659" s="654">
        <f ca="1">IF(AND(AR659+AT659&gt;0,AS659+AU659&gt;0),COUNTIF(AV$6:AV658,"&gt;0")+1,0)</f>
        <v>0</v>
      </c>
    </row>
    <row r="660" spans="41:48">
      <c r="AO660" s="654">
        <v>19</v>
      </c>
      <c r="AP660" s="654">
        <v>1</v>
      </c>
      <c r="AQ660" s="654">
        <v>7</v>
      </c>
      <c r="AR660" s="658">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654">
        <f ca="1">COUNTIF(INDIRECT("H"&amp;(ROW()+12*(($AO660-1)*3+$AP660)-ROW())/12+5):INDIRECT("S"&amp;(ROW()+12*(($AO660-1)*3+$AP660)-ROW())/12+5),AR660)</f>
        <v>0</v>
      </c>
      <c r="AT660" s="658">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654">
        <f ca="1">COUNTIF(INDIRECT("U"&amp;(ROW()+12*(($AO660-1)*3+$AP660)-ROW())/12+5):INDIRECT("AF"&amp;(ROW()+12*(($AO660-1)*3+$AP660)-ROW())/12+5),AT660)</f>
        <v>0</v>
      </c>
      <c r="AV660" s="654">
        <f ca="1">IF(AND(AR660+AT660&gt;0,AS660+AU660&gt;0),COUNTIF(AV$6:AV659,"&gt;0")+1,0)</f>
        <v>0</v>
      </c>
    </row>
    <row r="661" spans="41:48">
      <c r="AO661" s="654">
        <v>19</v>
      </c>
      <c r="AP661" s="654">
        <v>1</v>
      </c>
      <c r="AQ661" s="654">
        <v>8</v>
      </c>
      <c r="AR661" s="658">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654">
        <f ca="1">COUNTIF(INDIRECT("H"&amp;(ROW()+12*(($AO661-1)*3+$AP661)-ROW())/12+5):INDIRECT("S"&amp;(ROW()+12*(($AO661-1)*3+$AP661)-ROW())/12+5),AR661)</f>
        <v>0</v>
      </c>
      <c r="AT661" s="658">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654">
        <f ca="1">COUNTIF(INDIRECT("U"&amp;(ROW()+12*(($AO661-1)*3+$AP661)-ROW())/12+5):INDIRECT("AF"&amp;(ROW()+12*(($AO661-1)*3+$AP661)-ROW())/12+5),AT661)</f>
        <v>0</v>
      </c>
      <c r="AV661" s="654">
        <f ca="1">IF(AND(AR661+AT661&gt;0,AS661+AU661&gt;0),COUNTIF(AV$6:AV660,"&gt;0")+1,0)</f>
        <v>0</v>
      </c>
    </row>
    <row r="662" spans="41:48">
      <c r="AO662" s="654">
        <v>19</v>
      </c>
      <c r="AP662" s="654">
        <v>1</v>
      </c>
      <c r="AQ662" s="654">
        <v>9</v>
      </c>
      <c r="AR662" s="658">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654">
        <f ca="1">COUNTIF(INDIRECT("H"&amp;(ROW()+12*(($AO662-1)*3+$AP662)-ROW())/12+5):INDIRECT("S"&amp;(ROW()+12*(($AO662-1)*3+$AP662)-ROW())/12+5),AR662)</f>
        <v>0</v>
      </c>
      <c r="AT662" s="658">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654">
        <f ca="1">COUNTIF(INDIRECT("U"&amp;(ROW()+12*(($AO662-1)*3+$AP662)-ROW())/12+5):INDIRECT("AF"&amp;(ROW()+12*(($AO662-1)*3+$AP662)-ROW())/12+5),AT662)</f>
        <v>0</v>
      </c>
      <c r="AV662" s="654">
        <f ca="1">IF(AND(AR662+AT662&gt;0,AS662+AU662&gt;0),COUNTIF(AV$6:AV661,"&gt;0")+1,0)</f>
        <v>0</v>
      </c>
    </row>
    <row r="663" spans="41:48">
      <c r="AO663" s="654">
        <v>19</v>
      </c>
      <c r="AP663" s="654">
        <v>1</v>
      </c>
      <c r="AQ663" s="654">
        <v>10</v>
      </c>
      <c r="AR663" s="658">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654">
        <f ca="1">COUNTIF(INDIRECT("H"&amp;(ROW()+12*(($AO663-1)*3+$AP663)-ROW())/12+5):INDIRECT("S"&amp;(ROW()+12*(($AO663-1)*3+$AP663)-ROW())/12+5),AR663)</f>
        <v>0</v>
      </c>
      <c r="AT663" s="658">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654">
        <f ca="1">COUNTIF(INDIRECT("U"&amp;(ROW()+12*(($AO663-1)*3+$AP663)-ROW())/12+5):INDIRECT("AF"&amp;(ROW()+12*(($AO663-1)*3+$AP663)-ROW())/12+5),AT663)</f>
        <v>0</v>
      </c>
      <c r="AV663" s="654">
        <f ca="1">IF(AND(AR663+AT663&gt;0,AS663+AU663&gt;0),COUNTIF(AV$6:AV662,"&gt;0")+1,0)</f>
        <v>0</v>
      </c>
    </row>
    <row r="664" spans="41:48">
      <c r="AO664" s="654">
        <v>19</v>
      </c>
      <c r="AP664" s="654">
        <v>1</v>
      </c>
      <c r="AQ664" s="654">
        <v>11</v>
      </c>
      <c r="AR664" s="658">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654">
        <f ca="1">COUNTIF(INDIRECT("H"&amp;(ROW()+12*(($AO664-1)*3+$AP664)-ROW())/12+5):INDIRECT("S"&amp;(ROW()+12*(($AO664-1)*3+$AP664)-ROW())/12+5),AR664)</f>
        <v>0</v>
      </c>
      <c r="AT664" s="658">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654">
        <f ca="1">COUNTIF(INDIRECT("U"&amp;(ROW()+12*(($AO664-1)*3+$AP664)-ROW())/12+5):INDIRECT("AF"&amp;(ROW()+12*(($AO664-1)*3+$AP664)-ROW())/12+5),AT664)</f>
        <v>0</v>
      </c>
      <c r="AV664" s="654">
        <f ca="1">IF(AND(AR664+AT664&gt;0,AS664+AU664&gt;0),COUNTIF(AV$6:AV663,"&gt;0")+1,0)</f>
        <v>0</v>
      </c>
    </row>
    <row r="665" spans="41:48">
      <c r="AO665" s="654">
        <v>19</v>
      </c>
      <c r="AP665" s="654">
        <v>1</v>
      </c>
      <c r="AQ665" s="654">
        <v>12</v>
      </c>
      <c r="AR665" s="658">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654">
        <f ca="1">COUNTIF(INDIRECT("H"&amp;(ROW()+12*(($AO665-1)*3+$AP665)-ROW())/12+5):INDIRECT("S"&amp;(ROW()+12*(($AO665-1)*3+$AP665)-ROW())/12+5),AR665)</f>
        <v>0</v>
      </c>
      <c r="AT665" s="658">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654">
        <f ca="1">COUNTIF(INDIRECT("U"&amp;(ROW()+12*(($AO665-1)*3+$AP665)-ROW())/12+5):INDIRECT("AF"&amp;(ROW()+12*(($AO665-1)*3+$AP665)-ROW())/12+5),AT665)</f>
        <v>0</v>
      </c>
      <c r="AV665" s="654">
        <f ca="1">IF(AND(AR665+AT665&gt;0,AS665+AU665&gt;0),COUNTIF(AV$6:AV664,"&gt;0")+1,0)</f>
        <v>0</v>
      </c>
    </row>
    <row r="666" spans="41:48">
      <c r="AO666" s="654">
        <v>19</v>
      </c>
      <c r="AP666" s="654">
        <v>2</v>
      </c>
      <c r="AQ666" s="654">
        <v>1</v>
      </c>
      <c r="AR666" s="658">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654">
        <f ca="1">COUNTIF(INDIRECT("H"&amp;(ROW()+12*(($AO666-1)*3+$AP666)-ROW())/12+5):INDIRECT("S"&amp;(ROW()+12*(($AO666-1)*3+$AP666)-ROW())/12+5),AR666)</f>
        <v>0</v>
      </c>
      <c r="AT666" s="658">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654">
        <f ca="1">COUNTIF(INDIRECT("U"&amp;(ROW()+12*(($AO666-1)*3+$AP666)-ROW())/12+5):INDIRECT("AF"&amp;(ROW()+12*(($AO666-1)*3+$AP666)-ROW())/12+5),AT666)</f>
        <v>0</v>
      </c>
      <c r="AV666" s="654">
        <f ca="1">IF(AND(AR666+AT666&gt;0,AS666+AU666&gt;0),COUNTIF(AV$6:AV665,"&gt;0")+1,0)</f>
        <v>0</v>
      </c>
    </row>
    <row r="667" spans="41:48">
      <c r="AO667" s="654">
        <v>19</v>
      </c>
      <c r="AP667" s="654">
        <v>2</v>
      </c>
      <c r="AQ667" s="654">
        <v>2</v>
      </c>
      <c r="AR667" s="658">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654">
        <f ca="1">COUNTIF(INDIRECT("H"&amp;(ROW()+12*(($AO667-1)*3+$AP667)-ROW())/12+5):INDIRECT("S"&amp;(ROW()+12*(($AO667-1)*3+$AP667)-ROW())/12+5),AR667)</f>
        <v>0</v>
      </c>
      <c r="AT667" s="658">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654">
        <f ca="1">COUNTIF(INDIRECT("U"&amp;(ROW()+12*(($AO667-1)*3+$AP667)-ROW())/12+5):INDIRECT("AF"&amp;(ROW()+12*(($AO667-1)*3+$AP667)-ROW())/12+5),AT667)</f>
        <v>0</v>
      </c>
      <c r="AV667" s="654">
        <f ca="1">IF(AND(AR667+AT667&gt;0,AS667+AU667&gt;0),COUNTIF(AV$6:AV666,"&gt;0")+1,0)</f>
        <v>0</v>
      </c>
    </row>
    <row r="668" spans="41:48">
      <c r="AO668" s="654">
        <v>19</v>
      </c>
      <c r="AP668" s="654">
        <v>2</v>
      </c>
      <c r="AQ668" s="654">
        <v>3</v>
      </c>
      <c r="AR668" s="658">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654">
        <f ca="1">COUNTIF(INDIRECT("H"&amp;(ROW()+12*(($AO668-1)*3+$AP668)-ROW())/12+5):INDIRECT("S"&amp;(ROW()+12*(($AO668-1)*3+$AP668)-ROW())/12+5),AR668)</f>
        <v>0</v>
      </c>
      <c r="AT668" s="658">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654">
        <f ca="1">COUNTIF(INDIRECT("U"&amp;(ROW()+12*(($AO668-1)*3+$AP668)-ROW())/12+5):INDIRECT("AF"&amp;(ROW()+12*(($AO668-1)*3+$AP668)-ROW())/12+5),AT668)</f>
        <v>0</v>
      </c>
      <c r="AV668" s="654">
        <f ca="1">IF(AND(AR668+AT668&gt;0,AS668+AU668&gt;0),COUNTIF(AV$6:AV667,"&gt;0")+1,0)</f>
        <v>0</v>
      </c>
    </row>
    <row r="669" spans="41:48">
      <c r="AO669" s="654">
        <v>19</v>
      </c>
      <c r="AP669" s="654">
        <v>2</v>
      </c>
      <c r="AQ669" s="654">
        <v>4</v>
      </c>
      <c r="AR669" s="658">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654">
        <f ca="1">COUNTIF(INDIRECT("H"&amp;(ROW()+12*(($AO669-1)*3+$AP669)-ROW())/12+5):INDIRECT("S"&amp;(ROW()+12*(($AO669-1)*3+$AP669)-ROW())/12+5),AR669)</f>
        <v>0</v>
      </c>
      <c r="AT669" s="658">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654">
        <f ca="1">COUNTIF(INDIRECT("U"&amp;(ROW()+12*(($AO669-1)*3+$AP669)-ROW())/12+5):INDIRECT("AF"&amp;(ROW()+12*(($AO669-1)*3+$AP669)-ROW())/12+5),AT669)</f>
        <v>0</v>
      </c>
      <c r="AV669" s="654">
        <f ca="1">IF(AND(AR669+AT669&gt;0,AS669+AU669&gt;0),COUNTIF(AV$6:AV668,"&gt;0")+1,0)</f>
        <v>0</v>
      </c>
    </row>
    <row r="670" spans="41:48">
      <c r="AO670" s="654">
        <v>19</v>
      </c>
      <c r="AP670" s="654">
        <v>2</v>
      </c>
      <c r="AQ670" s="654">
        <v>5</v>
      </c>
      <c r="AR670" s="658">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654">
        <f ca="1">COUNTIF(INDIRECT("H"&amp;(ROW()+12*(($AO670-1)*3+$AP670)-ROW())/12+5):INDIRECT("S"&amp;(ROW()+12*(($AO670-1)*3+$AP670)-ROW())/12+5),AR670)</f>
        <v>0</v>
      </c>
      <c r="AT670" s="658">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654">
        <f ca="1">COUNTIF(INDIRECT("U"&amp;(ROW()+12*(($AO670-1)*3+$AP670)-ROW())/12+5):INDIRECT("AF"&amp;(ROW()+12*(($AO670-1)*3+$AP670)-ROW())/12+5),AT670)</f>
        <v>0</v>
      </c>
      <c r="AV670" s="654">
        <f ca="1">IF(AND(AR670+AT670&gt;0,AS670+AU670&gt;0),COUNTIF(AV$6:AV669,"&gt;0")+1,0)</f>
        <v>0</v>
      </c>
    </row>
    <row r="671" spans="41:48">
      <c r="AO671" s="654">
        <v>19</v>
      </c>
      <c r="AP671" s="654">
        <v>2</v>
      </c>
      <c r="AQ671" s="654">
        <v>6</v>
      </c>
      <c r="AR671" s="658">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654">
        <f ca="1">COUNTIF(INDIRECT("H"&amp;(ROW()+12*(($AO671-1)*3+$AP671)-ROW())/12+5):INDIRECT("S"&amp;(ROW()+12*(($AO671-1)*3+$AP671)-ROW())/12+5),AR671)</f>
        <v>0</v>
      </c>
      <c r="AT671" s="658">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654">
        <f ca="1">COUNTIF(INDIRECT("U"&amp;(ROW()+12*(($AO671-1)*3+$AP671)-ROW())/12+5):INDIRECT("AF"&amp;(ROW()+12*(($AO671-1)*3+$AP671)-ROW())/12+5),AT671)</f>
        <v>0</v>
      </c>
      <c r="AV671" s="654">
        <f ca="1">IF(AND(AR671+AT671&gt;0,AS671+AU671&gt;0),COUNTIF(AV$6:AV670,"&gt;0")+1,0)</f>
        <v>0</v>
      </c>
    </row>
    <row r="672" spans="41:48">
      <c r="AO672" s="654">
        <v>19</v>
      </c>
      <c r="AP672" s="654">
        <v>2</v>
      </c>
      <c r="AQ672" s="654">
        <v>7</v>
      </c>
      <c r="AR672" s="658">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654">
        <f ca="1">COUNTIF(INDIRECT("H"&amp;(ROW()+12*(($AO672-1)*3+$AP672)-ROW())/12+5):INDIRECT("S"&amp;(ROW()+12*(($AO672-1)*3+$AP672)-ROW())/12+5),AR672)</f>
        <v>0</v>
      </c>
      <c r="AT672" s="658">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654">
        <f ca="1">COUNTIF(INDIRECT("U"&amp;(ROW()+12*(($AO672-1)*3+$AP672)-ROW())/12+5):INDIRECT("AF"&amp;(ROW()+12*(($AO672-1)*3+$AP672)-ROW())/12+5),AT672)</f>
        <v>0</v>
      </c>
      <c r="AV672" s="654">
        <f ca="1">IF(AND(AR672+AT672&gt;0,AS672+AU672&gt;0),COUNTIF(AV$6:AV671,"&gt;0")+1,0)</f>
        <v>0</v>
      </c>
    </row>
    <row r="673" spans="41:48">
      <c r="AO673" s="654">
        <v>19</v>
      </c>
      <c r="AP673" s="654">
        <v>2</v>
      </c>
      <c r="AQ673" s="654">
        <v>8</v>
      </c>
      <c r="AR673" s="658">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654">
        <f ca="1">COUNTIF(INDIRECT("H"&amp;(ROW()+12*(($AO673-1)*3+$AP673)-ROW())/12+5):INDIRECT("S"&amp;(ROW()+12*(($AO673-1)*3+$AP673)-ROW())/12+5),AR673)</f>
        <v>0</v>
      </c>
      <c r="AT673" s="658">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654">
        <f ca="1">COUNTIF(INDIRECT("U"&amp;(ROW()+12*(($AO673-1)*3+$AP673)-ROW())/12+5):INDIRECT("AF"&amp;(ROW()+12*(($AO673-1)*3+$AP673)-ROW())/12+5),AT673)</f>
        <v>0</v>
      </c>
      <c r="AV673" s="654">
        <f ca="1">IF(AND(AR673+AT673&gt;0,AS673+AU673&gt;0),COUNTIF(AV$6:AV672,"&gt;0")+1,0)</f>
        <v>0</v>
      </c>
    </row>
    <row r="674" spans="41:48">
      <c r="AO674" s="654">
        <v>19</v>
      </c>
      <c r="AP674" s="654">
        <v>2</v>
      </c>
      <c r="AQ674" s="654">
        <v>9</v>
      </c>
      <c r="AR674" s="658">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654">
        <f ca="1">COUNTIF(INDIRECT("H"&amp;(ROW()+12*(($AO674-1)*3+$AP674)-ROW())/12+5):INDIRECT("S"&amp;(ROW()+12*(($AO674-1)*3+$AP674)-ROW())/12+5),AR674)</f>
        <v>0</v>
      </c>
      <c r="AT674" s="658">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654">
        <f ca="1">COUNTIF(INDIRECT("U"&amp;(ROW()+12*(($AO674-1)*3+$AP674)-ROW())/12+5):INDIRECT("AF"&amp;(ROW()+12*(($AO674-1)*3+$AP674)-ROW())/12+5),AT674)</f>
        <v>0</v>
      </c>
      <c r="AV674" s="654">
        <f ca="1">IF(AND(AR674+AT674&gt;0,AS674+AU674&gt;0),COUNTIF(AV$6:AV673,"&gt;0")+1,0)</f>
        <v>0</v>
      </c>
    </row>
    <row r="675" spans="41:48">
      <c r="AO675" s="654">
        <v>19</v>
      </c>
      <c r="AP675" s="654">
        <v>2</v>
      </c>
      <c r="AQ675" s="654">
        <v>10</v>
      </c>
      <c r="AR675" s="658">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654">
        <f ca="1">COUNTIF(INDIRECT("H"&amp;(ROW()+12*(($AO675-1)*3+$AP675)-ROW())/12+5):INDIRECT("S"&amp;(ROW()+12*(($AO675-1)*3+$AP675)-ROW())/12+5),AR675)</f>
        <v>0</v>
      </c>
      <c r="AT675" s="658">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654">
        <f ca="1">COUNTIF(INDIRECT("U"&amp;(ROW()+12*(($AO675-1)*3+$AP675)-ROW())/12+5):INDIRECT("AF"&amp;(ROW()+12*(($AO675-1)*3+$AP675)-ROW())/12+5),AT675)</f>
        <v>0</v>
      </c>
      <c r="AV675" s="654">
        <f ca="1">IF(AND(AR675+AT675&gt;0,AS675+AU675&gt;0),COUNTIF(AV$6:AV674,"&gt;0")+1,0)</f>
        <v>0</v>
      </c>
    </row>
    <row r="676" spans="41:48">
      <c r="AO676" s="654">
        <v>19</v>
      </c>
      <c r="AP676" s="654">
        <v>2</v>
      </c>
      <c r="AQ676" s="654">
        <v>11</v>
      </c>
      <c r="AR676" s="658">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654">
        <f ca="1">COUNTIF(INDIRECT("H"&amp;(ROW()+12*(($AO676-1)*3+$AP676)-ROW())/12+5):INDIRECT("S"&amp;(ROW()+12*(($AO676-1)*3+$AP676)-ROW())/12+5),AR676)</f>
        <v>0</v>
      </c>
      <c r="AT676" s="658">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654">
        <f ca="1">COUNTIF(INDIRECT("U"&amp;(ROW()+12*(($AO676-1)*3+$AP676)-ROW())/12+5):INDIRECT("AF"&amp;(ROW()+12*(($AO676-1)*3+$AP676)-ROW())/12+5),AT676)</f>
        <v>0</v>
      </c>
      <c r="AV676" s="654">
        <f ca="1">IF(AND(AR676+AT676&gt;0,AS676+AU676&gt;0),COUNTIF(AV$6:AV675,"&gt;0")+1,0)</f>
        <v>0</v>
      </c>
    </row>
    <row r="677" spans="41:48">
      <c r="AO677" s="654">
        <v>19</v>
      </c>
      <c r="AP677" s="654">
        <v>2</v>
      </c>
      <c r="AQ677" s="654">
        <v>12</v>
      </c>
      <c r="AR677" s="658">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654">
        <f ca="1">COUNTIF(INDIRECT("H"&amp;(ROW()+12*(($AO677-1)*3+$AP677)-ROW())/12+5):INDIRECT("S"&amp;(ROW()+12*(($AO677-1)*3+$AP677)-ROW())/12+5),AR677)</f>
        <v>0</v>
      </c>
      <c r="AT677" s="658">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654">
        <f ca="1">COUNTIF(INDIRECT("U"&amp;(ROW()+12*(($AO677-1)*3+$AP677)-ROW())/12+5):INDIRECT("AF"&amp;(ROW()+12*(($AO677-1)*3+$AP677)-ROW())/12+5),AT677)</f>
        <v>0</v>
      </c>
      <c r="AV677" s="654">
        <f ca="1">IF(AND(AR677+AT677&gt;0,AS677+AU677&gt;0),COUNTIF(AV$6:AV676,"&gt;0")+1,0)</f>
        <v>0</v>
      </c>
    </row>
    <row r="678" spans="41:48">
      <c r="AO678" s="654">
        <v>19</v>
      </c>
      <c r="AP678" s="654">
        <v>3</v>
      </c>
      <c r="AQ678" s="654">
        <v>1</v>
      </c>
      <c r="AR678" s="658">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654">
        <f ca="1">COUNTIF(INDIRECT("H"&amp;(ROW()+12*(($AO678-1)*3+$AP678)-ROW())/12+5):INDIRECT("S"&amp;(ROW()+12*(($AO678-1)*3+$AP678)-ROW())/12+5),AR678)</f>
        <v>0</v>
      </c>
      <c r="AT678" s="658">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654">
        <f ca="1">COUNTIF(INDIRECT("U"&amp;(ROW()+12*(($AO678-1)*3+$AP678)-ROW())/12+5):INDIRECT("AF"&amp;(ROW()+12*(($AO678-1)*3+$AP678)-ROW())/12+5),AT678)</f>
        <v>0</v>
      </c>
      <c r="AV678" s="654">
        <f ca="1">IF(AND(AR678+AT678&gt;0,AS678+AU678&gt;0),COUNTIF(AV$6:AV677,"&gt;0")+1,0)</f>
        <v>0</v>
      </c>
    </row>
    <row r="679" spans="41:48">
      <c r="AO679" s="654">
        <v>19</v>
      </c>
      <c r="AP679" s="654">
        <v>3</v>
      </c>
      <c r="AQ679" s="654">
        <v>2</v>
      </c>
      <c r="AR679" s="658">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654">
        <f ca="1">COUNTIF(INDIRECT("H"&amp;(ROW()+12*(($AO679-1)*3+$AP679)-ROW())/12+5):INDIRECT("S"&amp;(ROW()+12*(($AO679-1)*3+$AP679)-ROW())/12+5),AR679)</f>
        <v>0</v>
      </c>
      <c r="AT679" s="658">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654">
        <f ca="1">COUNTIF(INDIRECT("U"&amp;(ROW()+12*(($AO679-1)*3+$AP679)-ROW())/12+5):INDIRECT("AF"&amp;(ROW()+12*(($AO679-1)*3+$AP679)-ROW())/12+5),AT679)</f>
        <v>0</v>
      </c>
      <c r="AV679" s="654">
        <f ca="1">IF(AND(AR679+AT679&gt;0,AS679+AU679&gt;0),COUNTIF(AV$6:AV678,"&gt;0")+1,0)</f>
        <v>0</v>
      </c>
    </row>
    <row r="680" spans="41:48">
      <c r="AO680" s="654">
        <v>19</v>
      </c>
      <c r="AP680" s="654">
        <v>3</v>
      </c>
      <c r="AQ680" s="654">
        <v>3</v>
      </c>
      <c r="AR680" s="658">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654">
        <f ca="1">COUNTIF(INDIRECT("H"&amp;(ROW()+12*(($AO680-1)*3+$AP680)-ROW())/12+5):INDIRECT("S"&amp;(ROW()+12*(($AO680-1)*3+$AP680)-ROW())/12+5),AR680)</f>
        <v>0</v>
      </c>
      <c r="AT680" s="658">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654">
        <f ca="1">COUNTIF(INDIRECT("U"&amp;(ROW()+12*(($AO680-1)*3+$AP680)-ROW())/12+5):INDIRECT("AF"&amp;(ROW()+12*(($AO680-1)*3+$AP680)-ROW())/12+5),AT680)</f>
        <v>0</v>
      </c>
      <c r="AV680" s="654">
        <f ca="1">IF(AND(AR680+AT680&gt;0,AS680+AU680&gt;0),COUNTIF(AV$6:AV679,"&gt;0")+1,0)</f>
        <v>0</v>
      </c>
    </row>
    <row r="681" spans="41:48">
      <c r="AO681" s="654">
        <v>19</v>
      </c>
      <c r="AP681" s="654">
        <v>3</v>
      </c>
      <c r="AQ681" s="654">
        <v>4</v>
      </c>
      <c r="AR681" s="658">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654">
        <f ca="1">COUNTIF(INDIRECT("H"&amp;(ROW()+12*(($AO681-1)*3+$AP681)-ROW())/12+5):INDIRECT("S"&amp;(ROW()+12*(($AO681-1)*3+$AP681)-ROW())/12+5),AR681)</f>
        <v>0</v>
      </c>
      <c r="AT681" s="658">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654">
        <f ca="1">COUNTIF(INDIRECT("U"&amp;(ROW()+12*(($AO681-1)*3+$AP681)-ROW())/12+5):INDIRECT("AF"&amp;(ROW()+12*(($AO681-1)*3+$AP681)-ROW())/12+5),AT681)</f>
        <v>0</v>
      </c>
      <c r="AV681" s="654">
        <f ca="1">IF(AND(AR681+AT681&gt;0,AS681+AU681&gt;0),COUNTIF(AV$6:AV680,"&gt;0")+1,0)</f>
        <v>0</v>
      </c>
    </row>
    <row r="682" spans="41:48">
      <c r="AO682" s="654">
        <v>19</v>
      </c>
      <c r="AP682" s="654">
        <v>3</v>
      </c>
      <c r="AQ682" s="654">
        <v>5</v>
      </c>
      <c r="AR682" s="658">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654">
        <f ca="1">COUNTIF(INDIRECT("H"&amp;(ROW()+12*(($AO682-1)*3+$AP682)-ROW())/12+5):INDIRECT("S"&amp;(ROW()+12*(($AO682-1)*3+$AP682)-ROW())/12+5),AR682)</f>
        <v>0</v>
      </c>
      <c r="AT682" s="658">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654">
        <f ca="1">COUNTIF(INDIRECT("U"&amp;(ROW()+12*(($AO682-1)*3+$AP682)-ROW())/12+5):INDIRECT("AF"&amp;(ROW()+12*(($AO682-1)*3+$AP682)-ROW())/12+5),AT682)</f>
        <v>0</v>
      </c>
      <c r="AV682" s="654">
        <f ca="1">IF(AND(AR682+AT682&gt;0,AS682+AU682&gt;0),COUNTIF(AV$6:AV681,"&gt;0")+1,0)</f>
        <v>0</v>
      </c>
    </row>
    <row r="683" spans="41:48">
      <c r="AO683" s="654">
        <v>19</v>
      </c>
      <c r="AP683" s="654">
        <v>3</v>
      </c>
      <c r="AQ683" s="654">
        <v>6</v>
      </c>
      <c r="AR683" s="658">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654">
        <f ca="1">COUNTIF(INDIRECT("H"&amp;(ROW()+12*(($AO683-1)*3+$AP683)-ROW())/12+5):INDIRECT("S"&amp;(ROW()+12*(($AO683-1)*3+$AP683)-ROW())/12+5),AR683)</f>
        <v>0</v>
      </c>
      <c r="AT683" s="658">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654">
        <f ca="1">COUNTIF(INDIRECT("U"&amp;(ROW()+12*(($AO683-1)*3+$AP683)-ROW())/12+5):INDIRECT("AF"&amp;(ROW()+12*(($AO683-1)*3+$AP683)-ROW())/12+5),AT683)</f>
        <v>0</v>
      </c>
      <c r="AV683" s="654">
        <f ca="1">IF(AND(AR683+AT683&gt;0,AS683+AU683&gt;0),COUNTIF(AV$6:AV682,"&gt;0")+1,0)</f>
        <v>0</v>
      </c>
    </row>
    <row r="684" spans="41:48">
      <c r="AO684" s="654">
        <v>19</v>
      </c>
      <c r="AP684" s="654">
        <v>3</v>
      </c>
      <c r="AQ684" s="654">
        <v>7</v>
      </c>
      <c r="AR684" s="658">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654">
        <f ca="1">COUNTIF(INDIRECT("H"&amp;(ROW()+12*(($AO684-1)*3+$AP684)-ROW())/12+5):INDIRECT("S"&amp;(ROW()+12*(($AO684-1)*3+$AP684)-ROW())/12+5),AR684)</f>
        <v>0</v>
      </c>
      <c r="AT684" s="658">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654">
        <f ca="1">COUNTIF(INDIRECT("U"&amp;(ROW()+12*(($AO684-1)*3+$AP684)-ROW())/12+5):INDIRECT("AF"&amp;(ROW()+12*(($AO684-1)*3+$AP684)-ROW())/12+5),AT684)</f>
        <v>0</v>
      </c>
      <c r="AV684" s="654">
        <f ca="1">IF(AND(AR684+AT684&gt;0,AS684+AU684&gt;0),COUNTIF(AV$6:AV683,"&gt;0")+1,0)</f>
        <v>0</v>
      </c>
    </row>
    <row r="685" spans="41:48">
      <c r="AO685" s="654">
        <v>19</v>
      </c>
      <c r="AP685" s="654">
        <v>3</v>
      </c>
      <c r="AQ685" s="654">
        <v>8</v>
      </c>
      <c r="AR685" s="658">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654">
        <f ca="1">COUNTIF(INDIRECT("H"&amp;(ROW()+12*(($AO685-1)*3+$AP685)-ROW())/12+5):INDIRECT("S"&amp;(ROW()+12*(($AO685-1)*3+$AP685)-ROW())/12+5),AR685)</f>
        <v>0</v>
      </c>
      <c r="AT685" s="658">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654">
        <f ca="1">COUNTIF(INDIRECT("U"&amp;(ROW()+12*(($AO685-1)*3+$AP685)-ROW())/12+5):INDIRECT("AF"&amp;(ROW()+12*(($AO685-1)*3+$AP685)-ROW())/12+5),AT685)</f>
        <v>0</v>
      </c>
      <c r="AV685" s="654">
        <f ca="1">IF(AND(AR685+AT685&gt;0,AS685+AU685&gt;0),COUNTIF(AV$6:AV684,"&gt;0")+1,0)</f>
        <v>0</v>
      </c>
    </row>
    <row r="686" spans="41:48">
      <c r="AO686" s="654">
        <v>19</v>
      </c>
      <c r="AP686" s="654">
        <v>3</v>
      </c>
      <c r="AQ686" s="654">
        <v>9</v>
      </c>
      <c r="AR686" s="658">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654">
        <f ca="1">COUNTIF(INDIRECT("H"&amp;(ROW()+12*(($AO686-1)*3+$AP686)-ROW())/12+5):INDIRECT("S"&amp;(ROW()+12*(($AO686-1)*3+$AP686)-ROW())/12+5),AR686)</f>
        <v>0</v>
      </c>
      <c r="AT686" s="658">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654">
        <f ca="1">COUNTIF(INDIRECT("U"&amp;(ROW()+12*(($AO686-1)*3+$AP686)-ROW())/12+5):INDIRECT("AF"&amp;(ROW()+12*(($AO686-1)*3+$AP686)-ROW())/12+5),AT686)</f>
        <v>0</v>
      </c>
      <c r="AV686" s="654">
        <f ca="1">IF(AND(AR686+AT686&gt;0,AS686+AU686&gt;0),COUNTIF(AV$6:AV685,"&gt;0")+1,0)</f>
        <v>0</v>
      </c>
    </row>
    <row r="687" spans="41:48">
      <c r="AO687" s="654">
        <v>19</v>
      </c>
      <c r="AP687" s="654">
        <v>3</v>
      </c>
      <c r="AQ687" s="654">
        <v>10</v>
      </c>
      <c r="AR687" s="658">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654">
        <f ca="1">COUNTIF(INDIRECT("H"&amp;(ROW()+12*(($AO687-1)*3+$AP687)-ROW())/12+5):INDIRECT("S"&amp;(ROW()+12*(($AO687-1)*3+$AP687)-ROW())/12+5),AR687)</f>
        <v>0</v>
      </c>
      <c r="AT687" s="658">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654">
        <f ca="1">COUNTIF(INDIRECT("U"&amp;(ROW()+12*(($AO687-1)*3+$AP687)-ROW())/12+5):INDIRECT("AF"&amp;(ROW()+12*(($AO687-1)*3+$AP687)-ROW())/12+5),AT687)</f>
        <v>0</v>
      </c>
      <c r="AV687" s="654">
        <f ca="1">IF(AND(AR687+AT687&gt;0,AS687+AU687&gt;0),COUNTIF(AV$6:AV686,"&gt;0")+1,0)</f>
        <v>0</v>
      </c>
    </row>
    <row r="688" spans="41:48">
      <c r="AO688" s="654">
        <v>19</v>
      </c>
      <c r="AP688" s="654">
        <v>3</v>
      </c>
      <c r="AQ688" s="654">
        <v>11</v>
      </c>
      <c r="AR688" s="658">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654">
        <f ca="1">COUNTIF(INDIRECT("H"&amp;(ROW()+12*(($AO688-1)*3+$AP688)-ROW())/12+5):INDIRECT("S"&amp;(ROW()+12*(($AO688-1)*3+$AP688)-ROW())/12+5),AR688)</f>
        <v>0</v>
      </c>
      <c r="AT688" s="658">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654">
        <f ca="1">COUNTIF(INDIRECT("U"&amp;(ROW()+12*(($AO688-1)*3+$AP688)-ROW())/12+5):INDIRECT("AF"&amp;(ROW()+12*(($AO688-1)*3+$AP688)-ROW())/12+5),AT688)</f>
        <v>0</v>
      </c>
      <c r="AV688" s="654">
        <f ca="1">IF(AND(AR688+AT688&gt;0,AS688+AU688&gt;0),COUNTIF(AV$6:AV687,"&gt;0")+1,0)</f>
        <v>0</v>
      </c>
    </row>
    <row r="689" spans="41:48">
      <c r="AO689" s="654">
        <v>19</v>
      </c>
      <c r="AP689" s="654">
        <v>3</v>
      </c>
      <c r="AQ689" s="654">
        <v>12</v>
      </c>
      <c r="AR689" s="658">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654">
        <f ca="1">COUNTIF(INDIRECT("H"&amp;(ROW()+12*(($AO689-1)*3+$AP689)-ROW())/12+5):INDIRECT("S"&amp;(ROW()+12*(($AO689-1)*3+$AP689)-ROW())/12+5),AR689)</f>
        <v>0</v>
      </c>
      <c r="AT689" s="658">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654">
        <f ca="1">COUNTIF(INDIRECT("U"&amp;(ROW()+12*(($AO689-1)*3+$AP689)-ROW())/12+5):INDIRECT("AF"&amp;(ROW()+12*(($AO689-1)*3+$AP689)-ROW())/12+5),AT689)</f>
        <v>0</v>
      </c>
      <c r="AV689" s="654">
        <f ca="1">IF(AND(AR689+AT689&gt;0,AS689+AU689&gt;0),COUNTIF(AV$6:AV688,"&gt;0")+1,0)</f>
        <v>0</v>
      </c>
    </row>
    <row r="690" spans="41:48">
      <c r="AO690" s="654">
        <v>20</v>
      </c>
      <c r="AP690" s="654">
        <v>1</v>
      </c>
      <c r="AQ690" s="654">
        <v>1</v>
      </c>
      <c r="AR690" s="658">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654">
        <f ca="1">COUNTIF(INDIRECT("H"&amp;(ROW()+12*(($AO690-1)*3+$AP690)-ROW())/12+5):INDIRECT("S"&amp;(ROW()+12*(($AO690-1)*3+$AP690)-ROW())/12+5),AR690)</f>
        <v>0</v>
      </c>
      <c r="AT690" s="658">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654">
        <f ca="1">COUNTIF(INDIRECT("U"&amp;(ROW()+12*(($AO690-1)*3+$AP690)-ROW())/12+5):INDIRECT("AF"&amp;(ROW()+12*(($AO690-1)*3+$AP690)-ROW())/12+5),AT690)</f>
        <v>0</v>
      </c>
      <c r="AV690" s="654">
        <f ca="1">IF(AND(AR690+AT690&gt;0,AS690+AU690&gt;0),COUNTIF(AV$6:AV689,"&gt;0")+1,0)</f>
        <v>0</v>
      </c>
    </row>
    <row r="691" spans="41:48">
      <c r="AO691" s="654">
        <v>20</v>
      </c>
      <c r="AP691" s="654">
        <v>1</v>
      </c>
      <c r="AQ691" s="654">
        <v>2</v>
      </c>
      <c r="AR691" s="658">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654">
        <f ca="1">COUNTIF(INDIRECT("H"&amp;(ROW()+12*(($AO691-1)*3+$AP691)-ROW())/12+5):INDIRECT("S"&amp;(ROW()+12*(($AO691-1)*3+$AP691)-ROW())/12+5),AR691)</f>
        <v>0</v>
      </c>
      <c r="AT691" s="658">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654">
        <f ca="1">COUNTIF(INDIRECT("U"&amp;(ROW()+12*(($AO691-1)*3+$AP691)-ROW())/12+5):INDIRECT("AF"&amp;(ROW()+12*(($AO691-1)*3+$AP691)-ROW())/12+5),AT691)</f>
        <v>0</v>
      </c>
      <c r="AV691" s="654">
        <f ca="1">IF(AND(AR691+AT691&gt;0,AS691+AU691&gt;0),COUNTIF(AV$6:AV690,"&gt;0")+1,0)</f>
        <v>0</v>
      </c>
    </row>
    <row r="692" spans="41:48">
      <c r="AO692" s="654">
        <v>20</v>
      </c>
      <c r="AP692" s="654">
        <v>1</v>
      </c>
      <c r="AQ692" s="654">
        <v>3</v>
      </c>
      <c r="AR692" s="658">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654">
        <f ca="1">COUNTIF(INDIRECT("H"&amp;(ROW()+12*(($AO692-1)*3+$AP692)-ROW())/12+5):INDIRECT("S"&amp;(ROW()+12*(($AO692-1)*3+$AP692)-ROW())/12+5),AR692)</f>
        <v>0</v>
      </c>
      <c r="AT692" s="658">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654">
        <f ca="1">COUNTIF(INDIRECT("U"&amp;(ROW()+12*(($AO692-1)*3+$AP692)-ROW())/12+5):INDIRECT("AF"&amp;(ROW()+12*(($AO692-1)*3+$AP692)-ROW())/12+5),AT692)</f>
        <v>0</v>
      </c>
      <c r="AV692" s="654">
        <f ca="1">IF(AND(AR692+AT692&gt;0,AS692+AU692&gt;0),COUNTIF(AV$6:AV691,"&gt;0")+1,0)</f>
        <v>0</v>
      </c>
    </row>
    <row r="693" spans="41:48">
      <c r="AO693" s="654">
        <v>20</v>
      </c>
      <c r="AP693" s="654">
        <v>1</v>
      </c>
      <c r="AQ693" s="654">
        <v>4</v>
      </c>
      <c r="AR693" s="658">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654">
        <f ca="1">COUNTIF(INDIRECT("H"&amp;(ROW()+12*(($AO693-1)*3+$AP693)-ROW())/12+5):INDIRECT("S"&amp;(ROW()+12*(($AO693-1)*3+$AP693)-ROW())/12+5),AR693)</f>
        <v>0</v>
      </c>
      <c r="AT693" s="658">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654">
        <f ca="1">COUNTIF(INDIRECT("U"&amp;(ROW()+12*(($AO693-1)*3+$AP693)-ROW())/12+5):INDIRECT("AF"&amp;(ROW()+12*(($AO693-1)*3+$AP693)-ROW())/12+5),AT693)</f>
        <v>0</v>
      </c>
      <c r="AV693" s="654">
        <f ca="1">IF(AND(AR693+AT693&gt;0,AS693+AU693&gt;0),COUNTIF(AV$6:AV692,"&gt;0")+1,0)</f>
        <v>0</v>
      </c>
    </row>
    <row r="694" spans="41:48">
      <c r="AO694" s="654">
        <v>20</v>
      </c>
      <c r="AP694" s="654">
        <v>1</v>
      </c>
      <c r="AQ694" s="654">
        <v>5</v>
      </c>
      <c r="AR694" s="658">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654">
        <f ca="1">COUNTIF(INDIRECT("H"&amp;(ROW()+12*(($AO694-1)*3+$AP694)-ROW())/12+5):INDIRECT("S"&amp;(ROW()+12*(($AO694-1)*3+$AP694)-ROW())/12+5),AR694)</f>
        <v>0</v>
      </c>
      <c r="AT694" s="658">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654">
        <f ca="1">COUNTIF(INDIRECT("U"&amp;(ROW()+12*(($AO694-1)*3+$AP694)-ROW())/12+5):INDIRECT("AF"&amp;(ROW()+12*(($AO694-1)*3+$AP694)-ROW())/12+5),AT694)</f>
        <v>0</v>
      </c>
      <c r="AV694" s="654">
        <f ca="1">IF(AND(AR694+AT694&gt;0,AS694+AU694&gt;0),COUNTIF(AV$6:AV693,"&gt;0")+1,0)</f>
        <v>0</v>
      </c>
    </row>
    <row r="695" spans="41:48">
      <c r="AO695" s="654">
        <v>20</v>
      </c>
      <c r="AP695" s="654">
        <v>1</v>
      </c>
      <c r="AQ695" s="654">
        <v>6</v>
      </c>
      <c r="AR695" s="658">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654">
        <f ca="1">COUNTIF(INDIRECT("H"&amp;(ROW()+12*(($AO695-1)*3+$AP695)-ROW())/12+5):INDIRECT("S"&amp;(ROW()+12*(($AO695-1)*3+$AP695)-ROW())/12+5),AR695)</f>
        <v>0</v>
      </c>
      <c r="AT695" s="658">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654">
        <f ca="1">COUNTIF(INDIRECT("U"&amp;(ROW()+12*(($AO695-1)*3+$AP695)-ROW())/12+5):INDIRECT("AF"&amp;(ROW()+12*(($AO695-1)*3+$AP695)-ROW())/12+5),AT695)</f>
        <v>0</v>
      </c>
      <c r="AV695" s="654">
        <f ca="1">IF(AND(AR695+AT695&gt;0,AS695+AU695&gt;0),COUNTIF(AV$6:AV694,"&gt;0")+1,0)</f>
        <v>0</v>
      </c>
    </row>
    <row r="696" spans="41:48">
      <c r="AO696" s="654">
        <v>20</v>
      </c>
      <c r="AP696" s="654">
        <v>1</v>
      </c>
      <c r="AQ696" s="654">
        <v>7</v>
      </c>
      <c r="AR696" s="658">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654">
        <f ca="1">COUNTIF(INDIRECT("H"&amp;(ROW()+12*(($AO696-1)*3+$AP696)-ROW())/12+5):INDIRECT("S"&amp;(ROW()+12*(($AO696-1)*3+$AP696)-ROW())/12+5),AR696)</f>
        <v>0</v>
      </c>
      <c r="AT696" s="658">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654">
        <f ca="1">COUNTIF(INDIRECT("U"&amp;(ROW()+12*(($AO696-1)*3+$AP696)-ROW())/12+5):INDIRECT("AF"&amp;(ROW()+12*(($AO696-1)*3+$AP696)-ROW())/12+5),AT696)</f>
        <v>0</v>
      </c>
      <c r="AV696" s="654">
        <f ca="1">IF(AND(AR696+AT696&gt;0,AS696+AU696&gt;0),COUNTIF(AV$6:AV695,"&gt;0")+1,0)</f>
        <v>0</v>
      </c>
    </row>
    <row r="697" spans="41:48">
      <c r="AO697" s="654">
        <v>20</v>
      </c>
      <c r="AP697" s="654">
        <v>1</v>
      </c>
      <c r="AQ697" s="654">
        <v>8</v>
      </c>
      <c r="AR697" s="658">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654">
        <f ca="1">COUNTIF(INDIRECT("H"&amp;(ROW()+12*(($AO697-1)*3+$AP697)-ROW())/12+5):INDIRECT("S"&amp;(ROW()+12*(($AO697-1)*3+$AP697)-ROW())/12+5),AR697)</f>
        <v>0</v>
      </c>
      <c r="AT697" s="658">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654">
        <f ca="1">COUNTIF(INDIRECT("U"&amp;(ROW()+12*(($AO697-1)*3+$AP697)-ROW())/12+5):INDIRECT("AF"&amp;(ROW()+12*(($AO697-1)*3+$AP697)-ROW())/12+5),AT697)</f>
        <v>0</v>
      </c>
      <c r="AV697" s="654">
        <f ca="1">IF(AND(AR697+AT697&gt;0,AS697+AU697&gt;0),COUNTIF(AV$6:AV696,"&gt;0")+1,0)</f>
        <v>0</v>
      </c>
    </row>
    <row r="698" spans="41:48">
      <c r="AO698" s="654">
        <v>20</v>
      </c>
      <c r="AP698" s="654">
        <v>1</v>
      </c>
      <c r="AQ698" s="654">
        <v>9</v>
      </c>
      <c r="AR698" s="658">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654">
        <f ca="1">COUNTIF(INDIRECT("H"&amp;(ROW()+12*(($AO698-1)*3+$AP698)-ROW())/12+5):INDIRECT("S"&amp;(ROW()+12*(($AO698-1)*3+$AP698)-ROW())/12+5),AR698)</f>
        <v>0</v>
      </c>
      <c r="AT698" s="658">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654">
        <f ca="1">COUNTIF(INDIRECT("U"&amp;(ROW()+12*(($AO698-1)*3+$AP698)-ROW())/12+5):INDIRECT("AF"&amp;(ROW()+12*(($AO698-1)*3+$AP698)-ROW())/12+5),AT698)</f>
        <v>0</v>
      </c>
      <c r="AV698" s="654">
        <f ca="1">IF(AND(AR698+AT698&gt;0,AS698+AU698&gt;0),COUNTIF(AV$6:AV697,"&gt;0")+1,0)</f>
        <v>0</v>
      </c>
    </row>
    <row r="699" spans="41:48">
      <c r="AO699" s="654">
        <v>20</v>
      </c>
      <c r="AP699" s="654">
        <v>1</v>
      </c>
      <c r="AQ699" s="654">
        <v>10</v>
      </c>
      <c r="AR699" s="658">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654">
        <f ca="1">COUNTIF(INDIRECT("H"&amp;(ROW()+12*(($AO699-1)*3+$AP699)-ROW())/12+5):INDIRECT("S"&amp;(ROW()+12*(($AO699-1)*3+$AP699)-ROW())/12+5),AR699)</f>
        <v>0</v>
      </c>
      <c r="AT699" s="658">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654">
        <f ca="1">COUNTIF(INDIRECT("U"&amp;(ROW()+12*(($AO699-1)*3+$AP699)-ROW())/12+5):INDIRECT("AF"&amp;(ROW()+12*(($AO699-1)*3+$AP699)-ROW())/12+5),AT699)</f>
        <v>0</v>
      </c>
      <c r="AV699" s="654">
        <f ca="1">IF(AND(AR699+AT699&gt;0,AS699+AU699&gt;0),COUNTIF(AV$6:AV698,"&gt;0")+1,0)</f>
        <v>0</v>
      </c>
    </row>
    <row r="700" spans="41:48">
      <c r="AO700" s="654">
        <v>20</v>
      </c>
      <c r="AP700" s="654">
        <v>1</v>
      </c>
      <c r="AQ700" s="654">
        <v>11</v>
      </c>
      <c r="AR700" s="658">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654">
        <f ca="1">COUNTIF(INDIRECT("H"&amp;(ROW()+12*(($AO700-1)*3+$AP700)-ROW())/12+5):INDIRECT("S"&amp;(ROW()+12*(($AO700-1)*3+$AP700)-ROW())/12+5),AR700)</f>
        <v>0</v>
      </c>
      <c r="AT700" s="658">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654">
        <f ca="1">COUNTIF(INDIRECT("U"&amp;(ROW()+12*(($AO700-1)*3+$AP700)-ROW())/12+5):INDIRECT("AF"&amp;(ROW()+12*(($AO700-1)*3+$AP700)-ROW())/12+5),AT700)</f>
        <v>0</v>
      </c>
      <c r="AV700" s="654">
        <f ca="1">IF(AND(AR700+AT700&gt;0,AS700+AU700&gt;0),COUNTIF(AV$6:AV699,"&gt;0")+1,0)</f>
        <v>0</v>
      </c>
    </row>
    <row r="701" spans="41:48">
      <c r="AO701" s="654">
        <v>20</v>
      </c>
      <c r="AP701" s="654">
        <v>1</v>
      </c>
      <c r="AQ701" s="654">
        <v>12</v>
      </c>
      <c r="AR701" s="658">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654">
        <f ca="1">COUNTIF(INDIRECT("H"&amp;(ROW()+12*(($AO701-1)*3+$AP701)-ROW())/12+5):INDIRECT("S"&amp;(ROW()+12*(($AO701-1)*3+$AP701)-ROW())/12+5),AR701)</f>
        <v>0</v>
      </c>
      <c r="AT701" s="658">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654">
        <f ca="1">COUNTIF(INDIRECT("U"&amp;(ROW()+12*(($AO701-1)*3+$AP701)-ROW())/12+5):INDIRECT("AF"&amp;(ROW()+12*(($AO701-1)*3+$AP701)-ROW())/12+5),AT701)</f>
        <v>0</v>
      </c>
      <c r="AV701" s="654">
        <f ca="1">IF(AND(AR701+AT701&gt;0,AS701+AU701&gt;0),COUNTIF(AV$6:AV700,"&gt;0")+1,0)</f>
        <v>0</v>
      </c>
    </row>
    <row r="702" spans="41:48">
      <c r="AO702" s="654">
        <v>20</v>
      </c>
      <c r="AP702" s="654">
        <v>2</v>
      </c>
      <c r="AQ702" s="654">
        <v>1</v>
      </c>
      <c r="AR702" s="658">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654">
        <f ca="1">COUNTIF(INDIRECT("H"&amp;(ROW()+12*(($AO702-1)*3+$AP702)-ROW())/12+5):INDIRECT("S"&amp;(ROW()+12*(($AO702-1)*3+$AP702)-ROW())/12+5),AR702)</f>
        <v>0</v>
      </c>
      <c r="AT702" s="658">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654">
        <f ca="1">COUNTIF(INDIRECT("U"&amp;(ROW()+12*(($AO702-1)*3+$AP702)-ROW())/12+5):INDIRECT("AF"&amp;(ROW()+12*(($AO702-1)*3+$AP702)-ROW())/12+5),AT702)</f>
        <v>0</v>
      </c>
      <c r="AV702" s="654">
        <f ca="1">IF(AND(AR702+AT702&gt;0,AS702+AU702&gt;0),COUNTIF(AV$6:AV701,"&gt;0")+1,0)</f>
        <v>0</v>
      </c>
    </row>
    <row r="703" spans="41:48">
      <c r="AO703" s="654">
        <v>20</v>
      </c>
      <c r="AP703" s="654">
        <v>2</v>
      </c>
      <c r="AQ703" s="654">
        <v>2</v>
      </c>
      <c r="AR703" s="658">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654">
        <f ca="1">COUNTIF(INDIRECT("H"&amp;(ROW()+12*(($AO703-1)*3+$AP703)-ROW())/12+5):INDIRECT("S"&amp;(ROW()+12*(($AO703-1)*3+$AP703)-ROW())/12+5),AR703)</f>
        <v>0</v>
      </c>
      <c r="AT703" s="658">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654">
        <f ca="1">COUNTIF(INDIRECT("U"&amp;(ROW()+12*(($AO703-1)*3+$AP703)-ROW())/12+5):INDIRECT("AF"&amp;(ROW()+12*(($AO703-1)*3+$AP703)-ROW())/12+5),AT703)</f>
        <v>0</v>
      </c>
      <c r="AV703" s="654">
        <f ca="1">IF(AND(AR703+AT703&gt;0,AS703+AU703&gt;0),COUNTIF(AV$6:AV702,"&gt;0")+1,0)</f>
        <v>0</v>
      </c>
    </row>
    <row r="704" spans="41:48">
      <c r="AO704" s="654">
        <v>20</v>
      </c>
      <c r="AP704" s="654">
        <v>2</v>
      </c>
      <c r="AQ704" s="654">
        <v>3</v>
      </c>
      <c r="AR704" s="658">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654">
        <f ca="1">COUNTIF(INDIRECT("H"&amp;(ROW()+12*(($AO704-1)*3+$AP704)-ROW())/12+5):INDIRECT("S"&amp;(ROW()+12*(($AO704-1)*3+$AP704)-ROW())/12+5),AR704)</f>
        <v>0</v>
      </c>
      <c r="AT704" s="658">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654">
        <f ca="1">COUNTIF(INDIRECT("U"&amp;(ROW()+12*(($AO704-1)*3+$AP704)-ROW())/12+5):INDIRECT("AF"&amp;(ROW()+12*(($AO704-1)*3+$AP704)-ROW())/12+5),AT704)</f>
        <v>0</v>
      </c>
      <c r="AV704" s="654">
        <f ca="1">IF(AND(AR704+AT704&gt;0,AS704+AU704&gt;0),COUNTIF(AV$6:AV703,"&gt;0")+1,0)</f>
        <v>0</v>
      </c>
    </row>
    <row r="705" spans="41:48">
      <c r="AO705" s="654">
        <v>20</v>
      </c>
      <c r="AP705" s="654">
        <v>2</v>
      </c>
      <c r="AQ705" s="654">
        <v>4</v>
      </c>
      <c r="AR705" s="658">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654">
        <f ca="1">COUNTIF(INDIRECT("H"&amp;(ROW()+12*(($AO705-1)*3+$AP705)-ROW())/12+5):INDIRECT("S"&amp;(ROW()+12*(($AO705-1)*3+$AP705)-ROW())/12+5),AR705)</f>
        <v>0</v>
      </c>
      <c r="AT705" s="658">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654">
        <f ca="1">COUNTIF(INDIRECT("U"&amp;(ROW()+12*(($AO705-1)*3+$AP705)-ROW())/12+5):INDIRECT("AF"&amp;(ROW()+12*(($AO705-1)*3+$AP705)-ROW())/12+5),AT705)</f>
        <v>0</v>
      </c>
      <c r="AV705" s="654">
        <f ca="1">IF(AND(AR705+AT705&gt;0,AS705+AU705&gt;0),COUNTIF(AV$6:AV704,"&gt;0")+1,0)</f>
        <v>0</v>
      </c>
    </row>
    <row r="706" spans="41:48">
      <c r="AO706" s="654">
        <v>20</v>
      </c>
      <c r="AP706" s="654">
        <v>2</v>
      </c>
      <c r="AQ706" s="654">
        <v>5</v>
      </c>
      <c r="AR706" s="658">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654">
        <f ca="1">COUNTIF(INDIRECT("H"&amp;(ROW()+12*(($AO706-1)*3+$AP706)-ROW())/12+5):INDIRECT("S"&amp;(ROW()+12*(($AO706-1)*3+$AP706)-ROW())/12+5),AR706)</f>
        <v>0</v>
      </c>
      <c r="AT706" s="658">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654">
        <f ca="1">COUNTIF(INDIRECT("U"&amp;(ROW()+12*(($AO706-1)*3+$AP706)-ROW())/12+5):INDIRECT("AF"&amp;(ROW()+12*(($AO706-1)*3+$AP706)-ROW())/12+5),AT706)</f>
        <v>0</v>
      </c>
      <c r="AV706" s="654">
        <f ca="1">IF(AND(AR706+AT706&gt;0,AS706+AU706&gt;0),COUNTIF(AV$6:AV705,"&gt;0")+1,0)</f>
        <v>0</v>
      </c>
    </row>
    <row r="707" spans="41:48">
      <c r="AO707" s="654">
        <v>20</v>
      </c>
      <c r="AP707" s="654">
        <v>2</v>
      </c>
      <c r="AQ707" s="654">
        <v>6</v>
      </c>
      <c r="AR707" s="658">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654">
        <f ca="1">COUNTIF(INDIRECT("H"&amp;(ROW()+12*(($AO707-1)*3+$AP707)-ROW())/12+5):INDIRECT("S"&amp;(ROW()+12*(($AO707-1)*3+$AP707)-ROW())/12+5),AR707)</f>
        <v>0</v>
      </c>
      <c r="AT707" s="658">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654">
        <f ca="1">COUNTIF(INDIRECT("U"&amp;(ROW()+12*(($AO707-1)*3+$AP707)-ROW())/12+5):INDIRECT("AF"&amp;(ROW()+12*(($AO707-1)*3+$AP707)-ROW())/12+5),AT707)</f>
        <v>0</v>
      </c>
      <c r="AV707" s="654">
        <f ca="1">IF(AND(AR707+AT707&gt;0,AS707+AU707&gt;0),COUNTIF(AV$6:AV706,"&gt;0")+1,0)</f>
        <v>0</v>
      </c>
    </row>
    <row r="708" spans="41:48">
      <c r="AO708" s="654">
        <v>20</v>
      </c>
      <c r="AP708" s="654">
        <v>2</v>
      </c>
      <c r="AQ708" s="654">
        <v>7</v>
      </c>
      <c r="AR708" s="658">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654">
        <f ca="1">COUNTIF(INDIRECT("H"&amp;(ROW()+12*(($AO708-1)*3+$AP708)-ROW())/12+5):INDIRECT("S"&amp;(ROW()+12*(($AO708-1)*3+$AP708)-ROW())/12+5),AR708)</f>
        <v>0</v>
      </c>
      <c r="AT708" s="658">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654">
        <f ca="1">COUNTIF(INDIRECT("U"&amp;(ROW()+12*(($AO708-1)*3+$AP708)-ROW())/12+5):INDIRECT("AF"&amp;(ROW()+12*(($AO708-1)*3+$AP708)-ROW())/12+5),AT708)</f>
        <v>0</v>
      </c>
      <c r="AV708" s="654">
        <f ca="1">IF(AND(AR708+AT708&gt;0,AS708+AU708&gt;0),COUNTIF(AV$6:AV707,"&gt;0")+1,0)</f>
        <v>0</v>
      </c>
    </row>
    <row r="709" spans="41:48">
      <c r="AO709" s="654">
        <v>20</v>
      </c>
      <c r="AP709" s="654">
        <v>2</v>
      </c>
      <c r="AQ709" s="654">
        <v>8</v>
      </c>
      <c r="AR709" s="658">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654">
        <f ca="1">COUNTIF(INDIRECT("H"&amp;(ROW()+12*(($AO709-1)*3+$AP709)-ROW())/12+5):INDIRECT("S"&amp;(ROW()+12*(($AO709-1)*3+$AP709)-ROW())/12+5),AR709)</f>
        <v>0</v>
      </c>
      <c r="AT709" s="658">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654">
        <f ca="1">COUNTIF(INDIRECT("U"&amp;(ROW()+12*(($AO709-1)*3+$AP709)-ROW())/12+5):INDIRECT("AF"&amp;(ROW()+12*(($AO709-1)*3+$AP709)-ROW())/12+5),AT709)</f>
        <v>0</v>
      </c>
      <c r="AV709" s="654">
        <f ca="1">IF(AND(AR709+AT709&gt;0,AS709+AU709&gt;0),COUNTIF(AV$6:AV708,"&gt;0")+1,0)</f>
        <v>0</v>
      </c>
    </row>
    <row r="710" spans="41:48">
      <c r="AO710" s="654">
        <v>20</v>
      </c>
      <c r="AP710" s="654">
        <v>2</v>
      </c>
      <c r="AQ710" s="654">
        <v>9</v>
      </c>
      <c r="AR710" s="658">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654">
        <f ca="1">COUNTIF(INDIRECT("H"&amp;(ROW()+12*(($AO710-1)*3+$AP710)-ROW())/12+5):INDIRECT("S"&amp;(ROW()+12*(($AO710-1)*3+$AP710)-ROW())/12+5),AR710)</f>
        <v>0</v>
      </c>
      <c r="AT710" s="658">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654">
        <f ca="1">COUNTIF(INDIRECT("U"&amp;(ROW()+12*(($AO710-1)*3+$AP710)-ROW())/12+5):INDIRECT("AF"&amp;(ROW()+12*(($AO710-1)*3+$AP710)-ROW())/12+5),AT710)</f>
        <v>0</v>
      </c>
      <c r="AV710" s="654">
        <f ca="1">IF(AND(AR710+AT710&gt;0,AS710+AU710&gt;0),COUNTIF(AV$6:AV709,"&gt;0")+1,0)</f>
        <v>0</v>
      </c>
    </row>
    <row r="711" spans="41:48">
      <c r="AO711" s="654">
        <v>20</v>
      </c>
      <c r="AP711" s="654">
        <v>2</v>
      </c>
      <c r="AQ711" s="654">
        <v>10</v>
      </c>
      <c r="AR711" s="658">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654">
        <f ca="1">COUNTIF(INDIRECT("H"&amp;(ROW()+12*(($AO711-1)*3+$AP711)-ROW())/12+5):INDIRECT("S"&amp;(ROW()+12*(($AO711-1)*3+$AP711)-ROW())/12+5),AR711)</f>
        <v>0</v>
      </c>
      <c r="AT711" s="658">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654">
        <f ca="1">COUNTIF(INDIRECT("U"&amp;(ROW()+12*(($AO711-1)*3+$AP711)-ROW())/12+5):INDIRECT("AF"&amp;(ROW()+12*(($AO711-1)*3+$AP711)-ROW())/12+5),AT711)</f>
        <v>0</v>
      </c>
      <c r="AV711" s="654">
        <f ca="1">IF(AND(AR711+AT711&gt;0,AS711+AU711&gt;0),COUNTIF(AV$6:AV710,"&gt;0")+1,0)</f>
        <v>0</v>
      </c>
    </row>
    <row r="712" spans="41:48">
      <c r="AO712" s="654">
        <v>20</v>
      </c>
      <c r="AP712" s="654">
        <v>2</v>
      </c>
      <c r="AQ712" s="654">
        <v>11</v>
      </c>
      <c r="AR712" s="658">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654">
        <f ca="1">COUNTIF(INDIRECT("H"&amp;(ROW()+12*(($AO712-1)*3+$AP712)-ROW())/12+5):INDIRECT("S"&amp;(ROW()+12*(($AO712-1)*3+$AP712)-ROW())/12+5),AR712)</f>
        <v>0</v>
      </c>
      <c r="AT712" s="658">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654">
        <f ca="1">COUNTIF(INDIRECT("U"&amp;(ROW()+12*(($AO712-1)*3+$AP712)-ROW())/12+5):INDIRECT("AF"&amp;(ROW()+12*(($AO712-1)*3+$AP712)-ROW())/12+5),AT712)</f>
        <v>0</v>
      </c>
      <c r="AV712" s="654">
        <f ca="1">IF(AND(AR712+AT712&gt;0,AS712+AU712&gt;0),COUNTIF(AV$6:AV711,"&gt;0")+1,0)</f>
        <v>0</v>
      </c>
    </row>
    <row r="713" spans="41:48">
      <c r="AO713" s="654">
        <v>20</v>
      </c>
      <c r="AP713" s="654">
        <v>2</v>
      </c>
      <c r="AQ713" s="654">
        <v>12</v>
      </c>
      <c r="AR713" s="658">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654">
        <f ca="1">COUNTIF(INDIRECT("H"&amp;(ROW()+12*(($AO713-1)*3+$AP713)-ROW())/12+5):INDIRECT("S"&amp;(ROW()+12*(($AO713-1)*3+$AP713)-ROW())/12+5),AR713)</f>
        <v>0</v>
      </c>
      <c r="AT713" s="658">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654">
        <f ca="1">COUNTIF(INDIRECT("U"&amp;(ROW()+12*(($AO713-1)*3+$AP713)-ROW())/12+5):INDIRECT("AF"&amp;(ROW()+12*(($AO713-1)*3+$AP713)-ROW())/12+5),AT713)</f>
        <v>0</v>
      </c>
      <c r="AV713" s="654">
        <f ca="1">IF(AND(AR713+AT713&gt;0,AS713+AU713&gt;0),COUNTIF(AV$6:AV712,"&gt;0")+1,0)</f>
        <v>0</v>
      </c>
    </row>
    <row r="714" spans="41:48">
      <c r="AO714" s="654">
        <v>20</v>
      </c>
      <c r="AP714" s="654">
        <v>3</v>
      </c>
      <c r="AQ714" s="654">
        <v>1</v>
      </c>
      <c r="AR714" s="658">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654">
        <f ca="1">COUNTIF(INDIRECT("H"&amp;(ROW()+12*(($AO714-1)*3+$AP714)-ROW())/12+5):INDIRECT("S"&amp;(ROW()+12*(($AO714-1)*3+$AP714)-ROW())/12+5),AR714)</f>
        <v>0</v>
      </c>
      <c r="AT714" s="658">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654">
        <f ca="1">COUNTIF(INDIRECT("U"&amp;(ROW()+12*(($AO714-1)*3+$AP714)-ROW())/12+5):INDIRECT("AF"&amp;(ROW()+12*(($AO714-1)*3+$AP714)-ROW())/12+5),AT714)</f>
        <v>0</v>
      </c>
      <c r="AV714" s="654">
        <f ca="1">IF(AND(AR714+AT714&gt;0,AS714+AU714&gt;0),COUNTIF(AV$6:AV713,"&gt;0")+1,0)</f>
        <v>0</v>
      </c>
    </row>
    <row r="715" spans="41:48">
      <c r="AO715" s="654">
        <v>20</v>
      </c>
      <c r="AP715" s="654">
        <v>3</v>
      </c>
      <c r="AQ715" s="654">
        <v>2</v>
      </c>
      <c r="AR715" s="658">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654">
        <f ca="1">COUNTIF(INDIRECT("H"&amp;(ROW()+12*(($AO715-1)*3+$AP715)-ROW())/12+5):INDIRECT("S"&amp;(ROW()+12*(($AO715-1)*3+$AP715)-ROW())/12+5),AR715)</f>
        <v>0</v>
      </c>
      <c r="AT715" s="658">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654">
        <f ca="1">COUNTIF(INDIRECT("U"&amp;(ROW()+12*(($AO715-1)*3+$AP715)-ROW())/12+5):INDIRECT("AF"&amp;(ROW()+12*(($AO715-1)*3+$AP715)-ROW())/12+5),AT715)</f>
        <v>0</v>
      </c>
      <c r="AV715" s="654">
        <f ca="1">IF(AND(AR715+AT715&gt;0,AS715+AU715&gt;0),COUNTIF(AV$6:AV714,"&gt;0")+1,0)</f>
        <v>0</v>
      </c>
    </row>
    <row r="716" spans="41:48">
      <c r="AO716" s="654">
        <v>20</v>
      </c>
      <c r="AP716" s="654">
        <v>3</v>
      </c>
      <c r="AQ716" s="654">
        <v>3</v>
      </c>
      <c r="AR716" s="658">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654">
        <f ca="1">COUNTIF(INDIRECT("H"&amp;(ROW()+12*(($AO716-1)*3+$AP716)-ROW())/12+5):INDIRECT("S"&amp;(ROW()+12*(($AO716-1)*3+$AP716)-ROW())/12+5),AR716)</f>
        <v>0</v>
      </c>
      <c r="AT716" s="658">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654">
        <f ca="1">COUNTIF(INDIRECT("U"&amp;(ROW()+12*(($AO716-1)*3+$AP716)-ROW())/12+5):INDIRECT("AF"&amp;(ROW()+12*(($AO716-1)*3+$AP716)-ROW())/12+5),AT716)</f>
        <v>0</v>
      </c>
      <c r="AV716" s="654">
        <f ca="1">IF(AND(AR716+AT716&gt;0,AS716+AU716&gt;0),COUNTIF(AV$6:AV715,"&gt;0")+1,0)</f>
        <v>0</v>
      </c>
    </row>
    <row r="717" spans="41:48">
      <c r="AO717" s="654">
        <v>20</v>
      </c>
      <c r="AP717" s="654">
        <v>3</v>
      </c>
      <c r="AQ717" s="654">
        <v>4</v>
      </c>
      <c r="AR717" s="658">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654">
        <f ca="1">COUNTIF(INDIRECT("H"&amp;(ROW()+12*(($AO717-1)*3+$AP717)-ROW())/12+5):INDIRECT("S"&amp;(ROW()+12*(($AO717-1)*3+$AP717)-ROW())/12+5),AR717)</f>
        <v>0</v>
      </c>
      <c r="AT717" s="658">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654">
        <f ca="1">COUNTIF(INDIRECT("U"&amp;(ROW()+12*(($AO717-1)*3+$AP717)-ROW())/12+5):INDIRECT("AF"&amp;(ROW()+12*(($AO717-1)*3+$AP717)-ROW())/12+5),AT717)</f>
        <v>0</v>
      </c>
      <c r="AV717" s="654">
        <f ca="1">IF(AND(AR717+AT717&gt;0,AS717+AU717&gt;0),COUNTIF(AV$6:AV716,"&gt;0")+1,0)</f>
        <v>0</v>
      </c>
    </row>
    <row r="718" spans="41:48">
      <c r="AO718" s="654">
        <v>20</v>
      </c>
      <c r="AP718" s="654">
        <v>3</v>
      </c>
      <c r="AQ718" s="654">
        <v>5</v>
      </c>
      <c r="AR718" s="658">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654">
        <f ca="1">COUNTIF(INDIRECT("H"&amp;(ROW()+12*(($AO718-1)*3+$AP718)-ROW())/12+5):INDIRECT("S"&amp;(ROW()+12*(($AO718-1)*3+$AP718)-ROW())/12+5),AR718)</f>
        <v>0</v>
      </c>
      <c r="AT718" s="658">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654">
        <f ca="1">COUNTIF(INDIRECT("U"&amp;(ROW()+12*(($AO718-1)*3+$AP718)-ROW())/12+5):INDIRECT("AF"&amp;(ROW()+12*(($AO718-1)*3+$AP718)-ROW())/12+5),AT718)</f>
        <v>0</v>
      </c>
      <c r="AV718" s="654">
        <f ca="1">IF(AND(AR718+AT718&gt;0,AS718+AU718&gt;0),COUNTIF(AV$6:AV717,"&gt;0")+1,0)</f>
        <v>0</v>
      </c>
    </row>
    <row r="719" spans="41:48">
      <c r="AO719" s="654">
        <v>20</v>
      </c>
      <c r="AP719" s="654">
        <v>3</v>
      </c>
      <c r="AQ719" s="654">
        <v>6</v>
      </c>
      <c r="AR719" s="658">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654">
        <f ca="1">COUNTIF(INDIRECT("H"&amp;(ROW()+12*(($AO719-1)*3+$AP719)-ROW())/12+5):INDIRECT("S"&amp;(ROW()+12*(($AO719-1)*3+$AP719)-ROW())/12+5),AR719)</f>
        <v>0</v>
      </c>
      <c r="AT719" s="658">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654">
        <f ca="1">COUNTIF(INDIRECT("U"&amp;(ROW()+12*(($AO719-1)*3+$AP719)-ROW())/12+5):INDIRECT("AF"&amp;(ROW()+12*(($AO719-1)*3+$AP719)-ROW())/12+5),AT719)</f>
        <v>0</v>
      </c>
      <c r="AV719" s="654">
        <f ca="1">IF(AND(AR719+AT719&gt;0,AS719+AU719&gt;0),COUNTIF(AV$6:AV718,"&gt;0")+1,0)</f>
        <v>0</v>
      </c>
    </row>
    <row r="720" spans="41:48">
      <c r="AO720" s="654">
        <v>20</v>
      </c>
      <c r="AP720" s="654">
        <v>3</v>
      </c>
      <c r="AQ720" s="654">
        <v>7</v>
      </c>
      <c r="AR720" s="658">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654">
        <f ca="1">COUNTIF(INDIRECT("H"&amp;(ROW()+12*(($AO720-1)*3+$AP720)-ROW())/12+5):INDIRECT("S"&amp;(ROW()+12*(($AO720-1)*3+$AP720)-ROW())/12+5),AR720)</f>
        <v>0</v>
      </c>
      <c r="AT720" s="658">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654">
        <f ca="1">COUNTIF(INDIRECT("U"&amp;(ROW()+12*(($AO720-1)*3+$AP720)-ROW())/12+5):INDIRECT("AF"&amp;(ROW()+12*(($AO720-1)*3+$AP720)-ROW())/12+5),AT720)</f>
        <v>0</v>
      </c>
      <c r="AV720" s="654">
        <f ca="1">IF(AND(AR720+AT720&gt;0,AS720+AU720&gt;0),COUNTIF(AV$6:AV719,"&gt;0")+1,0)</f>
        <v>0</v>
      </c>
    </row>
    <row r="721" spans="41:48">
      <c r="AO721" s="654">
        <v>20</v>
      </c>
      <c r="AP721" s="654">
        <v>3</v>
      </c>
      <c r="AQ721" s="654">
        <v>8</v>
      </c>
      <c r="AR721" s="658">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654">
        <f ca="1">COUNTIF(INDIRECT("H"&amp;(ROW()+12*(($AO721-1)*3+$AP721)-ROW())/12+5):INDIRECT("S"&amp;(ROW()+12*(($AO721-1)*3+$AP721)-ROW())/12+5),AR721)</f>
        <v>0</v>
      </c>
      <c r="AT721" s="658">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654">
        <f ca="1">COUNTIF(INDIRECT("U"&amp;(ROW()+12*(($AO721-1)*3+$AP721)-ROW())/12+5):INDIRECT("AF"&amp;(ROW()+12*(($AO721-1)*3+$AP721)-ROW())/12+5),AT721)</f>
        <v>0</v>
      </c>
      <c r="AV721" s="654">
        <f ca="1">IF(AND(AR721+AT721&gt;0,AS721+AU721&gt;0),COUNTIF(AV$6:AV720,"&gt;0")+1,0)</f>
        <v>0</v>
      </c>
    </row>
    <row r="722" spans="41:48">
      <c r="AO722" s="654">
        <v>20</v>
      </c>
      <c r="AP722" s="654">
        <v>3</v>
      </c>
      <c r="AQ722" s="654">
        <v>9</v>
      </c>
      <c r="AR722" s="658">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654">
        <f ca="1">COUNTIF(INDIRECT("H"&amp;(ROW()+12*(($AO722-1)*3+$AP722)-ROW())/12+5):INDIRECT("S"&amp;(ROW()+12*(($AO722-1)*3+$AP722)-ROW())/12+5),AR722)</f>
        <v>0</v>
      </c>
      <c r="AT722" s="658">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654">
        <f ca="1">COUNTIF(INDIRECT("U"&amp;(ROW()+12*(($AO722-1)*3+$AP722)-ROW())/12+5):INDIRECT("AF"&amp;(ROW()+12*(($AO722-1)*3+$AP722)-ROW())/12+5),AT722)</f>
        <v>0</v>
      </c>
      <c r="AV722" s="654">
        <f ca="1">IF(AND(AR722+AT722&gt;0,AS722+AU722&gt;0),COUNTIF(AV$6:AV721,"&gt;0")+1,0)</f>
        <v>0</v>
      </c>
    </row>
    <row r="723" spans="41:48">
      <c r="AO723" s="654">
        <v>20</v>
      </c>
      <c r="AP723" s="654">
        <v>3</v>
      </c>
      <c r="AQ723" s="654">
        <v>10</v>
      </c>
      <c r="AR723" s="658">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654">
        <f ca="1">COUNTIF(INDIRECT("H"&amp;(ROW()+12*(($AO723-1)*3+$AP723)-ROW())/12+5):INDIRECT("S"&amp;(ROW()+12*(($AO723-1)*3+$AP723)-ROW())/12+5),AR723)</f>
        <v>0</v>
      </c>
      <c r="AT723" s="658">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654">
        <f ca="1">COUNTIF(INDIRECT("U"&amp;(ROW()+12*(($AO723-1)*3+$AP723)-ROW())/12+5):INDIRECT("AF"&amp;(ROW()+12*(($AO723-1)*3+$AP723)-ROW())/12+5),AT723)</f>
        <v>0</v>
      </c>
      <c r="AV723" s="654">
        <f ca="1">IF(AND(AR723+AT723&gt;0,AS723+AU723&gt;0),COUNTIF(AV$6:AV722,"&gt;0")+1,0)</f>
        <v>0</v>
      </c>
    </row>
    <row r="724" spans="41:48">
      <c r="AO724" s="654">
        <v>20</v>
      </c>
      <c r="AP724" s="654">
        <v>3</v>
      </c>
      <c r="AQ724" s="654">
        <v>11</v>
      </c>
      <c r="AR724" s="658">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654">
        <f ca="1">COUNTIF(INDIRECT("H"&amp;(ROW()+12*(($AO724-1)*3+$AP724)-ROW())/12+5):INDIRECT("S"&amp;(ROW()+12*(($AO724-1)*3+$AP724)-ROW())/12+5),AR724)</f>
        <v>0</v>
      </c>
      <c r="AT724" s="658">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654">
        <f ca="1">COUNTIF(INDIRECT("U"&amp;(ROW()+12*(($AO724-1)*3+$AP724)-ROW())/12+5):INDIRECT("AF"&amp;(ROW()+12*(($AO724-1)*3+$AP724)-ROW())/12+5),AT724)</f>
        <v>0</v>
      </c>
      <c r="AV724" s="654">
        <f ca="1">IF(AND(AR724+AT724&gt;0,AS724+AU724&gt;0),COUNTIF(AV$6:AV723,"&gt;0")+1,0)</f>
        <v>0</v>
      </c>
    </row>
    <row r="725" spans="41:48">
      <c r="AO725" s="654">
        <v>20</v>
      </c>
      <c r="AP725" s="654">
        <v>3</v>
      </c>
      <c r="AQ725" s="654">
        <v>12</v>
      </c>
      <c r="AR725" s="658">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654">
        <f ca="1">COUNTIF(INDIRECT("H"&amp;(ROW()+12*(($AO725-1)*3+$AP725)-ROW())/12+5):INDIRECT("S"&amp;(ROW()+12*(($AO725-1)*3+$AP725)-ROW())/12+5),AR725)</f>
        <v>0</v>
      </c>
      <c r="AT725" s="658">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654">
        <f ca="1">COUNTIF(INDIRECT("U"&amp;(ROW()+12*(($AO725-1)*3+$AP725)-ROW())/12+5):INDIRECT("AF"&amp;(ROW()+12*(($AO725-1)*3+$AP725)-ROW())/12+5),AT725)</f>
        <v>0</v>
      </c>
      <c r="AV725" s="654">
        <f ca="1">IF(AND(AR725+AT725&gt;0,AS725+AU725&gt;0),COUNTIF(AV$6:AV724,"&gt;0")+1,0)</f>
        <v>0</v>
      </c>
    </row>
    <row r="726" spans="41:48">
      <c r="AO726" s="654">
        <v>21</v>
      </c>
      <c r="AP726" s="654">
        <v>1</v>
      </c>
      <c r="AQ726" s="654">
        <v>1</v>
      </c>
      <c r="AR726" s="658">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654">
        <f ca="1">COUNTIF(INDIRECT("H"&amp;(ROW()+12*(($AO726-1)*3+$AP726)-ROW())/12+5):INDIRECT("S"&amp;(ROW()+12*(($AO726-1)*3+$AP726)-ROW())/12+5),AR726)</f>
        <v>0</v>
      </c>
      <c r="AT726" s="658">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654">
        <f ca="1">COUNTIF(INDIRECT("U"&amp;(ROW()+12*(($AO726-1)*3+$AP726)-ROW())/12+5):INDIRECT("AF"&amp;(ROW()+12*(($AO726-1)*3+$AP726)-ROW())/12+5),AT726)</f>
        <v>0</v>
      </c>
      <c r="AV726" s="654">
        <f ca="1">IF(AND(AR726+AT726&gt;0,AS726+AU726&gt;0),COUNTIF(AV$6:AV725,"&gt;0")+1,0)</f>
        <v>0</v>
      </c>
    </row>
    <row r="727" spans="41:48">
      <c r="AO727" s="654">
        <v>21</v>
      </c>
      <c r="AP727" s="654">
        <v>1</v>
      </c>
      <c r="AQ727" s="654">
        <v>2</v>
      </c>
      <c r="AR727" s="658">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654">
        <f ca="1">COUNTIF(INDIRECT("H"&amp;(ROW()+12*(($AO727-1)*3+$AP727)-ROW())/12+5):INDIRECT("S"&amp;(ROW()+12*(($AO727-1)*3+$AP727)-ROW())/12+5),AR727)</f>
        <v>0</v>
      </c>
      <c r="AT727" s="658">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654">
        <f ca="1">COUNTIF(INDIRECT("U"&amp;(ROW()+12*(($AO727-1)*3+$AP727)-ROW())/12+5):INDIRECT("AF"&amp;(ROW()+12*(($AO727-1)*3+$AP727)-ROW())/12+5),AT727)</f>
        <v>0</v>
      </c>
      <c r="AV727" s="654">
        <f ca="1">IF(AND(AR727+AT727&gt;0,AS727+AU727&gt;0),COUNTIF(AV$6:AV726,"&gt;0")+1,0)</f>
        <v>0</v>
      </c>
    </row>
    <row r="728" spans="41:48">
      <c r="AO728" s="654">
        <v>21</v>
      </c>
      <c r="AP728" s="654">
        <v>1</v>
      </c>
      <c r="AQ728" s="654">
        <v>3</v>
      </c>
      <c r="AR728" s="658">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654">
        <f ca="1">COUNTIF(INDIRECT("H"&amp;(ROW()+12*(($AO728-1)*3+$AP728)-ROW())/12+5):INDIRECT("S"&amp;(ROW()+12*(($AO728-1)*3+$AP728)-ROW())/12+5),AR728)</f>
        <v>0</v>
      </c>
      <c r="AT728" s="658">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654">
        <f ca="1">COUNTIF(INDIRECT("U"&amp;(ROW()+12*(($AO728-1)*3+$AP728)-ROW())/12+5):INDIRECT("AF"&amp;(ROW()+12*(($AO728-1)*3+$AP728)-ROW())/12+5),AT728)</f>
        <v>0</v>
      </c>
      <c r="AV728" s="654">
        <f ca="1">IF(AND(AR728+AT728&gt;0,AS728+AU728&gt;0),COUNTIF(AV$6:AV727,"&gt;0")+1,0)</f>
        <v>0</v>
      </c>
    </row>
    <row r="729" spans="41:48">
      <c r="AO729" s="654">
        <v>21</v>
      </c>
      <c r="AP729" s="654">
        <v>1</v>
      </c>
      <c r="AQ729" s="654">
        <v>4</v>
      </c>
      <c r="AR729" s="658">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654">
        <f ca="1">COUNTIF(INDIRECT("H"&amp;(ROW()+12*(($AO729-1)*3+$AP729)-ROW())/12+5):INDIRECT("S"&amp;(ROW()+12*(($AO729-1)*3+$AP729)-ROW())/12+5),AR729)</f>
        <v>0</v>
      </c>
      <c r="AT729" s="658">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654">
        <f ca="1">COUNTIF(INDIRECT("U"&amp;(ROW()+12*(($AO729-1)*3+$AP729)-ROW())/12+5):INDIRECT("AF"&amp;(ROW()+12*(($AO729-1)*3+$AP729)-ROW())/12+5),AT729)</f>
        <v>0</v>
      </c>
      <c r="AV729" s="654">
        <f ca="1">IF(AND(AR729+AT729&gt;0,AS729+AU729&gt;0),COUNTIF(AV$6:AV728,"&gt;0")+1,0)</f>
        <v>0</v>
      </c>
    </row>
    <row r="730" spans="41:48">
      <c r="AO730" s="654">
        <v>21</v>
      </c>
      <c r="AP730" s="654">
        <v>1</v>
      </c>
      <c r="AQ730" s="654">
        <v>5</v>
      </c>
      <c r="AR730" s="658">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654">
        <f ca="1">COUNTIF(INDIRECT("H"&amp;(ROW()+12*(($AO730-1)*3+$AP730)-ROW())/12+5):INDIRECT("S"&amp;(ROW()+12*(($AO730-1)*3+$AP730)-ROW())/12+5),AR730)</f>
        <v>0</v>
      </c>
      <c r="AT730" s="658">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654">
        <f ca="1">COUNTIF(INDIRECT("U"&amp;(ROW()+12*(($AO730-1)*3+$AP730)-ROW())/12+5):INDIRECT("AF"&amp;(ROW()+12*(($AO730-1)*3+$AP730)-ROW())/12+5),AT730)</f>
        <v>0</v>
      </c>
      <c r="AV730" s="654">
        <f ca="1">IF(AND(AR730+AT730&gt;0,AS730+AU730&gt;0),COUNTIF(AV$6:AV729,"&gt;0")+1,0)</f>
        <v>0</v>
      </c>
    </row>
    <row r="731" spans="41:48">
      <c r="AO731" s="654">
        <v>21</v>
      </c>
      <c r="AP731" s="654">
        <v>1</v>
      </c>
      <c r="AQ731" s="654">
        <v>6</v>
      </c>
      <c r="AR731" s="658">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654">
        <f ca="1">COUNTIF(INDIRECT("H"&amp;(ROW()+12*(($AO731-1)*3+$AP731)-ROW())/12+5):INDIRECT("S"&amp;(ROW()+12*(($AO731-1)*3+$AP731)-ROW())/12+5),AR731)</f>
        <v>0</v>
      </c>
      <c r="AT731" s="658">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654">
        <f ca="1">COUNTIF(INDIRECT("U"&amp;(ROW()+12*(($AO731-1)*3+$AP731)-ROW())/12+5):INDIRECT("AF"&amp;(ROW()+12*(($AO731-1)*3+$AP731)-ROW())/12+5),AT731)</f>
        <v>0</v>
      </c>
      <c r="AV731" s="654">
        <f ca="1">IF(AND(AR731+AT731&gt;0,AS731+AU731&gt;0),COUNTIF(AV$6:AV730,"&gt;0")+1,0)</f>
        <v>0</v>
      </c>
    </row>
    <row r="732" spans="41:48">
      <c r="AO732" s="654">
        <v>21</v>
      </c>
      <c r="AP732" s="654">
        <v>1</v>
      </c>
      <c r="AQ732" s="654">
        <v>7</v>
      </c>
      <c r="AR732" s="658">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654">
        <f ca="1">COUNTIF(INDIRECT("H"&amp;(ROW()+12*(($AO732-1)*3+$AP732)-ROW())/12+5):INDIRECT("S"&amp;(ROW()+12*(($AO732-1)*3+$AP732)-ROW())/12+5),AR732)</f>
        <v>0</v>
      </c>
      <c r="AT732" s="658">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654">
        <f ca="1">COUNTIF(INDIRECT("U"&amp;(ROW()+12*(($AO732-1)*3+$AP732)-ROW())/12+5):INDIRECT("AF"&amp;(ROW()+12*(($AO732-1)*3+$AP732)-ROW())/12+5),AT732)</f>
        <v>0</v>
      </c>
      <c r="AV732" s="654">
        <f ca="1">IF(AND(AR732+AT732&gt;0,AS732+AU732&gt;0),COUNTIF(AV$6:AV731,"&gt;0")+1,0)</f>
        <v>0</v>
      </c>
    </row>
    <row r="733" spans="41:48">
      <c r="AO733" s="654">
        <v>21</v>
      </c>
      <c r="AP733" s="654">
        <v>1</v>
      </c>
      <c r="AQ733" s="654">
        <v>8</v>
      </c>
      <c r="AR733" s="658">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654">
        <f ca="1">COUNTIF(INDIRECT("H"&amp;(ROW()+12*(($AO733-1)*3+$AP733)-ROW())/12+5):INDIRECT("S"&amp;(ROW()+12*(($AO733-1)*3+$AP733)-ROW())/12+5),AR733)</f>
        <v>0</v>
      </c>
      <c r="AT733" s="658">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654">
        <f ca="1">COUNTIF(INDIRECT("U"&amp;(ROW()+12*(($AO733-1)*3+$AP733)-ROW())/12+5):INDIRECT("AF"&amp;(ROW()+12*(($AO733-1)*3+$AP733)-ROW())/12+5),AT733)</f>
        <v>0</v>
      </c>
      <c r="AV733" s="654">
        <f ca="1">IF(AND(AR733+AT733&gt;0,AS733+AU733&gt;0),COUNTIF(AV$6:AV732,"&gt;0")+1,0)</f>
        <v>0</v>
      </c>
    </row>
    <row r="734" spans="41:48">
      <c r="AO734" s="654">
        <v>21</v>
      </c>
      <c r="AP734" s="654">
        <v>1</v>
      </c>
      <c r="AQ734" s="654">
        <v>9</v>
      </c>
      <c r="AR734" s="658">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654">
        <f ca="1">COUNTIF(INDIRECT("H"&amp;(ROW()+12*(($AO734-1)*3+$AP734)-ROW())/12+5):INDIRECT("S"&amp;(ROW()+12*(($AO734-1)*3+$AP734)-ROW())/12+5),AR734)</f>
        <v>0</v>
      </c>
      <c r="AT734" s="658">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654">
        <f ca="1">COUNTIF(INDIRECT("U"&amp;(ROW()+12*(($AO734-1)*3+$AP734)-ROW())/12+5):INDIRECT("AF"&amp;(ROW()+12*(($AO734-1)*3+$AP734)-ROW())/12+5),AT734)</f>
        <v>0</v>
      </c>
      <c r="AV734" s="654">
        <f ca="1">IF(AND(AR734+AT734&gt;0,AS734+AU734&gt;0),COUNTIF(AV$6:AV733,"&gt;0")+1,0)</f>
        <v>0</v>
      </c>
    </row>
    <row r="735" spans="41:48">
      <c r="AO735" s="654">
        <v>21</v>
      </c>
      <c r="AP735" s="654">
        <v>1</v>
      </c>
      <c r="AQ735" s="654">
        <v>10</v>
      </c>
      <c r="AR735" s="658">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654">
        <f ca="1">COUNTIF(INDIRECT("H"&amp;(ROW()+12*(($AO735-1)*3+$AP735)-ROW())/12+5):INDIRECT("S"&amp;(ROW()+12*(($AO735-1)*3+$AP735)-ROW())/12+5),AR735)</f>
        <v>0</v>
      </c>
      <c r="AT735" s="658">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654">
        <f ca="1">COUNTIF(INDIRECT("U"&amp;(ROW()+12*(($AO735-1)*3+$AP735)-ROW())/12+5):INDIRECT("AF"&amp;(ROW()+12*(($AO735-1)*3+$AP735)-ROW())/12+5),AT735)</f>
        <v>0</v>
      </c>
      <c r="AV735" s="654">
        <f ca="1">IF(AND(AR735+AT735&gt;0,AS735+AU735&gt;0),COUNTIF(AV$6:AV734,"&gt;0")+1,0)</f>
        <v>0</v>
      </c>
    </row>
    <row r="736" spans="41:48">
      <c r="AO736" s="654">
        <v>21</v>
      </c>
      <c r="AP736" s="654">
        <v>1</v>
      </c>
      <c r="AQ736" s="654">
        <v>11</v>
      </c>
      <c r="AR736" s="658">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654">
        <f ca="1">COUNTIF(INDIRECT("H"&amp;(ROW()+12*(($AO736-1)*3+$AP736)-ROW())/12+5):INDIRECT("S"&amp;(ROW()+12*(($AO736-1)*3+$AP736)-ROW())/12+5),AR736)</f>
        <v>0</v>
      </c>
      <c r="AT736" s="658">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654">
        <f ca="1">COUNTIF(INDIRECT("U"&amp;(ROW()+12*(($AO736-1)*3+$AP736)-ROW())/12+5):INDIRECT("AF"&amp;(ROW()+12*(($AO736-1)*3+$AP736)-ROW())/12+5),AT736)</f>
        <v>0</v>
      </c>
      <c r="AV736" s="654">
        <f ca="1">IF(AND(AR736+AT736&gt;0,AS736+AU736&gt;0),COUNTIF(AV$6:AV735,"&gt;0")+1,0)</f>
        <v>0</v>
      </c>
    </row>
    <row r="737" spans="41:48">
      <c r="AO737" s="654">
        <v>21</v>
      </c>
      <c r="AP737" s="654">
        <v>1</v>
      </c>
      <c r="AQ737" s="654">
        <v>12</v>
      </c>
      <c r="AR737" s="658">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654">
        <f ca="1">COUNTIF(INDIRECT("H"&amp;(ROW()+12*(($AO737-1)*3+$AP737)-ROW())/12+5):INDIRECT("S"&amp;(ROW()+12*(($AO737-1)*3+$AP737)-ROW())/12+5),AR737)</f>
        <v>0</v>
      </c>
      <c r="AT737" s="658">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654">
        <f ca="1">COUNTIF(INDIRECT("U"&amp;(ROW()+12*(($AO737-1)*3+$AP737)-ROW())/12+5):INDIRECT("AF"&amp;(ROW()+12*(($AO737-1)*3+$AP737)-ROW())/12+5),AT737)</f>
        <v>0</v>
      </c>
      <c r="AV737" s="654">
        <f ca="1">IF(AND(AR737+AT737&gt;0,AS737+AU737&gt;0),COUNTIF(AV$6:AV736,"&gt;0")+1,0)</f>
        <v>0</v>
      </c>
    </row>
    <row r="738" spans="41:48">
      <c r="AO738" s="654">
        <v>21</v>
      </c>
      <c r="AP738" s="654">
        <v>2</v>
      </c>
      <c r="AQ738" s="654">
        <v>1</v>
      </c>
      <c r="AR738" s="658">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654">
        <f ca="1">COUNTIF(INDIRECT("H"&amp;(ROW()+12*(($AO738-1)*3+$AP738)-ROW())/12+5):INDIRECT("S"&amp;(ROW()+12*(($AO738-1)*3+$AP738)-ROW())/12+5),AR738)</f>
        <v>0</v>
      </c>
      <c r="AT738" s="658">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654">
        <f ca="1">COUNTIF(INDIRECT("U"&amp;(ROW()+12*(($AO738-1)*3+$AP738)-ROW())/12+5):INDIRECT("AF"&amp;(ROW()+12*(($AO738-1)*3+$AP738)-ROW())/12+5),AT738)</f>
        <v>0</v>
      </c>
      <c r="AV738" s="654">
        <f ca="1">IF(AND(AR738+AT738&gt;0,AS738+AU738&gt;0),COUNTIF(AV$6:AV737,"&gt;0")+1,0)</f>
        <v>0</v>
      </c>
    </row>
    <row r="739" spans="41:48">
      <c r="AO739" s="654">
        <v>21</v>
      </c>
      <c r="AP739" s="654">
        <v>2</v>
      </c>
      <c r="AQ739" s="654">
        <v>2</v>
      </c>
      <c r="AR739" s="658">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654">
        <f ca="1">COUNTIF(INDIRECT("H"&amp;(ROW()+12*(($AO739-1)*3+$AP739)-ROW())/12+5):INDIRECT("S"&amp;(ROW()+12*(($AO739-1)*3+$AP739)-ROW())/12+5),AR739)</f>
        <v>0</v>
      </c>
      <c r="AT739" s="658">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654">
        <f ca="1">COUNTIF(INDIRECT("U"&amp;(ROW()+12*(($AO739-1)*3+$AP739)-ROW())/12+5):INDIRECT("AF"&amp;(ROW()+12*(($AO739-1)*3+$AP739)-ROW())/12+5),AT739)</f>
        <v>0</v>
      </c>
      <c r="AV739" s="654">
        <f ca="1">IF(AND(AR739+AT739&gt;0,AS739+AU739&gt;0),COUNTIF(AV$6:AV738,"&gt;0")+1,0)</f>
        <v>0</v>
      </c>
    </row>
    <row r="740" spans="41:48">
      <c r="AO740" s="654">
        <v>21</v>
      </c>
      <c r="AP740" s="654">
        <v>2</v>
      </c>
      <c r="AQ740" s="654">
        <v>3</v>
      </c>
      <c r="AR740" s="658">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654">
        <f ca="1">COUNTIF(INDIRECT("H"&amp;(ROW()+12*(($AO740-1)*3+$AP740)-ROW())/12+5):INDIRECT("S"&amp;(ROW()+12*(($AO740-1)*3+$AP740)-ROW())/12+5),AR740)</f>
        <v>0</v>
      </c>
      <c r="AT740" s="658">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654">
        <f ca="1">COUNTIF(INDIRECT("U"&amp;(ROW()+12*(($AO740-1)*3+$AP740)-ROW())/12+5):INDIRECT("AF"&amp;(ROW()+12*(($AO740-1)*3+$AP740)-ROW())/12+5),AT740)</f>
        <v>0</v>
      </c>
      <c r="AV740" s="654">
        <f ca="1">IF(AND(AR740+AT740&gt;0,AS740+AU740&gt;0),COUNTIF(AV$6:AV739,"&gt;0")+1,0)</f>
        <v>0</v>
      </c>
    </row>
    <row r="741" spans="41:48">
      <c r="AO741" s="654">
        <v>21</v>
      </c>
      <c r="AP741" s="654">
        <v>2</v>
      </c>
      <c r="AQ741" s="654">
        <v>4</v>
      </c>
      <c r="AR741" s="658">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654">
        <f ca="1">COUNTIF(INDIRECT("H"&amp;(ROW()+12*(($AO741-1)*3+$AP741)-ROW())/12+5):INDIRECT("S"&amp;(ROW()+12*(($AO741-1)*3+$AP741)-ROW())/12+5),AR741)</f>
        <v>0</v>
      </c>
      <c r="AT741" s="658">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654">
        <f ca="1">COUNTIF(INDIRECT("U"&amp;(ROW()+12*(($AO741-1)*3+$AP741)-ROW())/12+5):INDIRECT("AF"&amp;(ROW()+12*(($AO741-1)*3+$AP741)-ROW())/12+5),AT741)</f>
        <v>0</v>
      </c>
      <c r="AV741" s="654">
        <f ca="1">IF(AND(AR741+AT741&gt;0,AS741+AU741&gt;0),COUNTIF(AV$6:AV740,"&gt;0")+1,0)</f>
        <v>0</v>
      </c>
    </row>
    <row r="742" spans="41:48">
      <c r="AO742" s="654">
        <v>21</v>
      </c>
      <c r="AP742" s="654">
        <v>2</v>
      </c>
      <c r="AQ742" s="654">
        <v>5</v>
      </c>
      <c r="AR742" s="658">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654">
        <f ca="1">COUNTIF(INDIRECT("H"&amp;(ROW()+12*(($AO742-1)*3+$AP742)-ROW())/12+5):INDIRECT("S"&amp;(ROW()+12*(($AO742-1)*3+$AP742)-ROW())/12+5),AR742)</f>
        <v>0</v>
      </c>
      <c r="AT742" s="658">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654">
        <f ca="1">COUNTIF(INDIRECT("U"&amp;(ROW()+12*(($AO742-1)*3+$AP742)-ROW())/12+5):INDIRECT("AF"&amp;(ROW()+12*(($AO742-1)*3+$AP742)-ROW())/12+5),AT742)</f>
        <v>0</v>
      </c>
      <c r="AV742" s="654">
        <f ca="1">IF(AND(AR742+AT742&gt;0,AS742+AU742&gt;0),COUNTIF(AV$6:AV741,"&gt;0")+1,0)</f>
        <v>0</v>
      </c>
    </row>
    <row r="743" spans="41:48">
      <c r="AO743" s="654">
        <v>21</v>
      </c>
      <c r="AP743" s="654">
        <v>2</v>
      </c>
      <c r="AQ743" s="654">
        <v>6</v>
      </c>
      <c r="AR743" s="658">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654">
        <f ca="1">COUNTIF(INDIRECT("H"&amp;(ROW()+12*(($AO743-1)*3+$AP743)-ROW())/12+5):INDIRECT("S"&amp;(ROW()+12*(($AO743-1)*3+$AP743)-ROW())/12+5),AR743)</f>
        <v>0</v>
      </c>
      <c r="AT743" s="658">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654">
        <f ca="1">COUNTIF(INDIRECT("U"&amp;(ROW()+12*(($AO743-1)*3+$AP743)-ROW())/12+5):INDIRECT("AF"&amp;(ROW()+12*(($AO743-1)*3+$AP743)-ROW())/12+5),AT743)</f>
        <v>0</v>
      </c>
      <c r="AV743" s="654">
        <f ca="1">IF(AND(AR743+AT743&gt;0,AS743+AU743&gt;0),COUNTIF(AV$6:AV742,"&gt;0")+1,0)</f>
        <v>0</v>
      </c>
    </row>
    <row r="744" spans="41:48">
      <c r="AO744" s="654">
        <v>21</v>
      </c>
      <c r="AP744" s="654">
        <v>2</v>
      </c>
      <c r="AQ744" s="654">
        <v>7</v>
      </c>
      <c r="AR744" s="658">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654">
        <f ca="1">COUNTIF(INDIRECT("H"&amp;(ROW()+12*(($AO744-1)*3+$AP744)-ROW())/12+5):INDIRECT("S"&amp;(ROW()+12*(($AO744-1)*3+$AP744)-ROW())/12+5),AR744)</f>
        <v>0</v>
      </c>
      <c r="AT744" s="658">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654">
        <f ca="1">COUNTIF(INDIRECT("U"&amp;(ROW()+12*(($AO744-1)*3+$AP744)-ROW())/12+5):INDIRECT("AF"&amp;(ROW()+12*(($AO744-1)*3+$AP744)-ROW())/12+5),AT744)</f>
        <v>0</v>
      </c>
      <c r="AV744" s="654">
        <f ca="1">IF(AND(AR744+AT744&gt;0,AS744+AU744&gt;0),COUNTIF(AV$6:AV743,"&gt;0")+1,0)</f>
        <v>0</v>
      </c>
    </row>
    <row r="745" spans="41:48">
      <c r="AO745" s="654">
        <v>21</v>
      </c>
      <c r="AP745" s="654">
        <v>2</v>
      </c>
      <c r="AQ745" s="654">
        <v>8</v>
      </c>
      <c r="AR745" s="658">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654">
        <f ca="1">COUNTIF(INDIRECT("H"&amp;(ROW()+12*(($AO745-1)*3+$AP745)-ROW())/12+5):INDIRECT("S"&amp;(ROW()+12*(($AO745-1)*3+$AP745)-ROW())/12+5),AR745)</f>
        <v>0</v>
      </c>
      <c r="AT745" s="658">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654">
        <f ca="1">COUNTIF(INDIRECT("U"&amp;(ROW()+12*(($AO745-1)*3+$AP745)-ROW())/12+5):INDIRECT("AF"&amp;(ROW()+12*(($AO745-1)*3+$AP745)-ROW())/12+5),AT745)</f>
        <v>0</v>
      </c>
      <c r="AV745" s="654">
        <f ca="1">IF(AND(AR745+AT745&gt;0,AS745+AU745&gt;0),COUNTIF(AV$6:AV744,"&gt;0")+1,0)</f>
        <v>0</v>
      </c>
    </row>
    <row r="746" spans="41:48">
      <c r="AO746" s="654">
        <v>21</v>
      </c>
      <c r="AP746" s="654">
        <v>2</v>
      </c>
      <c r="AQ746" s="654">
        <v>9</v>
      </c>
      <c r="AR746" s="658">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654">
        <f ca="1">COUNTIF(INDIRECT("H"&amp;(ROW()+12*(($AO746-1)*3+$AP746)-ROW())/12+5):INDIRECT("S"&amp;(ROW()+12*(($AO746-1)*3+$AP746)-ROW())/12+5),AR746)</f>
        <v>0</v>
      </c>
      <c r="AT746" s="658">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654">
        <f ca="1">COUNTIF(INDIRECT("U"&amp;(ROW()+12*(($AO746-1)*3+$AP746)-ROW())/12+5):INDIRECT("AF"&amp;(ROW()+12*(($AO746-1)*3+$AP746)-ROW())/12+5),AT746)</f>
        <v>0</v>
      </c>
      <c r="AV746" s="654">
        <f ca="1">IF(AND(AR746+AT746&gt;0,AS746+AU746&gt;0),COUNTIF(AV$6:AV745,"&gt;0")+1,0)</f>
        <v>0</v>
      </c>
    </row>
    <row r="747" spans="41:48">
      <c r="AO747" s="654">
        <v>21</v>
      </c>
      <c r="AP747" s="654">
        <v>2</v>
      </c>
      <c r="AQ747" s="654">
        <v>10</v>
      </c>
      <c r="AR747" s="658">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654">
        <f ca="1">COUNTIF(INDIRECT("H"&amp;(ROW()+12*(($AO747-1)*3+$AP747)-ROW())/12+5):INDIRECT("S"&amp;(ROW()+12*(($AO747-1)*3+$AP747)-ROW())/12+5),AR747)</f>
        <v>0</v>
      </c>
      <c r="AT747" s="658">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654">
        <f ca="1">COUNTIF(INDIRECT("U"&amp;(ROW()+12*(($AO747-1)*3+$AP747)-ROW())/12+5):INDIRECT("AF"&amp;(ROW()+12*(($AO747-1)*3+$AP747)-ROW())/12+5),AT747)</f>
        <v>0</v>
      </c>
      <c r="AV747" s="654">
        <f ca="1">IF(AND(AR747+AT747&gt;0,AS747+AU747&gt;0),COUNTIF(AV$6:AV746,"&gt;0")+1,0)</f>
        <v>0</v>
      </c>
    </row>
    <row r="748" spans="41:48">
      <c r="AO748" s="654">
        <v>21</v>
      </c>
      <c r="AP748" s="654">
        <v>2</v>
      </c>
      <c r="AQ748" s="654">
        <v>11</v>
      </c>
      <c r="AR748" s="658">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654">
        <f ca="1">COUNTIF(INDIRECT("H"&amp;(ROW()+12*(($AO748-1)*3+$AP748)-ROW())/12+5):INDIRECT("S"&amp;(ROW()+12*(($AO748-1)*3+$AP748)-ROW())/12+5),AR748)</f>
        <v>0</v>
      </c>
      <c r="AT748" s="658">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654">
        <f ca="1">COUNTIF(INDIRECT("U"&amp;(ROW()+12*(($AO748-1)*3+$AP748)-ROW())/12+5):INDIRECT("AF"&amp;(ROW()+12*(($AO748-1)*3+$AP748)-ROW())/12+5),AT748)</f>
        <v>0</v>
      </c>
      <c r="AV748" s="654">
        <f ca="1">IF(AND(AR748+AT748&gt;0,AS748+AU748&gt;0),COUNTIF(AV$6:AV747,"&gt;0")+1,0)</f>
        <v>0</v>
      </c>
    </row>
    <row r="749" spans="41:48">
      <c r="AO749" s="654">
        <v>21</v>
      </c>
      <c r="AP749" s="654">
        <v>2</v>
      </c>
      <c r="AQ749" s="654">
        <v>12</v>
      </c>
      <c r="AR749" s="658">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654">
        <f ca="1">COUNTIF(INDIRECT("H"&amp;(ROW()+12*(($AO749-1)*3+$AP749)-ROW())/12+5):INDIRECT("S"&amp;(ROW()+12*(($AO749-1)*3+$AP749)-ROW())/12+5),AR749)</f>
        <v>0</v>
      </c>
      <c r="AT749" s="658">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654">
        <f ca="1">COUNTIF(INDIRECT("U"&amp;(ROW()+12*(($AO749-1)*3+$AP749)-ROW())/12+5):INDIRECT("AF"&amp;(ROW()+12*(($AO749-1)*3+$AP749)-ROW())/12+5),AT749)</f>
        <v>0</v>
      </c>
      <c r="AV749" s="654">
        <f ca="1">IF(AND(AR749+AT749&gt;0,AS749+AU749&gt;0),COUNTIF(AV$6:AV748,"&gt;0")+1,0)</f>
        <v>0</v>
      </c>
    </row>
    <row r="750" spans="41:48">
      <c r="AO750" s="654">
        <v>21</v>
      </c>
      <c r="AP750" s="654">
        <v>3</v>
      </c>
      <c r="AQ750" s="654">
        <v>1</v>
      </c>
      <c r="AR750" s="658">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654">
        <f ca="1">COUNTIF(INDIRECT("H"&amp;(ROW()+12*(($AO750-1)*3+$AP750)-ROW())/12+5):INDIRECT("S"&amp;(ROW()+12*(($AO750-1)*3+$AP750)-ROW())/12+5),AR750)</f>
        <v>0</v>
      </c>
      <c r="AT750" s="658">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654">
        <f ca="1">COUNTIF(INDIRECT("U"&amp;(ROW()+12*(($AO750-1)*3+$AP750)-ROW())/12+5):INDIRECT("AF"&amp;(ROW()+12*(($AO750-1)*3+$AP750)-ROW())/12+5),AT750)</f>
        <v>0</v>
      </c>
      <c r="AV750" s="654">
        <f ca="1">IF(AND(AR750+AT750&gt;0,AS750+AU750&gt;0),COUNTIF(AV$6:AV749,"&gt;0")+1,0)</f>
        <v>0</v>
      </c>
    </row>
    <row r="751" spans="41:48">
      <c r="AO751" s="654">
        <v>21</v>
      </c>
      <c r="AP751" s="654">
        <v>3</v>
      </c>
      <c r="AQ751" s="654">
        <v>2</v>
      </c>
      <c r="AR751" s="658">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654">
        <f ca="1">COUNTIF(INDIRECT("H"&amp;(ROW()+12*(($AO751-1)*3+$AP751)-ROW())/12+5):INDIRECT("S"&amp;(ROW()+12*(($AO751-1)*3+$AP751)-ROW())/12+5),AR751)</f>
        <v>0</v>
      </c>
      <c r="AT751" s="658">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654">
        <f ca="1">COUNTIF(INDIRECT("U"&amp;(ROW()+12*(($AO751-1)*3+$AP751)-ROW())/12+5):INDIRECT("AF"&amp;(ROW()+12*(($AO751-1)*3+$AP751)-ROW())/12+5),AT751)</f>
        <v>0</v>
      </c>
      <c r="AV751" s="654">
        <f ca="1">IF(AND(AR751+AT751&gt;0,AS751+AU751&gt;0),COUNTIF(AV$6:AV750,"&gt;0")+1,0)</f>
        <v>0</v>
      </c>
    </row>
    <row r="752" spans="41:48">
      <c r="AO752" s="654">
        <v>21</v>
      </c>
      <c r="AP752" s="654">
        <v>3</v>
      </c>
      <c r="AQ752" s="654">
        <v>3</v>
      </c>
      <c r="AR752" s="658">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654">
        <f ca="1">COUNTIF(INDIRECT("H"&amp;(ROW()+12*(($AO752-1)*3+$AP752)-ROW())/12+5):INDIRECT("S"&amp;(ROW()+12*(($AO752-1)*3+$AP752)-ROW())/12+5),AR752)</f>
        <v>0</v>
      </c>
      <c r="AT752" s="658">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654">
        <f ca="1">COUNTIF(INDIRECT("U"&amp;(ROW()+12*(($AO752-1)*3+$AP752)-ROW())/12+5):INDIRECT("AF"&amp;(ROW()+12*(($AO752-1)*3+$AP752)-ROW())/12+5),AT752)</f>
        <v>0</v>
      </c>
      <c r="AV752" s="654">
        <f ca="1">IF(AND(AR752+AT752&gt;0,AS752+AU752&gt;0),COUNTIF(AV$6:AV751,"&gt;0")+1,0)</f>
        <v>0</v>
      </c>
    </row>
    <row r="753" spans="41:48">
      <c r="AO753" s="654">
        <v>21</v>
      </c>
      <c r="AP753" s="654">
        <v>3</v>
      </c>
      <c r="AQ753" s="654">
        <v>4</v>
      </c>
      <c r="AR753" s="658">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654">
        <f ca="1">COUNTIF(INDIRECT("H"&amp;(ROW()+12*(($AO753-1)*3+$AP753)-ROW())/12+5):INDIRECT("S"&amp;(ROW()+12*(($AO753-1)*3+$AP753)-ROW())/12+5),AR753)</f>
        <v>0</v>
      </c>
      <c r="AT753" s="658">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654">
        <f ca="1">COUNTIF(INDIRECT("U"&amp;(ROW()+12*(($AO753-1)*3+$AP753)-ROW())/12+5):INDIRECT("AF"&amp;(ROW()+12*(($AO753-1)*3+$AP753)-ROW())/12+5),AT753)</f>
        <v>0</v>
      </c>
      <c r="AV753" s="654">
        <f ca="1">IF(AND(AR753+AT753&gt;0,AS753+AU753&gt;0),COUNTIF(AV$6:AV752,"&gt;0")+1,0)</f>
        <v>0</v>
      </c>
    </row>
    <row r="754" spans="41:48">
      <c r="AO754" s="654">
        <v>21</v>
      </c>
      <c r="AP754" s="654">
        <v>3</v>
      </c>
      <c r="AQ754" s="654">
        <v>5</v>
      </c>
      <c r="AR754" s="658">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654">
        <f ca="1">COUNTIF(INDIRECT("H"&amp;(ROW()+12*(($AO754-1)*3+$AP754)-ROW())/12+5):INDIRECT("S"&amp;(ROW()+12*(($AO754-1)*3+$AP754)-ROW())/12+5),AR754)</f>
        <v>0</v>
      </c>
      <c r="AT754" s="658">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654">
        <f ca="1">COUNTIF(INDIRECT("U"&amp;(ROW()+12*(($AO754-1)*3+$AP754)-ROW())/12+5):INDIRECT("AF"&amp;(ROW()+12*(($AO754-1)*3+$AP754)-ROW())/12+5),AT754)</f>
        <v>0</v>
      </c>
      <c r="AV754" s="654">
        <f ca="1">IF(AND(AR754+AT754&gt;0,AS754+AU754&gt;0),COUNTIF(AV$6:AV753,"&gt;0")+1,0)</f>
        <v>0</v>
      </c>
    </row>
    <row r="755" spans="41:48">
      <c r="AO755" s="654">
        <v>21</v>
      </c>
      <c r="AP755" s="654">
        <v>3</v>
      </c>
      <c r="AQ755" s="654">
        <v>6</v>
      </c>
      <c r="AR755" s="658">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654">
        <f ca="1">COUNTIF(INDIRECT("H"&amp;(ROW()+12*(($AO755-1)*3+$AP755)-ROW())/12+5):INDIRECT("S"&amp;(ROW()+12*(($AO755-1)*3+$AP755)-ROW())/12+5),AR755)</f>
        <v>0</v>
      </c>
      <c r="AT755" s="658">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654">
        <f ca="1">COUNTIF(INDIRECT("U"&amp;(ROW()+12*(($AO755-1)*3+$AP755)-ROW())/12+5):INDIRECT("AF"&amp;(ROW()+12*(($AO755-1)*3+$AP755)-ROW())/12+5),AT755)</f>
        <v>0</v>
      </c>
      <c r="AV755" s="654">
        <f ca="1">IF(AND(AR755+AT755&gt;0,AS755+AU755&gt;0),COUNTIF(AV$6:AV754,"&gt;0")+1,0)</f>
        <v>0</v>
      </c>
    </row>
    <row r="756" spans="41:48">
      <c r="AO756" s="654">
        <v>21</v>
      </c>
      <c r="AP756" s="654">
        <v>3</v>
      </c>
      <c r="AQ756" s="654">
        <v>7</v>
      </c>
      <c r="AR756" s="658">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654">
        <f ca="1">COUNTIF(INDIRECT("H"&amp;(ROW()+12*(($AO756-1)*3+$AP756)-ROW())/12+5):INDIRECT("S"&amp;(ROW()+12*(($AO756-1)*3+$AP756)-ROW())/12+5),AR756)</f>
        <v>0</v>
      </c>
      <c r="AT756" s="658">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654">
        <f ca="1">COUNTIF(INDIRECT("U"&amp;(ROW()+12*(($AO756-1)*3+$AP756)-ROW())/12+5):INDIRECT("AF"&amp;(ROW()+12*(($AO756-1)*3+$AP756)-ROW())/12+5),AT756)</f>
        <v>0</v>
      </c>
      <c r="AV756" s="654">
        <f ca="1">IF(AND(AR756+AT756&gt;0,AS756+AU756&gt;0),COUNTIF(AV$6:AV755,"&gt;0")+1,0)</f>
        <v>0</v>
      </c>
    </row>
    <row r="757" spans="41:48">
      <c r="AO757" s="654">
        <v>21</v>
      </c>
      <c r="AP757" s="654">
        <v>3</v>
      </c>
      <c r="AQ757" s="654">
        <v>8</v>
      </c>
      <c r="AR757" s="658">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654">
        <f ca="1">COUNTIF(INDIRECT("H"&amp;(ROW()+12*(($AO757-1)*3+$AP757)-ROW())/12+5):INDIRECT("S"&amp;(ROW()+12*(($AO757-1)*3+$AP757)-ROW())/12+5),AR757)</f>
        <v>0</v>
      </c>
      <c r="AT757" s="658">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654">
        <f ca="1">COUNTIF(INDIRECT("U"&amp;(ROW()+12*(($AO757-1)*3+$AP757)-ROW())/12+5):INDIRECT("AF"&amp;(ROW()+12*(($AO757-1)*3+$AP757)-ROW())/12+5),AT757)</f>
        <v>0</v>
      </c>
      <c r="AV757" s="654">
        <f ca="1">IF(AND(AR757+AT757&gt;0,AS757+AU757&gt;0),COUNTIF(AV$6:AV756,"&gt;0")+1,0)</f>
        <v>0</v>
      </c>
    </row>
    <row r="758" spans="41:48">
      <c r="AO758" s="654">
        <v>21</v>
      </c>
      <c r="AP758" s="654">
        <v>3</v>
      </c>
      <c r="AQ758" s="654">
        <v>9</v>
      </c>
      <c r="AR758" s="658">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654">
        <f ca="1">COUNTIF(INDIRECT("H"&amp;(ROW()+12*(($AO758-1)*3+$AP758)-ROW())/12+5):INDIRECT("S"&amp;(ROW()+12*(($AO758-1)*3+$AP758)-ROW())/12+5),AR758)</f>
        <v>0</v>
      </c>
      <c r="AT758" s="658">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654">
        <f ca="1">COUNTIF(INDIRECT("U"&amp;(ROW()+12*(($AO758-1)*3+$AP758)-ROW())/12+5):INDIRECT("AF"&amp;(ROW()+12*(($AO758-1)*3+$AP758)-ROW())/12+5),AT758)</f>
        <v>0</v>
      </c>
      <c r="AV758" s="654">
        <f ca="1">IF(AND(AR758+AT758&gt;0,AS758+AU758&gt;0),COUNTIF(AV$6:AV757,"&gt;0")+1,0)</f>
        <v>0</v>
      </c>
    </row>
    <row r="759" spans="41:48">
      <c r="AO759" s="654">
        <v>21</v>
      </c>
      <c r="AP759" s="654">
        <v>3</v>
      </c>
      <c r="AQ759" s="654">
        <v>10</v>
      </c>
      <c r="AR759" s="658">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654">
        <f ca="1">COUNTIF(INDIRECT("H"&amp;(ROW()+12*(($AO759-1)*3+$AP759)-ROW())/12+5):INDIRECT("S"&amp;(ROW()+12*(($AO759-1)*3+$AP759)-ROW())/12+5),AR759)</f>
        <v>0</v>
      </c>
      <c r="AT759" s="658">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654">
        <f ca="1">COUNTIF(INDIRECT("U"&amp;(ROW()+12*(($AO759-1)*3+$AP759)-ROW())/12+5):INDIRECT("AF"&amp;(ROW()+12*(($AO759-1)*3+$AP759)-ROW())/12+5),AT759)</f>
        <v>0</v>
      </c>
      <c r="AV759" s="654">
        <f ca="1">IF(AND(AR759+AT759&gt;0,AS759+AU759&gt;0),COUNTIF(AV$6:AV758,"&gt;0")+1,0)</f>
        <v>0</v>
      </c>
    </row>
    <row r="760" spans="41:48">
      <c r="AO760" s="654">
        <v>21</v>
      </c>
      <c r="AP760" s="654">
        <v>3</v>
      </c>
      <c r="AQ760" s="654">
        <v>11</v>
      </c>
      <c r="AR760" s="658">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654">
        <f ca="1">COUNTIF(INDIRECT("H"&amp;(ROW()+12*(($AO760-1)*3+$AP760)-ROW())/12+5):INDIRECT("S"&amp;(ROW()+12*(($AO760-1)*3+$AP760)-ROW())/12+5),AR760)</f>
        <v>0</v>
      </c>
      <c r="AT760" s="658">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654">
        <f ca="1">COUNTIF(INDIRECT("U"&amp;(ROW()+12*(($AO760-1)*3+$AP760)-ROW())/12+5):INDIRECT("AF"&amp;(ROW()+12*(($AO760-1)*3+$AP760)-ROW())/12+5),AT760)</f>
        <v>0</v>
      </c>
      <c r="AV760" s="654">
        <f ca="1">IF(AND(AR760+AT760&gt;0,AS760+AU760&gt;0),COUNTIF(AV$6:AV759,"&gt;0")+1,0)</f>
        <v>0</v>
      </c>
    </row>
    <row r="761" spans="41:48">
      <c r="AO761" s="654">
        <v>21</v>
      </c>
      <c r="AP761" s="654">
        <v>3</v>
      </c>
      <c r="AQ761" s="654">
        <v>12</v>
      </c>
      <c r="AR761" s="658">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654">
        <f ca="1">COUNTIF(INDIRECT("H"&amp;(ROW()+12*(($AO761-1)*3+$AP761)-ROW())/12+5):INDIRECT("S"&amp;(ROW()+12*(($AO761-1)*3+$AP761)-ROW())/12+5),AR761)</f>
        <v>0</v>
      </c>
      <c r="AT761" s="658">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654">
        <f ca="1">COUNTIF(INDIRECT("U"&amp;(ROW()+12*(($AO761-1)*3+$AP761)-ROW())/12+5):INDIRECT("AF"&amp;(ROW()+12*(($AO761-1)*3+$AP761)-ROW())/12+5),AT761)</f>
        <v>0</v>
      </c>
      <c r="AV761" s="654">
        <f ca="1">IF(AND(AR761+AT761&gt;0,AS761+AU761&gt;0),COUNTIF(AV$6:AV760,"&gt;0")+1,0)</f>
        <v>0</v>
      </c>
    </row>
    <row r="762" spans="41:48">
      <c r="AO762" s="654">
        <v>22</v>
      </c>
      <c r="AP762" s="654">
        <v>1</v>
      </c>
      <c r="AQ762" s="654">
        <v>1</v>
      </c>
      <c r="AR762" s="658">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654">
        <f ca="1">COUNTIF(INDIRECT("H"&amp;(ROW()+12*(($AO762-1)*3+$AP762)-ROW())/12+5):INDIRECT("S"&amp;(ROW()+12*(($AO762-1)*3+$AP762)-ROW())/12+5),AR762)</f>
        <v>0</v>
      </c>
      <c r="AT762" s="658">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654">
        <f ca="1">COUNTIF(INDIRECT("U"&amp;(ROW()+12*(($AO762-1)*3+$AP762)-ROW())/12+5):INDIRECT("AF"&amp;(ROW()+12*(($AO762-1)*3+$AP762)-ROW())/12+5),AT762)</f>
        <v>0</v>
      </c>
      <c r="AV762" s="654">
        <f ca="1">IF(AND(AR762+AT762&gt;0,AS762+AU762&gt;0),COUNTIF(AV$6:AV761,"&gt;0")+1,0)</f>
        <v>0</v>
      </c>
    </row>
    <row r="763" spans="41:48">
      <c r="AO763" s="654">
        <v>22</v>
      </c>
      <c r="AP763" s="654">
        <v>1</v>
      </c>
      <c r="AQ763" s="654">
        <v>2</v>
      </c>
      <c r="AR763" s="658">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654">
        <f ca="1">COUNTIF(INDIRECT("H"&amp;(ROW()+12*(($AO763-1)*3+$AP763)-ROW())/12+5):INDIRECT("S"&amp;(ROW()+12*(($AO763-1)*3+$AP763)-ROW())/12+5),AR763)</f>
        <v>0</v>
      </c>
      <c r="AT763" s="658">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654">
        <f ca="1">COUNTIF(INDIRECT("U"&amp;(ROW()+12*(($AO763-1)*3+$AP763)-ROW())/12+5):INDIRECT("AF"&amp;(ROW()+12*(($AO763-1)*3+$AP763)-ROW())/12+5),AT763)</f>
        <v>0</v>
      </c>
      <c r="AV763" s="654">
        <f ca="1">IF(AND(AR763+AT763&gt;0,AS763+AU763&gt;0),COUNTIF(AV$6:AV762,"&gt;0")+1,0)</f>
        <v>0</v>
      </c>
    </row>
    <row r="764" spans="41:48">
      <c r="AO764" s="654">
        <v>22</v>
      </c>
      <c r="AP764" s="654">
        <v>1</v>
      </c>
      <c r="AQ764" s="654">
        <v>3</v>
      </c>
      <c r="AR764" s="658">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654">
        <f ca="1">COUNTIF(INDIRECT("H"&amp;(ROW()+12*(($AO764-1)*3+$AP764)-ROW())/12+5):INDIRECT("S"&amp;(ROW()+12*(($AO764-1)*3+$AP764)-ROW())/12+5),AR764)</f>
        <v>0</v>
      </c>
      <c r="AT764" s="658">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654">
        <f ca="1">COUNTIF(INDIRECT("U"&amp;(ROW()+12*(($AO764-1)*3+$AP764)-ROW())/12+5):INDIRECT("AF"&amp;(ROW()+12*(($AO764-1)*3+$AP764)-ROW())/12+5),AT764)</f>
        <v>0</v>
      </c>
      <c r="AV764" s="654">
        <f ca="1">IF(AND(AR764+AT764&gt;0,AS764+AU764&gt;0),COUNTIF(AV$6:AV763,"&gt;0")+1,0)</f>
        <v>0</v>
      </c>
    </row>
    <row r="765" spans="41:48">
      <c r="AO765" s="654">
        <v>22</v>
      </c>
      <c r="AP765" s="654">
        <v>1</v>
      </c>
      <c r="AQ765" s="654">
        <v>4</v>
      </c>
      <c r="AR765" s="658">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654">
        <f ca="1">COUNTIF(INDIRECT("H"&amp;(ROW()+12*(($AO765-1)*3+$AP765)-ROW())/12+5):INDIRECT("S"&amp;(ROW()+12*(($AO765-1)*3+$AP765)-ROW())/12+5),AR765)</f>
        <v>0</v>
      </c>
      <c r="AT765" s="658">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654">
        <f ca="1">COUNTIF(INDIRECT("U"&amp;(ROW()+12*(($AO765-1)*3+$AP765)-ROW())/12+5):INDIRECT("AF"&amp;(ROW()+12*(($AO765-1)*3+$AP765)-ROW())/12+5),AT765)</f>
        <v>0</v>
      </c>
      <c r="AV765" s="654">
        <f ca="1">IF(AND(AR765+AT765&gt;0,AS765+AU765&gt;0),COUNTIF(AV$6:AV764,"&gt;0")+1,0)</f>
        <v>0</v>
      </c>
    </row>
    <row r="766" spans="41:48">
      <c r="AO766" s="654">
        <v>22</v>
      </c>
      <c r="AP766" s="654">
        <v>1</v>
      </c>
      <c r="AQ766" s="654">
        <v>5</v>
      </c>
      <c r="AR766" s="658">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654">
        <f ca="1">COUNTIF(INDIRECT("H"&amp;(ROW()+12*(($AO766-1)*3+$AP766)-ROW())/12+5):INDIRECT("S"&amp;(ROW()+12*(($AO766-1)*3+$AP766)-ROW())/12+5),AR766)</f>
        <v>0</v>
      </c>
      <c r="AT766" s="658">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654">
        <f ca="1">COUNTIF(INDIRECT("U"&amp;(ROW()+12*(($AO766-1)*3+$AP766)-ROW())/12+5):INDIRECT("AF"&amp;(ROW()+12*(($AO766-1)*3+$AP766)-ROW())/12+5),AT766)</f>
        <v>0</v>
      </c>
      <c r="AV766" s="654">
        <f ca="1">IF(AND(AR766+AT766&gt;0,AS766+AU766&gt;0),COUNTIF(AV$6:AV765,"&gt;0")+1,0)</f>
        <v>0</v>
      </c>
    </row>
    <row r="767" spans="41:48">
      <c r="AO767" s="654">
        <v>22</v>
      </c>
      <c r="AP767" s="654">
        <v>1</v>
      </c>
      <c r="AQ767" s="654">
        <v>6</v>
      </c>
      <c r="AR767" s="658">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654">
        <f ca="1">COUNTIF(INDIRECT("H"&amp;(ROW()+12*(($AO767-1)*3+$AP767)-ROW())/12+5):INDIRECT("S"&amp;(ROW()+12*(($AO767-1)*3+$AP767)-ROW())/12+5),AR767)</f>
        <v>0</v>
      </c>
      <c r="AT767" s="658">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654">
        <f ca="1">COUNTIF(INDIRECT("U"&amp;(ROW()+12*(($AO767-1)*3+$AP767)-ROW())/12+5):INDIRECT("AF"&amp;(ROW()+12*(($AO767-1)*3+$AP767)-ROW())/12+5),AT767)</f>
        <v>0</v>
      </c>
      <c r="AV767" s="654">
        <f ca="1">IF(AND(AR767+AT767&gt;0,AS767+AU767&gt;0),COUNTIF(AV$6:AV766,"&gt;0")+1,0)</f>
        <v>0</v>
      </c>
    </row>
    <row r="768" spans="41:48">
      <c r="AO768" s="654">
        <v>22</v>
      </c>
      <c r="AP768" s="654">
        <v>1</v>
      </c>
      <c r="AQ768" s="654">
        <v>7</v>
      </c>
      <c r="AR768" s="658">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654">
        <f ca="1">COUNTIF(INDIRECT("H"&amp;(ROW()+12*(($AO768-1)*3+$AP768)-ROW())/12+5):INDIRECT("S"&amp;(ROW()+12*(($AO768-1)*3+$AP768)-ROW())/12+5),AR768)</f>
        <v>0</v>
      </c>
      <c r="AT768" s="658">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654">
        <f ca="1">COUNTIF(INDIRECT("U"&amp;(ROW()+12*(($AO768-1)*3+$AP768)-ROW())/12+5):INDIRECT("AF"&amp;(ROW()+12*(($AO768-1)*3+$AP768)-ROW())/12+5),AT768)</f>
        <v>0</v>
      </c>
      <c r="AV768" s="654">
        <f ca="1">IF(AND(AR768+AT768&gt;0,AS768+AU768&gt;0),COUNTIF(AV$6:AV767,"&gt;0")+1,0)</f>
        <v>0</v>
      </c>
    </row>
    <row r="769" spans="41:48">
      <c r="AO769" s="654">
        <v>22</v>
      </c>
      <c r="AP769" s="654">
        <v>1</v>
      </c>
      <c r="AQ769" s="654">
        <v>8</v>
      </c>
      <c r="AR769" s="658">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654">
        <f ca="1">COUNTIF(INDIRECT("H"&amp;(ROW()+12*(($AO769-1)*3+$AP769)-ROW())/12+5):INDIRECT("S"&amp;(ROW()+12*(($AO769-1)*3+$AP769)-ROW())/12+5),AR769)</f>
        <v>0</v>
      </c>
      <c r="AT769" s="658">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654">
        <f ca="1">COUNTIF(INDIRECT("U"&amp;(ROW()+12*(($AO769-1)*3+$AP769)-ROW())/12+5):INDIRECT("AF"&amp;(ROW()+12*(($AO769-1)*3+$AP769)-ROW())/12+5),AT769)</f>
        <v>0</v>
      </c>
      <c r="AV769" s="654">
        <f ca="1">IF(AND(AR769+AT769&gt;0,AS769+AU769&gt;0),COUNTIF(AV$6:AV768,"&gt;0")+1,0)</f>
        <v>0</v>
      </c>
    </row>
    <row r="770" spans="41:48">
      <c r="AO770" s="654">
        <v>22</v>
      </c>
      <c r="AP770" s="654">
        <v>1</v>
      </c>
      <c r="AQ770" s="654">
        <v>9</v>
      </c>
      <c r="AR770" s="658">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654">
        <f ca="1">COUNTIF(INDIRECT("H"&amp;(ROW()+12*(($AO770-1)*3+$AP770)-ROW())/12+5):INDIRECT("S"&amp;(ROW()+12*(($AO770-1)*3+$AP770)-ROW())/12+5),AR770)</f>
        <v>0</v>
      </c>
      <c r="AT770" s="658">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654">
        <f ca="1">COUNTIF(INDIRECT("U"&amp;(ROW()+12*(($AO770-1)*3+$AP770)-ROW())/12+5):INDIRECT("AF"&amp;(ROW()+12*(($AO770-1)*3+$AP770)-ROW())/12+5),AT770)</f>
        <v>0</v>
      </c>
      <c r="AV770" s="654">
        <f ca="1">IF(AND(AR770+AT770&gt;0,AS770+AU770&gt;0),COUNTIF(AV$6:AV769,"&gt;0")+1,0)</f>
        <v>0</v>
      </c>
    </row>
    <row r="771" spans="41:48">
      <c r="AO771" s="654">
        <v>22</v>
      </c>
      <c r="AP771" s="654">
        <v>1</v>
      </c>
      <c r="AQ771" s="654">
        <v>10</v>
      </c>
      <c r="AR771" s="658">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654">
        <f ca="1">COUNTIF(INDIRECT("H"&amp;(ROW()+12*(($AO771-1)*3+$AP771)-ROW())/12+5):INDIRECT("S"&amp;(ROW()+12*(($AO771-1)*3+$AP771)-ROW())/12+5),AR771)</f>
        <v>0</v>
      </c>
      <c r="AT771" s="658">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654">
        <f ca="1">COUNTIF(INDIRECT("U"&amp;(ROW()+12*(($AO771-1)*3+$AP771)-ROW())/12+5):INDIRECT("AF"&amp;(ROW()+12*(($AO771-1)*3+$AP771)-ROW())/12+5),AT771)</f>
        <v>0</v>
      </c>
      <c r="AV771" s="654">
        <f ca="1">IF(AND(AR771+AT771&gt;0,AS771+AU771&gt;0),COUNTIF(AV$6:AV770,"&gt;0")+1,0)</f>
        <v>0</v>
      </c>
    </row>
    <row r="772" spans="41:48">
      <c r="AO772" s="654">
        <v>22</v>
      </c>
      <c r="AP772" s="654">
        <v>1</v>
      </c>
      <c r="AQ772" s="654">
        <v>11</v>
      </c>
      <c r="AR772" s="658">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654">
        <f ca="1">COUNTIF(INDIRECT("H"&amp;(ROW()+12*(($AO772-1)*3+$AP772)-ROW())/12+5):INDIRECT("S"&amp;(ROW()+12*(($AO772-1)*3+$AP772)-ROW())/12+5),AR772)</f>
        <v>0</v>
      </c>
      <c r="AT772" s="658">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654">
        <f ca="1">COUNTIF(INDIRECT("U"&amp;(ROW()+12*(($AO772-1)*3+$AP772)-ROW())/12+5):INDIRECT("AF"&amp;(ROW()+12*(($AO772-1)*3+$AP772)-ROW())/12+5),AT772)</f>
        <v>0</v>
      </c>
      <c r="AV772" s="654">
        <f ca="1">IF(AND(AR772+AT772&gt;0,AS772+AU772&gt;0),COUNTIF(AV$6:AV771,"&gt;0")+1,0)</f>
        <v>0</v>
      </c>
    </row>
    <row r="773" spans="41:48">
      <c r="AO773" s="654">
        <v>22</v>
      </c>
      <c r="AP773" s="654">
        <v>1</v>
      </c>
      <c r="AQ773" s="654">
        <v>12</v>
      </c>
      <c r="AR773" s="658">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654">
        <f ca="1">COUNTIF(INDIRECT("H"&amp;(ROW()+12*(($AO773-1)*3+$AP773)-ROW())/12+5):INDIRECT("S"&amp;(ROW()+12*(($AO773-1)*3+$AP773)-ROW())/12+5),AR773)</f>
        <v>0</v>
      </c>
      <c r="AT773" s="658">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654">
        <f ca="1">COUNTIF(INDIRECT("U"&amp;(ROW()+12*(($AO773-1)*3+$AP773)-ROW())/12+5):INDIRECT("AF"&amp;(ROW()+12*(($AO773-1)*3+$AP773)-ROW())/12+5),AT773)</f>
        <v>0</v>
      </c>
      <c r="AV773" s="654">
        <f ca="1">IF(AND(AR773+AT773&gt;0,AS773+AU773&gt;0),COUNTIF(AV$6:AV772,"&gt;0")+1,0)</f>
        <v>0</v>
      </c>
    </row>
    <row r="774" spans="41:48">
      <c r="AO774" s="654">
        <v>22</v>
      </c>
      <c r="AP774" s="654">
        <v>2</v>
      </c>
      <c r="AQ774" s="654">
        <v>1</v>
      </c>
      <c r="AR774" s="658">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654">
        <f ca="1">COUNTIF(INDIRECT("H"&amp;(ROW()+12*(($AO774-1)*3+$AP774)-ROW())/12+5):INDIRECT("S"&amp;(ROW()+12*(($AO774-1)*3+$AP774)-ROW())/12+5),AR774)</f>
        <v>0</v>
      </c>
      <c r="AT774" s="658">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654">
        <f ca="1">COUNTIF(INDIRECT("U"&amp;(ROW()+12*(($AO774-1)*3+$AP774)-ROW())/12+5):INDIRECT("AF"&amp;(ROW()+12*(($AO774-1)*3+$AP774)-ROW())/12+5),AT774)</f>
        <v>0</v>
      </c>
      <c r="AV774" s="654">
        <f ca="1">IF(AND(AR774+AT774&gt;0,AS774+AU774&gt;0),COUNTIF(AV$6:AV773,"&gt;0")+1,0)</f>
        <v>0</v>
      </c>
    </row>
    <row r="775" spans="41:48">
      <c r="AO775" s="654">
        <v>22</v>
      </c>
      <c r="AP775" s="654">
        <v>2</v>
      </c>
      <c r="AQ775" s="654">
        <v>2</v>
      </c>
      <c r="AR775" s="658">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654">
        <f ca="1">COUNTIF(INDIRECT("H"&amp;(ROW()+12*(($AO775-1)*3+$AP775)-ROW())/12+5):INDIRECT("S"&amp;(ROW()+12*(($AO775-1)*3+$AP775)-ROW())/12+5),AR775)</f>
        <v>0</v>
      </c>
      <c r="AT775" s="658">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654">
        <f ca="1">COUNTIF(INDIRECT("U"&amp;(ROW()+12*(($AO775-1)*3+$AP775)-ROW())/12+5):INDIRECT("AF"&amp;(ROW()+12*(($AO775-1)*3+$AP775)-ROW())/12+5),AT775)</f>
        <v>0</v>
      </c>
      <c r="AV775" s="654">
        <f ca="1">IF(AND(AR775+AT775&gt;0,AS775+AU775&gt;0),COUNTIF(AV$6:AV774,"&gt;0")+1,0)</f>
        <v>0</v>
      </c>
    </row>
    <row r="776" spans="41:48">
      <c r="AO776" s="654">
        <v>22</v>
      </c>
      <c r="AP776" s="654">
        <v>2</v>
      </c>
      <c r="AQ776" s="654">
        <v>3</v>
      </c>
      <c r="AR776" s="658">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654">
        <f ca="1">COUNTIF(INDIRECT("H"&amp;(ROW()+12*(($AO776-1)*3+$AP776)-ROW())/12+5):INDIRECT("S"&amp;(ROW()+12*(($AO776-1)*3+$AP776)-ROW())/12+5),AR776)</f>
        <v>0</v>
      </c>
      <c r="AT776" s="658">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654">
        <f ca="1">COUNTIF(INDIRECT("U"&amp;(ROW()+12*(($AO776-1)*3+$AP776)-ROW())/12+5):INDIRECT("AF"&amp;(ROW()+12*(($AO776-1)*3+$AP776)-ROW())/12+5),AT776)</f>
        <v>0</v>
      </c>
      <c r="AV776" s="654">
        <f ca="1">IF(AND(AR776+AT776&gt;0,AS776+AU776&gt;0),COUNTIF(AV$6:AV775,"&gt;0")+1,0)</f>
        <v>0</v>
      </c>
    </row>
    <row r="777" spans="41:48">
      <c r="AO777" s="654">
        <v>22</v>
      </c>
      <c r="AP777" s="654">
        <v>2</v>
      </c>
      <c r="AQ777" s="654">
        <v>4</v>
      </c>
      <c r="AR777" s="658">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654">
        <f ca="1">COUNTIF(INDIRECT("H"&amp;(ROW()+12*(($AO777-1)*3+$AP777)-ROW())/12+5):INDIRECT("S"&amp;(ROW()+12*(($AO777-1)*3+$AP777)-ROW())/12+5),AR777)</f>
        <v>0</v>
      </c>
      <c r="AT777" s="658">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654">
        <f ca="1">COUNTIF(INDIRECT("U"&amp;(ROW()+12*(($AO777-1)*3+$AP777)-ROW())/12+5):INDIRECT("AF"&amp;(ROW()+12*(($AO777-1)*3+$AP777)-ROW())/12+5),AT777)</f>
        <v>0</v>
      </c>
      <c r="AV777" s="654">
        <f ca="1">IF(AND(AR777+AT777&gt;0,AS777+AU777&gt;0),COUNTIF(AV$6:AV776,"&gt;0")+1,0)</f>
        <v>0</v>
      </c>
    </row>
    <row r="778" spans="41:48">
      <c r="AO778" s="654">
        <v>22</v>
      </c>
      <c r="AP778" s="654">
        <v>2</v>
      </c>
      <c r="AQ778" s="654">
        <v>5</v>
      </c>
      <c r="AR778" s="658">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654">
        <f ca="1">COUNTIF(INDIRECT("H"&amp;(ROW()+12*(($AO778-1)*3+$AP778)-ROW())/12+5):INDIRECT("S"&amp;(ROW()+12*(($AO778-1)*3+$AP778)-ROW())/12+5),AR778)</f>
        <v>0</v>
      </c>
      <c r="AT778" s="658">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654">
        <f ca="1">COUNTIF(INDIRECT("U"&amp;(ROW()+12*(($AO778-1)*3+$AP778)-ROW())/12+5):INDIRECT("AF"&amp;(ROW()+12*(($AO778-1)*3+$AP778)-ROW())/12+5),AT778)</f>
        <v>0</v>
      </c>
      <c r="AV778" s="654">
        <f ca="1">IF(AND(AR778+AT778&gt;0,AS778+AU778&gt;0),COUNTIF(AV$6:AV777,"&gt;0")+1,0)</f>
        <v>0</v>
      </c>
    </row>
    <row r="779" spans="41:48">
      <c r="AO779" s="654">
        <v>22</v>
      </c>
      <c r="AP779" s="654">
        <v>2</v>
      </c>
      <c r="AQ779" s="654">
        <v>6</v>
      </c>
      <c r="AR779" s="658">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654">
        <f ca="1">COUNTIF(INDIRECT("H"&amp;(ROW()+12*(($AO779-1)*3+$AP779)-ROW())/12+5):INDIRECT("S"&amp;(ROW()+12*(($AO779-1)*3+$AP779)-ROW())/12+5),AR779)</f>
        <v>0</v>
      </c>
      <c r="AT779" s="658">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654">
        <f ca="1">COUNTIF(INDIRECT("U"&amp;(ROW()+12*(($AO779-1)*3+$AP779)-ROW())/12+5):INDIRECT("AF"&amp;(ROW()+12*(($AO779-1)*3+$AP779)-ROW())/12+5),AT779)</f>
        <v>0</v>
      </c>
      <c r="AV779" s="654">
        <f ca="1">IF(AND(AR779+AT779&gt;0,AS779+AU779&gt;0),COUNTIF(AV$6:AV778,"&gt;0")+1,0)</f>
        <v>0</v>
      </c>
    </row>
    <row r="780" spans="41:48">
      <c r="AO780" s="654">
        <v>22</v>
      </c>
      <c r="AP780" s="654">
        <v>2</v>
      </c>
      <c r="AQ780" s="654">
        <v>7</v>
      </c>
      <c r="AR780" s="658">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654">
        <f ca="1">COUNTIF(INDIRECT("H"&amp;(ROW()+12*(($AO780-1)*3+$AP780)-ROW())/12+5):INDIRECT("S"&amp;(ROW()+12*(($AO780-1)*3+$AP780)-ROW())/12+5),AR780)</f>
        <v>0</v>
      </c>
      <c r="AT780" s="658">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654">
        <f ca="1">COUNTIF(INDIRECT("U"&amp;(ROW()+12*(($AO780-1)*3+$AP780)-ROW())/12+5):INDIRECT("AF"&amp;(ROW()+12*(($AO780-1)*3+$AP780)-ROW())/12+5),AT780)</f>
        <v>0</v>
      </c>
      <c r="AV780" s="654">
        <f ca="1">IF(AND(AR780+AT780&gt;0,AS780+AU780&gt;0),COUNTIF(AV$6:AV779,"&gt;0")+1,0)</f>
        <v>0</v>
      </c>
    </row>
    <row r="781" spans="41:48">
      <c r="AO781" s="654">
        <v>22</v>
      </c>
      <c r="AP781" s="654">
        <v>2</v>
      </c>
      <c r="AQ781" s="654">
        <v>8</v>
      </c>
      <c r="AR781" s="658">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654">
        <f ca="1">COUNTIF(INDIRECT("H"&amp;(ROW()+12*(($AO781-1)*3+$AP781)-ROW())/12+5):INDIRECT("S"&amp;(ROW()+12*(($AO781-1)*3+$AP781)-ROW())/12+5),AR781)</f>
        <v>0</v>
      </c>
      <c r="AT781" s="658">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654">
        <f ca="1">COUNTIF(INDIRECT("U"&amp;(ROW()+12*(($AO781-1)*3+$AP781)-ROW())/12+5):INDIRECT("AF"&amp;(ROW()+12*(($AO781-1)*3+$AP781)-ROW())/12+5),AT781)</f>
        <v>0</v>
      </c>
      <c r="AV781" s="654">
        <f ca="1">IF(AND(AR781+AT781&gt;0,AS781+AU781&gt;0),COUNTIF(AV$6:AV780,"&gt;0")+1,0)</f>
        <v>0</v>
      </c>
    </row>
    <row r="782" spans="41:48">
      <c r="AO782" s="654">
        <v>22</v>
      </c>
      <c r="AP782" s="654">
        <v>2</v>
      </c>
      <c r="AQ782" s="654">
        <v>9</v>
      </c>
      <c r="AR782" s="658">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654">
        <f ca="1">COUNTIF(INDIRECT("H"&amp;(ROW()+12*(($AO782-1)*3+$AP782)-ROW())/12+5):INDIRECT("S"&amp;(ROW()+12*(($AO782-1)*3+$AP782)-ROW())/12+5),AR782)</f>
        <v>0</v>
      </c>
      <c r="AT782" s="658">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654">
        <f ca="1">COUNTIF(INDIRECT("U"&amp;(ROW()+12*(($AO782-1)*3+$AP782)-ROW())/12+5):INDIRECT("AF"&amp;(ROW()+12*(($AO782-1)*3+$AP782)-ROW())/12+5),AT782)</f>
        <v>0</v>
      </c>
      <c r="AV782" s="654">
        <f ca="1">IF(AND(AR782+AT782&gt;0,AS782+AU782&gt;0),COUNTIF(AV$6:AV781,"&gt;0")+1,0)</f>
        <v>0</v>
      </c>
    </row>
    <row r="783" spans="41:48">
      <c r="AO783" s="654">
        <v>22</v>
      </c>
      <c r="AP783" s="654">
        <v>2</v>
      </c>
      <c r="AQ783" s="654">
        <v>10</v>
      </c>
      <c r="AR783" s="658">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654">
        <f ca="1">COUNTIF(INDIRECT("H"&amp;(ROW()+12*(($AO783-1)*3+$AP783)-ROW())/12+5):INDIRECT("S"&amp;(ROW()+12*(($AO783-1)*3+$AP783)-ROW())/12+5),AR783)</f>
        <v>0</v>
      </c>
      <c r="AT783" s="658">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654">
        <f ca="1">COUNTIF(INDIRECT("U"&amp;(ROW()+12*(($AO783-1)*3+$AP783)-ROW())/12+5):INDIRECT("AF"&amp;(ROW()+12*(($AO783-1)*3+$AP783)-ROW())/12+5),AT783)</f>
        <v>0</v>
      </c>
      <c r="AV783" s="654">
        <f ca="1">IF(AND(AR783+AT783&gt;0,AS783+AU783&gt;0),COUNTIF(AV$6:AV782,"&gt;0")+1,0)</f>
        <v>0</v>
      </c>
    </row>
    <row r="784" spans="41:48">
      <c r="AO784" s="654">
        <v>22</v>
      </c>
      <c r="AP784" s="654">
        <v>2</v>
      </c>
      <c r="AQ784" s="654">
        <v>11</v>
      </c>
      <c r="AR784" s="658">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654">
        <f ca="1">COUNTIF(INDIRECT("H"&amp;(ROW()+12*(($AO784-1)*3+$AP784)-ROW())/12+5):INDIRECT("S"&amp;(ROW()+12*(($AO784-1)*3+$AP784)-ROW())/12+5),AR784)</f>
        <v>0</v>
      </c>
      <c r="AT784" s="658">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654">
        <f ca="1">COUNTIF(INDIRECT("U"&amp;(ROW()+12*(($AO784-1)*3+$AP784)-ROW())/12+5):INDIRECT("AF"&amp;(ROW()+12*(($AO784-1)*3+$AP784)-ROW())/12+5),AT784)</f>
        <v>0</v>
      </c>
      <c r="AV784" s="654">
        <f ca="1">IF(AND(AR784+AT784&gt;0,AS784+AU784&gt;0),COUNTIF(AV$6:AV783,"&gt;0")+1,0)</f>
        <v>0</v>
      </c>
    </row>
    <row r="785" spans="41:48">
      <c r="AO785" s="654">
        <v>22</v>
      </c>
      <c r="AP785" s="654">
        <v>2</v>
      </c>
      <c r="AQ785" s="654">
        <v>12</v>
      </c>
      <c r="AR785" s="658">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654">
        <f ca="1">COUNTIF(INDIRECT("H"&amp;(ROW()+12*(($AO785-1)*3+$AP785)-ROW())/12+5):INDIRECT("S"&amp;(ROW()+12*(($AO785-1)*3+$AP785)-ROW())/12+5),AR785)</f>
        <v>0</v>
      </c>
      <c r="AT785" s="658">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654">
        <f ca="1">COUNTIF(INDIRECT("U"&amp;(ROW()+12*(($AO785-1)*3+$AP785)-ROW())/12+5):INDIRECT("AF"&amp;(ROW()+12*(($AO785-1)*3+$AP785)-ROW())/12+5),AT785)</f>
        <v>0</v>
      </c>
      <c r="AV785" s="654">
        <f ca="1">IF(AND(AR785+AT785&gt;0,AS785+AU785&gt;0),COUNTIF(AV$6:AV784,"&gt;0")+1,0)</f>
        <v>0</v>
      </c>
    </row>
    <row r="786" spans="41:48">
      <c r="AO786" s="654">
        <v>22</v>
      </c>
      <c r="AP786" s="654">
        <v>3</v>
      </c>
      <c r="AQ786" s="654">
        <v>1</v>
      </c>
      <c r="AR786" s="658">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654">
        <f ca="1">COUNTIF(INDIRECT("H"&amp;(ROW()+12*(($AO786-1)*3+$AP786)-ROW())/12+5):INDIRECT("S"&amp;(ROW()+12*(($AO786-1)*3+$AP786)-ROW())/12+5),AR786)</f>
        <v>0</v>
      </c>
      <c r="AT786" s="658">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654">
        <f ca="1">COUNTIF(INDIRECT("U"&amp;(ROW()+12*(($AO786-1)*3+$AP786)-ROW())/12+5):INDIRECT("AF"&amp;(ROW()+12*(($AO786-1)*3+$AP786)-ROW())/12+5),AT786)</f>
        <v>0</v>
      </c>
      <c r="AV786" s="654">
        <f ca="1">IF(AND(AR786+AT786&gt;0,AS786+AU786&gt;0),COUNTIF(AV$6:AV785,"&gt;0")+1,0)</f>
        <v>0</v>
      </c>
    </row>
    <row r="787" spans="41:48">
      <c r="AO787" s="654">
        <v>22</v>
      </c>
      <c r="AP787" s="654">
        <v>3</v>
      </c>
      <c r="AQ787" s="654">
        <v>2</v>
      </c>
      <c r="AR787" s="658">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654">
        <f ca="1">COUNTIF(INDIRECT("H"&amp;(ROW()+12*(($AO787-1)*3+$AP787)-ROW())/12+5):INDIRECT("S"&amp;(ROW()+12*(($AO787-1)*3+$AP787)-ROW())/12+5),AR787)</f>
        <v>0</v>
      </c>
      <c r="AT787" s="658">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654">
        <f ca="1">COUNTIF(INDIRECT("U"&amp;(ROW()+12*(($AO787-1)*3+$AP787)-ROW())/12+5):INDIRECT("AF"&amp;(ROW()+12*(($AO787-1)*3+$AP787)-ROW())/12+5),AT787)</f>
        <v>0</v>
      </c>
      <c r="AV787" s="654">
        <f ca="1">IF(AND(AR787+AT787&gt;0,AS787+AU787&gt;0),COUNTIF(AV$6:AV786,"&gt;0")+1,0)</f>
        <v>0</v>
      </c>
    </row>
    <row r="788" spans="41:48">
      <c r="AO788" s="654">
        <v>22</v>
      </c>
      <c r="AP788" s="654">
        <v>3</v>
      </c>
      <c r="AQ788" s="654">
        <v>3</v>
      </c>
      <c r="AR788" s="658">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654">
        <f ca="1">COUNTIF(INDIRECT("H"&amp;(ROW()+12*(($AO788-1)*3+$AP788)-ROW())/12+5):INDIRECT("S"&amp;(ROW()+12*(($AO788-1)*3+$AP788)-ROW())/12+5),AR788)</f>
        <v>0</v>
      </c>
      <c r="AT788" s="658">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654">
        <f ca="1">COUNTIF(INDIRECT("U"&amp;(ROW()+12*(($AO788-1)*3+$AP788)-ROW())/12+5):INDIRECT("AF"&amp;(ROW()+12*(($AO788-1)*3+$AP788)-ROW())/12+5),AT788)</f>
        <v>0</v>
      </c>
      <c r="AV788" s="654">
        <f ca="1">IF(AND(AR788+AT788&gt;0,AS788+AU788&gt;0),COUNTIF(AV$6:AV787,"&gt;0")+1,0)</f>
        <v>0</v>
      </c>
    </row>
    <row r="789" spans="41:48">
      <c r="AO789" s="654">
        <v>22</v>
      </c>
      <c r="AP789" s="654">
        <v>3</v>
      </c>
      <c r="AQ789" s="654">
        <v>4</v>
      </c>
      <c r="AR789" s="658">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654">
        <f ca="1">COUNTIF(INDIRECT("H"&amp;(ROW()+12*(($AO789-1)*3+$AP789)-ROW())/12+5):INDIRECT("S"&amp;(ROW()+12*(($AO789-1)*3+$AP789)-ROW())/12+5),AR789)</f>
        <v>0</v>
      </c>
      <c r="AT789" s="658">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654">
        <f ca="1">COUNTIF(INDIRECT("U"&amp;(ROW()+12*(($AO789-1)*3+$AP789)-ROW())/12+5):INDIRECT("AF"&amp;(ROW()+12*(($AO789-1)*3+$AP789)-ROW())/12+5),AT789)</f>
        <v>0</v>
      </c>
      <c r="AV789" s="654">
        <f ca="1">IF(AND(AR789+AT789&gt;0,AS789+AU789&gt;0),COUNTIF(AV$6:AV788,"&gt;0")+1,0)</f>
        <v>0</v>
      </c>
    </row>
    <row r="790" spans="41:48">
      <c r="AO790" s="654">
        <v>22</v>
      </c>
      <c r="AP790" s="654">
        <v>3</v>
      </c>
      <c r="AQ790" s="654">
        <v>5</v>
      </c>
      <c r="AR790" s="658">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654">
        <f ca="1">COUNTIF(INDIRECT("H"&amp;(ROW()+12*(($AO790-1)*3+$AP790)-ROW())/12+5):INDIRECT("S"&amp;(ROW()+12*(($AO790-1)*3+$AP790)-ROW())/12+5),AR790)</f>
        <v>0</v>
      </c>
      <c r="AT790" s="658">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654">
        <f ca="1">COUNTIF(INDIRECT("U"&amp;(ROW()+12*(($AO790-1)*3+$AP790)-ROW())/12+5):INDIRECT("AF"&amp;(ROW()+12*(($AO790-1)*3+$AP790)-ROW())/12+5),AT790)</f>
        <v>0</v>
      </c>
      <c r="AV790" s="654">
        <f ca="1">IF(AND(AR790+AT790&gt;0,AS790+AU790&gt;0),COUNTIF(AV$6:AV789,"&gt;0")+1,0)</f>
        <v>0</v>
      </c>
    </row>
    <row r="791" spans="41:48">
      <c r="AO791" s="654">
        <v>22</v>
      </c>
      <c r="AP791" s="654">
        <v>3</v>
      </c>
      <c r="AQ791" s="654">
        <v>6</v>
      </c>
      <c r="AR791" s="658">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654">
        <f ca="1">COUNTIF(INDIRECT("H"&amp;(ROW()+12*(($AO791-1)*3+$AP791)-ROW())/12+5):INDIRECT("S"&amp;(ROW()+12*(($AO791-1)*3+$AP791)-ROW())/12+5),AR791)</f>
        <v>0</v>
      </c>
      <c r="AT791" s="658">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654">
        <f ca="1">COUNTIF(INDIRECT("U"&amp;(ROW()+12*(($AO791-1)*3+$AP791)-ROW())/12+5):INDIRECT("AF"&amp;(ROW()+12*(($AO791-1)*3+$AP791)-ROW())/12+5),AT791)</f>
        <v>0</v>
      </c>
      <c r="AV791" s="654">
        <f ca="1">IF(AND(AR791+AT791&gt;0,AS791+AU791&gt;0),COUNTIF(AV$6:AV790,"&gt;0")+1,0)</f>
        <v>0</v>
      </c>
    </row>
    <row r="792" spans="41:48">
      <c r="AO792" s="654">
        <v>22</v>
      </c>
      <c r="AP792" s="654">
        <v>3</v>
      </c>
      <c r="AQ792" s="654">
        <v>7</v>
      </c>
      <c r="AR792" s="658">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654">
        <f ca="1">COUNTIF(INDIRECT("H"&amp;(ROW()+12*(($AO792-1)*3+$AP792)-ROW())/12+5):INDIRECT("S"&amp;(ROW()+12*(($AO792-1)*3+$AP792)-ROW())/12+5),AR792)</f>
        <v>0</v>
      </c>
      <c r="AT792" s="658">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654">
        <f ca="1">COUNTIF(INDIRECT("U"&amp;(ROW()+12*(($AO792-1)*3+$AP792)-ROW())/12+5):INDIRECT("AF"&amp;(ROW()+12*(($AO792-1)*3+$AP792)-ROW())/12+5),AT792)</f>
        <v>0</v>
      </c>
      <c r="AV792" s="654">
        <f ca="1">IF(AND(AR792+AT792&gt;0,AS792+AU792&gt;0),COUNTIF(AV$6:AV791,"&gt;0")+1,0)</f>
        <v>0</v>
      </c>
    </row>
    <row r="793" spans="41:48">
      <c r="AO793" s="654">
        <v>22</v>
      </c>
      <c r="AP793" s="654">
        <v>3</v>
      </c>
      <c r="AQ793" s="654">
        <v>8</v>
      </c>
      <c r="AR793" s="658">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654">
        <f ca="1">COUNTIF(INDIRECT("H"&amp;(ROW()+12*(($AO793-1)*3+$AP793)-ROW())/12+5):INDIRECT("S"&amp;(ROW()+12*(($AO793-1)*3+$AP793)-ROW())/12+5),AR793)</f>
        <v>0</v>
      </c>
      <c r="AT793" s="658">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654">
        <f ca="1">COUNTIF(INDIRECT("U"&amp;(ROW()+12*(($AO793-1)*3+$AP793)-ROW())/12+5):INDIRECT("AF"&amp;(ROW()+12*(($AO793-1)*3+$AP793)-ROW())/12+5),AT793)</f>
        <v>0</v>
      </c>
      <c r="AV793" s="654">
        <f ca="1">IF(AND(AR793+AT793&gt;0,AS793+AU793&gt;0),COUNTIF(AV$6:AV792,"&gt;0")+1,0)</f>
        <v>0</v>
      </c>
    </row>
    <row r="794" spans="41:48">
      <c r="AO794" s="654">
        <v>22</v>
      </c>
      <c r="AP794" s="654">
        <v>3</v>
      </c>
      <c r="AQ794" s="654">
        <v>9</v>
      </c>
      <c r="AR794" s="658">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654">
        <f ca="1">COUNTIF(INDIRECT("H"&amp;(ROW()+12*(($AO794-1)*3+$AP794)-ROW())/12+5):INDIRECT("S"&amp;(ROW()+12*(($AO794-1)*3+$AP794)-ROW())/12+5),AR794)</f>
        <v>0</v>
      </c>
      <c r="AT794" s="658">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654">
        <f ca="1">COUNTIF(INDIRECT("U"&amp;(ROW()+12*(($AO794-1)*3+$AP794)-ROW())/12+5):INDIRECT("AF"&amp;(ROW()+12*(($AO794-1)*3+$AP794)-ROW())/12+5),AT794)</f>
        <v>0</v>
      </c>
      <c r="AV794" s="654">
        <f ca="1">IF(AND(AR794+AT794&gt;0,AS794+AU794&gt;0),COUNTIF(AV$6:AV793,"&gt;0")+1,0)</f>
        <v>0</v>
      </c>
    </row>
    <row r="795" spans="41:48">
      <c r="AO795" s="654">
        <v>22</v>
      </c>
      <c r="AP795" s="654">
        <v>3</v>
      </c>
      <c r="AQ795" s="654">
        <v>10</v>
      </c>
      <c r="AR795" s="658">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654">
        <f ca="1">COUNTIF(INDIRECT("H"&amp;(ROW()+12*(($AO795-1)*3+$AP795)-ROW())/12+5):INDIRECT("S"&amp;(ROW()+12*(($AO795-1)*3+$AP795)-ROW())/12+5),AR795)</f>
        <v>0</v>
      </c>
      <c r="AT795" s="658">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654">
        <f ca="1">COUNTIF(INDIRECT("U"&amp;(ROW()+12*(($AO795-1)*3+$AP795)-ROW())/12+5):INDIRECT("AF"&amp;(ROW()+12*(($AO795-1)*3+$AP795)-ROW())/12+5),AT795)</f>
        <v>0</v>
      </c>
      <c r="AV795" s="654">
        <f ca="1">IF(AND(AR795+AT795&gt;0,AS795+AU795&gt;0),COUNTIF(AV$6:AV794,"&gt;0")+1,0)</f>
        <v>0</v>
      </c>
    </row>
    <row r="796" spans="41:48">
      <c r="AO796" s="654">
        <v>22</v>
      </c>
      <c r="AP796" s="654">
        <v>3</v>
      </c>
      <c r="AQ796" s="654">
        <v>11</v>
      </c>
      <c r="AR796" s="658">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654">
        <f ca="1">COUNTIF(INDIRECT("H"&amp;(ROW()+12*(($AO796-1)*3+$AP796)-ROW())/12+5):INDIRECT("S"&amp;(ROW()+12*(($AO796-1)*3+$AP796)-ROW())/12+5),AR796)</f>
        <v>0</v>
      </c>
      <c r="AT796" s="658">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654">
        <f ca="1">COUNTIF(INDIRECT("U"&amp;(ROW()+12*(($AO796-1)*3+$AP796)-ROW())/12+5):INDIRECT("AF"&amp;(ROW()+12*(($AO796-1)*3+$AP796)-ROW())/12+5),AT796)</f>
        <v>0</v>
      </c>
      <c r="AV796" s="654">
        <f ca="1">IF(AND(AR796+AT796&gt;0,AS796+AU796&gt;0),COUNTIF(AV$6:AV795,"&gt;0")+1,0)</f>
        <v>0</v>
      </c>
    </row>
    <row r="797" spans="41:48">
      <c r="AO797" s="654">
        <v>22</v>
      </c>
      <c r="AP797" s="654">
        <v>3</v>
      </c>
      <c r="AQ797" s="654">
        <v>12</v>
      </c>
      <c r="AR797" s="658">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654">
        <f ca="1">COUNTIF(INDIRECT("H"&amp;(ROW()+12*(($AO797-1)*3+$AP797)-ROW())/12+5):INDIRECT("S"&amp;(ROW()+12*(($AO797-1)*3+$AP797)-ROW())/12+5),AR797)</f>
        <v>0</v>
      </c>
      <c r="AT797" s="658">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654">
        <f ca="1">COUNTIF(INDIRECT("U"&amp;(ROW()+12*(($AO797-1)*3+$AP797)-ROW())/12+5):INDIRECT("AF"&amp;(ROW()+12*(($AO797-1)*3+$AP797)-ROW())/12+5),AT797)</f>
        <v>0</v>
      </c>
      <c r="AV797" s="654">
        <f ca="1">IF(AND(AR797+AT797&gt;0,AS797+AU797&gt;0),COUNTIF(AV$6:AV796,"&gt;0")+1,0)</f>
        <v>0</v>
      </c>
    </row>
    <row r="798" spans="41:48">
      <c r="AO798" s="654">
        <v>23</v>
      </c>
      <c r="AP798" s="654">
        <v>1</v>
      </c>
      <c r="AQ798" s="654">
        <v>1</v>
      </c>
      <c r="AR798" s="658">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654">
        <f ca="1">COUNTIF(INDIRECT("H"&amp;(ROW()+12*(($AO798-1)*3+$AP798)-ROW())/12+5):INDIRECT("S"&amp;(ROW()+12*(($AO798-1)*3+$AP798)-ROW())/12+5),AR798)</f>
        <v>0</v>
      </c>
      <c r="AT798" s="658">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654">
        <f ca="1">COUNTIF(INDIRECT("U"&amp;(ROW()+12*(($AO798-1)*3+$AP798)-ROW())/12+5):INDIRECT("AF"&amp;(ROW()+12*(($AO798-1)*3+$AP798)-ROW())/12+5),AT798)</f>
        <v>0</v>
      </c>
      <c r="AV798" s="654">
        <f ca="1">IF(AND(AR798+AT798&gt;0,AS798+AU798&gt;0),COUNTIF(AV$6:AV797,"&gt;0")+1,0)</f>
        <v>0</v>
      </c>
    </row>
    <row r="799" spans="41:48">
      <c r="AO799" s="654">
        <v>23</v>
      </c>
      <c r="AP799" s="654">
        <v>1</v>
      </c>
      <c r="AQ799" s="654">
        <v>2</v>
      </c>
      <c r="AR799" s="658">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654">
        <f ca="1">COUNTIF(INDIRECT("H"&amp;(ROW()+12*(($AO799-1)*3+$AP799)-ROW())/12+5):INDIRECT("S"&amp;(ROW()+12*(($AO799-1)*3+$AP799)-ROW())/12+5),AR799)</f>
        <v>0</v>
      </c>
      <c r="AT799" s="658">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654">
        <f ca="1">COUNTIF(INDIRECT("U"&amp;(ROW()+12*(($AO799-1)*3+$AP799)-ROW())/12+5):INDIRECT("AF"&amp;(ROW()+12*(($AO799-1)*3+$AP799)-ROW())/12+5),AT799)</f>
        <v>0</v>
      </c>
      <c r="AV799" s="654">
        <f ca="1">IF(AND(AR799+AT799&gt;0,AS799+AU799&gt;0),COUNTIF(AV$6:AV798,"&gt;0")+1,0)</f>
        <v>0</v>
      </c>
    </row>
    <row r="800" spans="41:48">
      <c r="AO800" s="654">
        <v>23</v>
      </c>
      <c r="AP800" s="654">
        <v>1</v>
      </c>
      <c r="AQ800" s="654">
        <v>3</v>
      </c>
      <c r="AR800" s="658">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654">
        <f ca="1">COUNTIF(INDIRECT("H"&amp;(ROW()+12*(($AO800-1)*3+$AP800)-ROW())/12+5):INDIRECT("S"&amp;(ROW()+12*(($AO800-1)*3+$AP800)-ROW())/12+5),AR800)</f>
        <v>0</v>
      </c>
      <c r="AT800" s="658">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654">
        <f ca="1">COUNTIF(INDIRECT("U"&amp;(ROW()+12*(($AO800-1)*3+$AP800)-ROW())/12+5):INDIRECT("AF"&amp;(ROW()+12*(($AO800-1)*3+$AP800)-ROW())/12+5),AT800)</f>
        <v>0</v>
      </c>
      <c r="AV800" s="654">
        <f ca="1">IF(AND(AR800+AT800&gt;0,AS800+AU800&gt;0),COUNTIF(AV$6:AV799,"&gt;0")+1,0)</f>
        <v>0</v>
      </c>
    </row>
    <row r="801" spans="41:48">
      <c r="AO801" s="654">
        <v>23</v>
      </c>
      <c r="AP801" s="654">
        <v>1</v>
      </c>
      <c r="AQ801" s="654">
        <v>4</v>
      </c>
      <c r="AR801" s="658">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654">
        <f ca="1">COUNTIF(INDIRECT("H"&amp;(ROW()+12*(($AO801-1)*3+$AP801)-ROW())/12+5):INDIRECT("S"&amp;(ROW()+12*(($AO801-1)*3+$AP801)-ROW())/12+5),AR801)</f>
        <v>0</v>
      </c>
      <c r="AT801" s="658">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654">
        <f ca="1">COUNTIF(INDIRECT("U"&amp;(ROW()+12*(($AO801-1)*3+$AP801)-ROW())/12+5):INDIRECT("AF"&amp;(ROW()+12*(($AO801-1)*3+$AP801)-ROW())/12+5),AT801)</f>
        <v>0</v>
      </c>
      <c r="AV801" s="654">
        <f ca="1">IF(AND(AR801+AT801&gt;0,AS801+AU801&gt;0),COUNTIF(AV$6:AV800,"&gt;0")+1,0)</f>
        <v>0</v>
      </c>
    </row>
    <row r="802" spans="41:48">
      <c r="AO802" s="654">
        <v>23</v>
      </c>
      <c r="AP802" s="654">
        <v>1</v>
      </c>
      <c r="AQ802" s="654">
        <v>5</v>
      </c>
      <c r="AR802" s="658">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654">
        <f ca="1">COUNTIF(INDIRECT("H"&amp;(ROW()+12*(($AO802-1)*3+$AP802)-ROW())/12+5):INDIRECT("S"&amp;(ROW()+12*(($AO802-1)*3+$AP802)-ROW())/12+5),AR802)</f>
        <v>0</v>
      </c>
      <c r="AT802" s="658">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654">
        <f ca="1">COUNTIF(INDIRECT("U"&amp;(ROW()+12*(($AO802-1)*3+$AP802)-ROW())/12+5):INDIRECT("AF"&amp;(ROW()+12*(($AO802-1)*3+$AP802)-ROW())/12+5),AT802)</f>
        <v>0</v>
      </c>
      <c r="AV802" s="654">
        <f ca="1">IF(AND(AR802+AT802&gt;0,AS802+AU802&gt;0),COUNTIF(AV$6:AV801,"&gt;0")+1,0)</f>
        <v>0</v>
      </c>
    </row>
    <row r="803" spans="41:48">
      <c r="AO803" s="654">
        <v>23</v>
      </c>
      <c r="AP803" s="654">
        <v>1</v>
      </c>
      <c r="AQ803" s="654">
        <v>6</v>
      </c>
      <c r="AR803" s="658">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654">
        <f ca="1">COUNTIF(INDIRECT("H"&amp;(ROW()+12*(($AO803-1)*3+$AP803)-ROW())/12+5):INDIRECT("S"&amp;(ROW()+12*(($AO803-1)*3+$AP803)-ROW())/12+5),AR803)</f>
        <v>0</v>
      </c>
      <c r="AT803" s="658">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654">
        <f ca="1">COUNTIF(INDIRECT("U"&amp;(ROW()+12*(($AO803-1)*3+$AP803)-ROW())/12+5):INDIRECT("AF"&amp;(ROW()+12*(($AO803-1)*3+$AP803)-ROW())/12+5),AT803)</f>
        <v>0</v>
      </c>
      <c r="AV803" s="654">
        <f ca="1">IF(AND(AR803+AT803&gt;0,AS803+AU803&gt;0),COUNTIF(AV$6:AV802,"&gt;0")+1,0)</f>
        <v>0</v>
      </c>
    </row>
    <row r="804" spans="41:48">
      <c r="AO804" s="654">
        <v>23</v>
      </c>
      <c r="AP804" s="654">
        <v>1</v>
      </c>
      <c r="AQ804" s="654">
        <v>7</v>
      </c>
      <c r="AR804" s="658">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654">
        <f ca="1">COUNTIF(INDIRECT("H"&amp;(ROW()+12*(($AO804-1)*3+$AP804)-ROW())/12+5):INDIRECT("S"&amp;(ROW()+12*(($AO804-1)*3+$AP804)-ROW())/12+5),AR804)</f>
        <v>0</v>
      </c>
      <c r="AT804" s="658">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654">
        <f ca="1">COUNTIF(INDIRECT("U"&amp;(ROW()+12*(($AO804-1)*3+$AP804)-ROW())/12+5):INDIRECT("AF"&amp;(ROW()+12*(($AO804-1)*3+$AP804)-ROW())/12+5),AT804)</f>
        <v>0</v>
      </c>
      <c r="AV804" s="654">
        <f ca="1">IF(AND(AR804+AT804&gt;0,AS804+AU804&gt;0),COUNTIF(AV$6:AV803,"&gt;0")+1,0)</f>
        <v>0</v>
      </c>
    </row>
    <row r="805" spans="41:48">
      <c r="AO805" s="654">
        <v>23</v>
      </c>
      <c r="AP805" s="654">
        <v>1</v>
      </c>
      <c r="AQ805" s="654">
        <v>8</v>
      </c>
      <c r="AR805" s="658">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654">
        <f ca="1">COUNTIF(INDIRECT("H"&amp;(ROW()+12*(($AO805-1)*3+$AP805)-ROW())/12+5):INDIRECT("S"&amp;(ROW()+12*(($AO805-1)*3+$AP805)-ROW())/12+5),AR805)</f>
        <v>0</v>
      </c>
      <c r="AT805" s="658">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654">
        <f ca="1">COUNTIF(INDIRECT("U"&amp;(ROW()+12*(($AO805-1)*3+$AP805)-ROW())/12+5):INDIRECT("AF"&amp;(ROW()+12*(($AO805-1)*3+$AP805)-ROW())/12+5),AT805)</f>
        <v>0</v>
      </c>
      <c r="AV805" s="654">
        <f ca="1">IF(AND(AR805+AT805&gt;0,AS805+AU805&gt;0),COUNTIF(AV$6:AV804,"&gt;0")+1,0)</f>
        <v>0</v>
      </c>
    </row>
    <row r="806" spans="41:48">
      <c r="AO806" s="654">
        <v>23</v>
      </c>
      <c r="AP806" s="654">
        <v>1</v>
      </c>
      <c r="AQ806" s="654">
        <v>9</v>
      </c>
      <c r="AR806" s="658">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654">
        <f ca="1">COUNTIF(INDIRECT("H"&amp;(ROW()+12*(($AO806-1)*3+$AP806)-ROW())/12+5):INDIRECT("S"&amp;(ROW()+12*(($AO806-1)*3+$AP806)-ROW())/12+5),AR806)</f>
        <v>0</v>
      </c>
      <c r="AT806" s="658">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654">
        <f ca="1">COUNTIF(INDIRECT("U"&amp;(ROW()+12*(($AO806-1)*3+$AP806)-ROW())/12+5):INDIRECT("AF"&amp;(ROW()+12*(($AO806-1)*3+$AP806)-ROW())/12+5),AT806)</f>
        <v>0</v>
      </c>
      <c r="AV806" s="654">
        <f ca="1">IF(AND(AR806+AT806&gt;0,AS806+AU806&gt;0),COUNTIF(AV$6:AV805,"&gt;0")+1,0)</f>
        <v>0</v>
      </c>
    </row>
    <row r="807" spans="41:48">
      <c r="AO807" s="654">
        <v>23</v>
      </c>
      <c r="AP807" s="654">
        <v>1</v>
      </c>
      <c r="AQ807" s="654">
        <v>10</v>
      </c>
      <c r="AR807" s="658">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654">
        <f ca="1">COUNTIF(INDIRECT("H"&amp;(ROW()+12*(($AO807-1)*3+$AP807)-ROW())/12+5):INDIRECT("S"&amp;(ROW()+12*(($AO807-1)*3+$AP807)-ROW())/12+5),AR807)</f>
        <v>0</v>
      </c>
      <c r="AT807" s="658">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654">
        <f ca="1">COUNTIF(INDIRECT("U"&amp;(ROW()+12*(($AO807-1)*3+$AP807)-ROW())/12+5):INDIRECT("AF"&amp;(ROW()+12*(($AO807-1)*3+$AP807)-ROW())/12+5),AT807)</f>
        <v>0</v>
      </c>
      <c r="AV807" s="654">
        <f ca="1">IF(AND(AR807+AT807&gt;0,AS807+AU807&gt;0),COUNTIF(AV$6:AV806,"&gt;0")+1,0)</f>
        <v>0</v>
      </c>
    </row>
    <row r="808" spans="41:48">
      <c r="AO808" s="654">
        <v>23</v>
      </c>
      <c r="AP808" s="654">
        <v>1</v>
      </c>
      <c r="AQ808" s="654">
        <v>11</v>
      </c>
      <c r="AR808" s="658">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654">
        <f ca="1">COUNTIF(INDIRECT("H"&amp;(ROW()+12*(($AO808-1)*3+$AP808)-ROW())/12+5):INDIRECT("S"&amp;(ROW()+12*(($AO808-1)*3+$AP808)-ROW())/12+5),AR808)</f>
        <v>0</v>
      </c>
      <c r="AT808" s="658">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654">
        <f ca="1">COUNTIF(INDIRECT("U"&amp;(ROW()+12*(($AO808-1)*3+$AP808)-ROW())/12+5):INDIRECT("AF"&amp;(ROW()+12*(($AO808-1)*3+$AP808)-ROW())/12+5),AT808)</f>
        <v>0</v>
      </c>
      <c r="AV808" s="654">
        <f ca="1">IF(AND(AR808+AT808&gt;0,AS808+AU808&gt;0),COUNTIF(AV$6:AV807,"&gt;0")+1,0)</f>
        <v>0</v>
      </c>
    </row>
    <row r="809" spans="41:48">
      <c r="AO809" s="654">
        <v>23</v>
      </c>
      <c r="AP809" s="654">
        <v>1</v>
      </c>
      <c r="AQ809" s="654">
        <v>12</v>
      </c>
      <c r="AR809" s="658">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654">
        <f ca="1">COUNTIF(INDIRECT("H"&amp;(ROW()+12*(($AO809-1)*3+$AP809)-ROW())/12+5):INDIRECT("S"&amp;(ROW()+12*(($AO809-1)*3+$AP809)-ROW())/12+5),AR809)</f>
        <v>0</v>
      </c>
      <c r="AT809" s="658">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654">
        <f ca="1">COUNTIF(INDIRECT("U"&amp;(ROW()+12*(($AO809-1)*3+$AP809)-ROW())/12+5):INDIRECT("AF"&amp;(ROW()+12*(($AO809-1)*3+$AP809)-ROW())/12+5),AT809)</f>
        <v>0</v>
      </c>
      <c r="AV809" s="654">
        <f ca="1">IF(AND(AR809+AT809&gt;0,AS809+AU809&gt;0),COUNTIF(AV$6:AV808,"&gt;0")+1,0)</f>
        <v>0</v>
      </c>
    </row>
    <row r="810" spans="41:48">
      <c r="AO810" s="654">
        <v>23</v>
      </c>
      <c r="AP810" s="654">
        <v>2</v>
      </c>
      <c r="AQ810" s="654">
        <v>1</v>
      </c>
      <c r="AR810" s="658">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654">
        <f ca="1">COUNTIF(INDIRECT("H"&amp;(ROW()+12*(($AO810-1)*3+$AP810)-ROW())/12+5):INDIRECT("S"&amp;(ROW()+12*(($AO810-1)*3+$AP810)-ROW())/12+5),AR810)</f>
        <v>0</v>
      </c>
      <c r="AT810" s="658">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654">
        <f ca="1">COUNTIF(INDIRECT("U"&amp;(ROW()+12*(($AO810-1)*3+$AP810)-ROW())/12+5):INDIRECT("AF"&amp;(ROW()+12*(($AO810-1)*3+$AP810)-ROW())/12+5),AT810)</f>
        <v>0</v>
      </c>
      <c r="AV810" s="654">
        <f ca="1">IF(AND(AR810+AT810&gt;0,AS810+AU810&gt;0),COUNTIF(AV$6:AV809,"&gt;0")+1,0)</f>
        <v>0</v>
      </c>
    </row>
    <row r="811" spans="41:48">
      <c r="AO811" s="654">
        <v>23</v>
      </c>
      <c r="AP811" s="654">
        <v>2</v>
      </c>
      <c r="AQ811" s="654">
        <v>2</v>
      </c>
      <c r="AR811" s="658">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654">
        <f ca="1">COUNTIF(INDIRECT("H"&amp;(ROW()+12*(($AO811-1)*3+$AP811)-ROW())/12+5):INDIRECT("S"&amp;(ROW()+12*(($AO811-1)*3+$AP811)-ROW())/12+5),AR811)</f>
        <v>0</v>
      </c>
      <c r="AT811" s="658">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654">
        <f ca="1">COUNTIF(INDIRECT("U"&amp;(ROW()+12*(($AO811-1)*3+$AP811)-ROW())/12+5):INDIRECT("AF"&amp;(ROW()+12*(($AO811-1)*3+$AP811)-ROW())/12+5),AT811)</f>
        <v>0</v>
      </c>
      <c r="AV811" s="654">
        <f ca="1">IF(AND(AR811+AT811&gt;0,AS811+AU811&gt;0),COUNTIF(AV$6:AV810,"&gt;0")+1,0)</f>
        <v>0</v>
      </c>
    </row>
    <row r="812" spans="41:48">
      <c r="AO812" s="654">
        <v>23</v>
      </c>
      <c r="AP812" s="654">
        <v>2</v>
      </c>
      <c r="AQ812" s="654">
        <v>3</v>
      </c>
      <c r="AR812" s="658">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654">
        <f ca="1">COUNTIF(INDIRECT("H"&amp;(ROW()+12*(($AO812-1)*3+$AP812)-ROW())/12+5):INDIRECT("S"&amp;(ROW()+12*(($AO812-1)*3+$AP812)-ROW())/12+5),AR812)</f>
        <v>0</v>
      </c>
      <c r="AT812" s="658">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654">
        <f ca="1">COUNTIF(INDIRECT("U"&amp;(ROW()+12*(($AO812-1)*3+$AP812)-ROW())/12+5):INDIRECT("AF"&amp;(ROW()+12*(($AO812-1)*3+$AP812)-ROW())/12+5),AT812)</f>
        <v>0</v>
      </c>
      <c r="AV812" s="654">
        <f ca="1">IF(AND(AR812+AT812&gt;0,AS812+AU812&gt;0),COUNTIF(AV$6:AV811,"&gt;0")+1,0)</f>
        <v>0</v>
      </c>
    </row>
    <row r="813" spans="41:48">
      <c r="AO813" s="654">
        <v>23</v>
      </c>
      <c r="AP813" s="654">
        <v>2</v>
      </c>
      <c r="AQ813" s="654">
        <v>4</v>
      </c>
      <c r="AR813" s="658">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654">
        <f ca="1">COUNTIF(INDIRECT("H"&amp;(ROW()+12*(($AO813-1)*3+$AP813)-ROW())/12+5):INDIRECT("S"&amp;(ROW()+12*(($AO813-1)*3+$AP813)-ROW())/12+5),AR813)</f>
        <v>0</v>
      </c>
      <c r="AT813" s="658">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654">
        <f ca="1">COUNTIF(INDIRECT("U"&amp;(ROW()+12*(($AO813-1)*3+$AP813)-ROW())/12+5):INDIRECT("AF"&amp;(ROW()+12*(($AO813-1)*3+$AP813)-ROW())/12+5),AT813)</f>
        <v>0</v>
      </c>
      <c r="AV813" s="654">
        <f ca="1">IF(AND(AR813+AT813&gt;0,AS813+AU813&gt;0),COUNTIF(AV$6:AV812,"&gt;0")+1,0)</f>
        <v>0</v>
      </c>
    </row>
    <row r="814" spans="41:48">
      <c r="AO814" s="654">
        <v>23</v>
      </c>
      <c r="AP814" s="654">
        <v>2</v>
      </c>
      <c r="AQ814" s="654">
        <v>5</v>
      </c>
      <c r="AR814" s="658">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654">
        <f ca="1">COUNTIF(INDIRECT("H"&amp;(ROW()+12*(($AO814-1)*3+$AP814)-ROW())/12+5):INDIRECT("S"&amp;(ROW()+12*(($AO814-1)*3+$AP814)-ROW())/12+5),AR814)</f>
        <v>0</v>
      </c>
      <c r="AT814" s="658">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654">
        <f ca="1">COUNTIF(INDIRECT("U"&amp;(ROW()+12*(($AO814-1)*3+$AP814)-ROW())/12+5):INDIRECT("AF"&amp;(ROW()+12*(($AO814-1)*3+$AP814)-ROW())/12+5),AT814)</f>
        <v>0</v>
      </c>
      <c r="AV814" s="654">
        <f ca="1">IF(AND(AR814+AT814&gt;0,AS814+AU814&gt;0),COUNTIF(AV$6:AV813,"&gt;0")+1,0)</f>
        <v>0</v>
      </c>
    </row>
    <row r="815" spans="41:48">
      <c r="AO815" s="654">
        <v>23</v>
      </c>
      <c r="AP815" s="654">
        <v>2</v>
      </c>
      <c r="AQ815" s="654">
        <v>6</v>
      </c>
      <c r="AR815" s="658">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654">
        <f ca="1">COUNTIF(INDIRECT("H"&amp;(ROW()+12*(($AO815-1)*3+$AP815)-ROW())/12+5):INDIRECT("S"&amp;(ROW()+12*(($AO815-1)*3+$AP815)-ROW())/12+5),AR815)</f>
        <v>0</v>
      </c>
      <c r="AT815" s="658">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654">
        <f ca="1">COUNTIF(INDIRECT("U"&amp;(ROW()+12*(($AO815-1)*3+$AP815)-ROW())/12+5):INDIRECT("AF"&amp;(ROW()+12*(($AO815-1)*3+$AP815)-ROW())/12+5),AT815)</f>
        <v>0</v>
      </c>
      <c r="AV815" s="654">
        <f ca="1">IF(AND(AR815+AT815&gt;0,AS815+AU815&gt;0),COUNTIF(AV$6:AV814,"&gt;0")+1,0)</f>
        <v>0</v>
      </c>
    </row>
    <row r="816" spans="41:48">
      <c r="AO816" s="654">
        <v>23</v>
      </c>
      <c r="AP816" s="654">
        <v>2</v>
      </c>
      <c r="AQ816" s="654">
        <v>7</v>
      </c>
      <c r="AR816" s="658">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654">
        <f ca="1">COUNTIF(INDIRECT("H"&amp;(ROW()+12*(($AO816-1)*3+$AP816)-ROW())/12+5):INDIRECT("S"&amp;(ROW()+12*(($AO816-1)*3+$AP816)-ROW())/12+5),AR816)</f>
        <v>0</v>
      </c>
      <c r="AT816" s="658">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654">
        <f ca="1">COUNTIF(INDIRECT("U"&amp;(ROW()+12*(($AO816-1)*3+$AP816)-ROW())/12+5):INDIRECT("AF"&amp;(ROW()+12*(($AO816-1)*3+$AP816)-ROW())/12+5),AT816)</f>
        <v>0</v>
      </c>
      <c r="AV816" s="654">
        <f ca="1">IF(AND(AR816+AT816&gt;0,AS816+AU816&gt;0),COUNTIF(AV$6:AV815,"&gt;0")+1,0)</f>
        <v>0</v>
      </c>
    </row>
    <row r="817" spans="41:48">
      <c r="AO817" s="654">
        <v>23</v>
      </c>
      <c r="AP817" s="654">
        <v>2</v>
      </c>
      <c r="AQ817" s="654">
        <v>8</v>
      </c>
      <c r="AR817" s="658">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654">
        <f ca="1">COUNTIF(INDIRECT("H"&amp;(ROW()+12*(($AO817-1)*3+$AP817)-ROW())/12+5):INDIRECT("S"&amp;(ROW()+12*(($AO817-1)*3+$AP817)-ROW())/12+5),AR817)</f>
        <v>0</v>
      </c>
      <c r="AT817" s="658">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654">
        <f ca="1">COUNTIF(INDIRECT("U"&amp;(ROW()+12*(($AO817-1)*3+$AP817)-ROW())/12+5):INDIRECT("AF"&amp;(ROW()+12*(($AO817-1)*3+$AP817)-ROW())/12+5),AT817)</f>
        <v>0</v>
      </c>
      <c r="AV817" s="654">
        <f ca="1">IF(AND(AR817+AT817&gt;0,AS817+AU817&gt;0),COUNTIF(AV$6:AV816,"&gt;0")+1,0)</f>
        <v>0</v>
      </c>
    </row>
    <row r="818" spans="41:48">
      <c r="AO818" s="654">
        <v>23</v>
      </c>
      <c r="AP818" s="654">
        <v>2</v>
      </c>
      <c r="AQ818" s="654">
        <v>9</v>
      </c>
      <c r="AR818" s="658">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654">
        <f ca="1">COUNTIF(INDIRECT("H"&amp;(ROW()+12*(($AO818-1)*3+$AP818)-ROW())/12+5):INDIRECT("S"&amp;(ROW()+12*(($AO818-1)*3+$AP818)-ROW())/12+5),AR818)</f>
        <v>0</v>
      </c>
      <c r="AT818" s="658">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654">
        <f ca="1">COUNTIF(INDIRECT("U"&amp;(ROW()+12*(($AO818-1)*3+$AP818)-ROW())/12+5):INDIRECT("AF"&amp;(ROW()+12*(($AO818-1)*3+$AP818)-ROW())/12+5),AT818)</f>
        <v>0</v>
      </c>
      <c r="AV818" s="654">
        <f ca="1">IF(AND(AR818+AT818&gt;0,AS818+AU818&gt;0),COUNTIF(AV$6:AV817,"&gt;0")+1,0)</f>
        <v>0</v>
      </c>
    </row>
    <row r="819" spans="41:48">
      <c r="AO819" s="654">
        <v>23</v>
      </c>
      <c r="AP819" s="654">
        <v>2</v>
      </c>
      <c r="AQ819" s="654">
        <v>10</v>
      </c>
      <c r="AR819" s="658">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654">
        <f ca="1">COUNTIF(INDIRECT("H"&amp;(ROW()+12*(($AO819-1)*3+$AP819)-ROW())/12+5):INDIRECT("S"&amp;(ROW()+12*(($AO819-1)*3+$AP819)-ROW())/12+5),AR819)</f>
        <v>0</v>
      </c>
      <c r="AT819" s="658">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654">
        <f ca="1">COUNTIF(INDIRECT("U"&amp;(ROW()+12*(($AO819-1)*3+$AP819)-ROW())/12+5):INDIRECT("AF"&amp;(ROW()+12*(($AO819-1)*3+$AP819)-ROW())/12+5),AT819)</f>
        <v>0</v>
      </c>
      <c r="AV819" s="654">
        <f ca="1">IF(AND(AR819+AT819&gt;0,AS819+AU819&gt;0),COUNTIF(AV$6:AV818,"&gt;0")+1,0)</f>
        <v>0</v>
      </c>
    </row>
    <row r="820" spans="41:48">
      <c r="AO820" s="654">
        <v>23</v>
      </c>
      <c r="AP820" s="654">
        <v>2</v>
      </c>
      <c r="AQ820" s="654">
        <v>11</v>
      </c>
      <c r="AR820" s="658">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654">
        <f ca="1">COUNTIF(INDIRECT("H"&amp;(ROW()+12*(($AO820-1)*3+$AP820)-ROW())/12+5):INDIRECT("S"&amp;(ROW()+12*(($AO820-1)*3+$AP820)-ROW())/12+5),AR820)</f>
        <v>0</v>
      </c>
      <c r="AT820" s="658">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654">
        <f ca="1">COUNTIF(INDIRECT("U"&amp;(ROW()+12*(($AO820-1)*3+$AP820)-ROW())/12+5):INDIRECT("AF"&amp;(ROW()+12*(($AO820-1)*3+$AP820)-ROW())/12+5),AT820)</f>
        <v>0</v>
      </c>
      <c r="AV820" s="654">
        <f ca="1">IF(AND(AR820+AT820&gt;0,AS820+AU820&gt;0),COUNTIF(AV$6:AV819,"&gt;0")+1,0)</f>
        <v>0</v>
      </c>
    </row>
    <row r="821" spans="41:48">
      <c r="AO821" s="654">
        <v>23</v>
      </c>
      <c r="AP821" s="654">
        <v>2</v>
      </c>
      <c r="AQ821" s="654">
        <v>12</v>
      </c>
      <c r="AR821" s="658">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654">
        <f ca="1">COUNTIF(INDIRECT("H"&amp;(ROW()+12*(($AO821-1)*3+$AP821)-ROW())/12+5):INDIRECT("S"&amp;(ROW()+12*(($AO821-1)*3+$AP821)-ROW())/12+5),AR821)</f>
        <v>0</v>
      </c>
      <c r="AT821" s="658">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654">
        <f ca="1">COUNTIF(INDIRECT("U"&amp;(ROW()+12*(($AO821-1)*3+$AP821)-ROW())/12+5):INDIRECT("AF"&amp;(ROW()+12*(($AO821-1)*3+$AP821)-ROW())/12+5),AT821)</f>
        <v>0</v>
      </c>
      <c r="AV821" s="654">
        <f ca="1">IF(AND(AR821+AT821&gt;0,AS821+AU821&gt;0),COUNTIF(AV$6:AV820,"&gt;0")+1,0)</f>
        <v>0</v>
      </c>
    </row>
    <row r="822" spans="41:48">
      <c r="AO822" s="654">
        <v>23</v>
      </c>
      <c r="AP822" s="654">
        <v>3</v>
      </c>
      <c r="AQ822" s="654">
        <v>1</v>
      </c>
      <c r="AR822" s="658">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654">
        <f ca="1">COUNTIF(INDIRECT("H"&amp;(ROW()+12*(($AO822-1)*3+$AP822)-ROW())/12+5):INDIRECT("S"&amp;(ROW()+12*(($AO822-1)*3+$AP822)-ROW())/12+5),AR822)</f>
        <v>0</v>
      </c>
      <c r="AT822" s="658">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654">
        <f ca="1">COUNTIF(INDIRECT("U"&amp;(ROW()+12*(($AO822-1)*3+$AP822)-ROW())/12+5):INDIRECT("AF"&amp;(ROW()+12*(($AO822-1)*3+$AP822)-ROW())/12+5),AT822)</f>
        <v>0</v>
      </c>
      <c r="AV822" s="654">
        <f ca="1">IF(AND(AR822+AT822&gt;0,AS822+AU822&gt;0),COUNTIF(AV$6:AV821,"&gt;0")+1,0)</f>
        <v>0</v>
      </c>
    </row>
    <row r="823" spans="41:48">
      <c r="AO823" s="654">
        <v>23</v>
      </c>
      <c r="AP823" s="654">
        <v>3</v>
      </c>
      <c r="AQ823" s="654">
        <v>2</v>
      </c>
      <c r="AR823" s="658">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654">
        <f ca="1">COUNTIF(INDIRECT("H"&amp;(ROW()+12*(($AO823-1)*3+$AP823)-ROW())/12+5):INDIRECT("S"&amp;(ROW()+12*(($AO823-1)*3+$AP823)-ROW())/12+5),AR823)</f>
        <v>0</v>
      </c>
      <c r="AT823" s="658">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654">
        <f ca="1">COUNTIF(INDIRECT("U"&amp;(ROW()+12*(($AO823-1)*3+$AP823)-ROW())/12+5):INDIRECT("AF"&amp;(ROW()+12*(($AO823-1)*3+$AP823)-ROW())/12+5),AT823)</f>
        <v>0</v>
      </c>
      <c r="AV823" s="654">
        <f ca="1">IF(AND(AR823+AT823&gt;0,AS823+AU823&gt;0),COUNTIF(AV$6:AV822,"&gt;0")+1,0)</f>
        <v>0</v>
      </c>
    </row>
    <row r="824" spans="41:48">
      <c r="AO824" s="654">
        <v>23</v>
      </c>
      <c r="AP824" s="654">
        <v>3</v>
      </c>
      <c r="AQ824" s="654">
        <v>3</v>
      </c>
      <c r="AR824" s="658">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654">
        <f ca="1">COUNTIF(INDIRECT("H"&amp;(ROW()+12*(($AO824-1)*3+$AP824)-ROW())/12+5):INDIRECT("S"&amp;(ROW()+12*(($AO824-1)*3+$AP824)-ROW())/12+5),AR824)</f>
        <v>0</v>
      </c>
      <c r="AT824" s="658">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654">
        <f ca="1">COUNTIF(INDIRECT("U"&amp;(ROW()+12*(($AO824-1)*3+$AP824)-ROW())/12+5):INDIRECT("AF"&amp;(ROW()+12*(($AO824-1)*3+$AP824)-ROW())/12+5),AT824)</f>
        <v>0</v>
      </c>
      <c r="AV824" s="654">
        <f ca="1">IF(AND(AR824+AT824&gt;0,AS824+AU824&gt;0),COUNTIF(AV$6:AV823,"&gt;0")+1,0)</f>
        <v>0</v>
      </c>
    </row>
    <row r="825" spans="41:48">
      <c r="AO825" s="654">
        <v>23</v>
      </c>
      <c r="AP825" s="654">
        <v>3</v>
      </c>
      <c r="AQ825" s="654">
        <v>4</v>
      </c>
      <c r="AR825" s="658">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654">
        <f ca="1">COUNTIF(INDIRECT("H"&amp;(ROW()+12*(($AO825-1)*3+$AP825)-ROW())/12+5):INDIRECT("S"&amp;(ROW()+12*(($AO825-1)*3+$AP825)-ROW())/12+5),AR825)</f>
        <v>0</v>
      </c>
      <c r="AT825" s="658">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654">
        <f ca="1">COUNTIF(INDIRECT("U"&amp;(ROW()+12*(($AO825-1)*3+$AP825)-ROW())/12+5):INDIRECT("AF"&amp;(ROW()+12*(($AO825-1)*3+$AP825)-ROW())/12+5),AT825)</f>
        <v>0</v>
      </c>
      <c r="AV825" s="654">
        <f ca="1">IF(AND(AR825+AT825&gt;0,AS825+AU825&gt;0),COUNTIF(AV$6:AV824,"&gt;0")+1,0)</f>
        <v>0</v>
      </c>
    </row>
    <row r="826" spans="41:48">
      <c r="AO826" s="654">
        <v>23</v>
      </c>
      <c r="AP826" s="654">
        <v>3</v>
      </c>
      <c r="AQ826" s="654">
        <v>5</v>
      </c>
      <c r="AR826" s="658">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654">
        <f ca="1">COUNTIF(INDIRECT("H"&amp;(ROW()+12*(($AO826-1)*3+$AP826)-ROW())/12+5):INDIRECT("S"&amp;(ROW()+12*(($AO826-1)*3+$AP826)-ROW())/12+5),AR826)</f>
        <v>0</v>
      </c>
      <c r="AT826" s="658">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654">
        <f ca="1">COUNTIF(INDIRECT("U"&amp;(ROW()+12*(($AO826-1)*3+$AP826)-ROW())/12+5):INDIRECT("AF"&amp;(ROW()+12*(($AO826-1)*3+$AP826)-ROW())/12+5),AT826)</f>
        <v>0</v>
      </c>
      <c r="AV826" s="654">
        <f ca="1">IF(AND(AR826+AT826&gt;0,AS826+AU826&gt;0),COUNTIF(AV$6:AV825,"&gt;0")+1,0)</f>
        <v>0</v>
      </c>
    </row>
    <row r="827" spans="41:48">
      <c r="AO827" s="654">
        <v>23</v>
      </c>
      <c r="AP827" s="654">
        <v>3</v>
      </c>
      <c r="AQ827" s="654">
        <v>6</v>
      </c>
      <c r="AR827" s="658">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654">
        <f ca="1">COUNTIF(INDIRECT("H"&amp;(ROW()+12*(($AO827-1)*3+$AP827)-ROW())/12+5):INDIRECT("S"&amp;(ROW()+12*(($AO827-1)*3+$AP827)-ROW())/12+5),AR827)</f>
        <v>0</v>
      </c>
      <c r="AT827" s="658">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654">
        <f ca="1">COUNTIF(INDIRECT("U"&amp;(ROW()+12*(($AO827-1)*3+$AP827)-ROW())/12+5):INDIRECT("AF"&amp;(ROW()+12*(($AO827-1)*3+$AP827)-ROW())/12+5),AT827)</f>
        <v>0</v>
      </c>
      <c r="AV827" s="654">
        <f ca="1">IF(AND(AR827+AT827&gt;0,AS827+AU827&gt;0),COUNTIF(AV$6:AV826,"&gt;0")+1,0)</f>
        <v>0</v>
      </c>
    </row>
    <row r="828" spans="41:48">
      <c r="AO828" s="654">
        <v>23</v>
      </c>
      <c r="AP828" s="654">
        <v>3</v>
      </c>
      <c r="AQ828" s="654">
        <v>7</v>
      </c>
      <c r="AR828" s="658">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654">
        <f ca="1">COUNTIF(INDIRECT("H"&amp;(ROW()+12*(($AO828-1)*3+$AP828)-ROW())/12+5):INDIRECT("S"&amp;(ROW()+12*(($AO828-1)*3+$AP828)-ROW())/12+5),AR828)</f>
        <v>0</v>
      </c>
      <c r="AT828" s="658">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654">
        <f ca="1">COUNTIF(INDIRECT("U"&amp;(ROW()+12*(($AO828-1)*3+$AP828)-ROW())/12+5):INDIRECT("AF"&amp;(ROW()+12*(($AO828-1)*3+$AP828)-ROW())/12+5),AT828)</f>
        <v>0</v>
      </c>
      <c r="AV828" s="654">
        <f ca="1">IF(AND(AR828+AT828&gt;0,AS828+AU828&gt;0),COUNTIF(AV$6:AV827,"&gt;0")+1,0)</f>
        <v>0</v>
      </c>
    </row>
    <row r="829" spans="41:48">
      <c r="AO829" s="654">
        <v>23</v>
      </c>
      <c r="AP829" s="654">
        <v>3</v>
      </c>
      <c r="AQ829" s="654">
        <v>8</v>
      </c>
      <c r="AR829" s="658">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654">
        <f ca="1">COUNTIF(INDIRECT("H"&amp;(ROW()+12*(($AO829-1)*3+$AP829)-ROW())/12+5):INDIRECT("S"&amp;(ROW()+12*(($AO829-1)*3+$AP829)-ROW())/12+5),AR829)</f>
        <v>0</v>
      </c>
      <c r="AT829" s="658">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654">
        <f ca="1">COUNTIF(INDIRECT("U"&amp;(ROW()+12*(($AO829-1)*3+$AP829)-ROW())/12+5):INDIRECT("AF"&amp;(ROW()+12*(($AO829-1)*3+$AP829)-ROW())/12+5),AT829)</f>
        <v>0</v>
      </c>
      <c r="AV829" s="654">
        <f ca="1">IF(AND(AR829+AT829&gt;0,AS829+AU829&gt;0),COUNTIF(AV$6:AV828,"&gt;0")+1,0)</f>
        <v>0</v>
      </c>
    </row>
    <row r="830" spans="41:48">
      <c r="AO830" s="654">
        <v>23</v>
      </c>
      <c r="AP830" s="654">
        <v>3</v>
      </c>
      <c r="AQ830" s="654">
        <v>9</v>
      </c>
      <c r="AR830" s="658">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654">
        <f ca="1">COUNTIF(INDIRECT("H"&amp;(ROW()+12*(($AO830-1)*3+$AP830)-ROW())/12+5):INDIRECT("S"&amp;(ROW()+12*(($AO830-1)*3+$AP830)-ROW())/12+5),AR830)</f>
        <v>0</v>
      </c>
      <c r="AT830" s="658">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654">
        <f ca="1">COUNTIF(INDIRECT("U"&amp;(ROW()+12*(($AO830-1)*3+$AP830)-ROW())/12+5):INDIRECT("AF"&amp;(ROW()+12*(($AO830-1)*3+$AP830)-ROW())/12+5),AT830)</f>
        <v>0</v>
      </c>
      <c r="AV830" s="654">
        <f ca="1">IF(AND(AR830+AT830&gt;0,AS830+AU830&gt;0),COUNTIF(AV$6:AV829,"&gt;0")+1,0)</f>
        <v>0</v>
      </c>
    </row>
    <row r="831" spans="41:48">
      <c r="AO831" s="654">
        <v>23</v>
      </c>
      <c r="AP831" s="654">
        <v>3</v>
      </c>
      <c r="AQ831" s="654">
        <v>10</v>
      </c>
      <c r="AR831" s="658">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654">
        <f ca="1">COUNTIF(INDIRECT("H"&amp;(ROW()+12*(($AO831-1)*3+$AP831)-ROW())/12+5):INDIRECT("S"&amp;(ROW()+12*(($AO831-1)*3+$AP831)-ROW())/12+5),AR831)</f>
        <v>0</v>
      </c>
      <c r="AT831" s="658">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654">
        <f ca="1">COUNTIF(INDIRECT("U"&amp;(ROW()+12*(($AO831-1)*3+$AP831)-ROW())/12+5):INDIRECT("AF"&amp;(ROW()+12*(($AO831-1)*3+$AP831)-ROW())/12+5),AT831)</f>
        <v>0</v>
      </c>
      <c r="AV831" s="654">
        <f ca="1">IF(AND(AR831+AT831&gt;0,AS831+AU831&gt;0),COUNTIF(AV$6:AV830,"&gt;0")+1,0)</f>
        <v>0</v>
      </c>
    </row>
    <row r="832" spans="41:48">
      <c r="AO832" s="654">
        <v>23</v>
      </c>
      <c r="AP832" s="654">
        <v>3</v>
      </c>
      <c r="AQ832" s="654">
        <v>11</v>
      </c>
      <c r="AR832" s="658">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654">
        <f ca="1">COUNTIF(INDIRECT("H"&amp;(ROW()+12*(($AO832-1)*3+$AP832)-ROW())/12+5):INDIRECT("S"&amp;(ROW()+12*(($AO832-1)*3+$AP832)-ROW())/12+5),AR832)</f>
        <v>0</v>
      </c>
      <c r="AT832" s="658">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654">
        <f ca="1">COUNTIF(INDIRECT("U"&amp;(ROW()+12*(($AO832-1)*3+$AP832)-ROW())/12+5):INDIRECT("AF"&amp;(ROW()+12*(($AO832-1)*3+$AP832)-ROW())/12+5),AT832)</f>
        <v>0</v>
      </c>
      <c r="AV832" s="654">
        <f ca="1">IF(AND(AR832+AT832&gt;0,AS832+AU832&gt;0),COUNTIF(AV$6:AV831,"&gt;0")+1,0)</f>
        <v>0</v>
      </c>
    </row>
    <row r="833" spans="41:48">
      <c r="AO833" s="654">
        <v>23</v>
      </c>
      <c r="AP833" s="654">
        <v>3</v>
      </c>
      <c r="AQ833" s="654">
        <v>12</v>
      </c>
      <c r="AR833" s="658">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654">
        <f ca="1">COUNTIF(INDIRECT("H"&amp;(ROW()+12*(($AO833-1)*3+$AP833)-ROW())/12+5):INDIRECT("S"&amp;(ROW()+12*(($AO833-1)*3+$AP833)-ROW())/12+5),AR833)</f>
        <v>0</v>
      </c>
      <c r="AT833" s="658">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654">
        <f ca="1">COUNTIF(INDIRECT("U"&amp;(ROW()+12*(($AO833-1)*3+$AP833)-ROW())/12+5):INDIRECT("AF"&amp;(ROW()+12*(($AO833-1)*3+$AP833)-ROW())/12+5),AT833)</f>
        <v>0</v>
      </c>
      <c r="AV833" s="654">
        <f ca="1">IF(AND(AR833+AT833&gt;0,AS833+AU833&gt;0),COUNTIF(AV$6:AV832,"&gt;0")+1,0)</f>
        <v>0</v>
      </c>
    </row>
    <row r="834" spans="41:48">
      <c r="AO834" s="654">
        <v>24</v>
      </c>
      <c r="AP834" s="654">
        <v>1</v>
      </c>
      <c r="AQ834" s="654">
        <v>1</v>
      </c>
      <c r="AR834" s="658">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654">
        <f ca="1">COUNTIF(INDIRECT("H"&amp;(ROW()+12*(($AO834-1)*3+$AP834)-ROW())/12+5):INDIRECT("S"&amp;(ROW()+12*(($AO834-1)*3+$AP834)-ROW())/12+5),AR834)</f>
        <v>0</v>
      </c>
      <c r="AT834" s="658">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654">
        <f ca="1">COUNTIF(INDIRECT("U"&amp;(ROW()+12*(($AO834-1)*3+$AP834)-ROW())/12+5):INDIRECT("AF"&amp;(ROW()+12*(($AO834-1)*3+$AP834)-ROW())/12+5),AT834)</f>
        <v>0</v>
      </c>
      <c r="AV834" s="654">
        <f ca="1">IF(AND(AR834+AT834&gt;0,AS834+AU834&gt;0),COUNTIF(AV$6:AV833,"&gt;0")+1,0)</f>
        <v>0</v>
      </c>
    </row>
    <row r="835" spans="41:48">
      <c r="AO835" s="654">
        <v>24</v>
      </c>
      <c r="AP835" s="654">
        <v>1</v>
      </c>
      <c r="AQ835" s="654">
        <v>2</v>
      </c>
      <c r="AR835" s="658">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654">
        <f ca="1">COUNTIF(INDIRECT("H"&amp;(ROW()+12*(($AO835-1)*3+$AP835)-ROW())/12+5):INDIRECT("S"&amp;(ROW()+12*(($AO835-1)*3+$AP835)-ROW())/12+5),AR835)</f>
        <v>0</v>
      </c>
      <c r="AT835" s="658">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654">
        <f ca="1">COUNTIF(INDIRECT("U"&amp;(ROW()+12*(($AO835-1)*3+$AP835)-ROW())/12+5):INDIRECT("AF"&amp;(ROW()+12*(($AO835-1)*3+$AP835)-ROW())/12+5),AT835)</f>
        <v>0</v>
      </c>
      <c r="AV835" s="654">
        <f ca="1">IF(AND(AR835+AT835&gt;0,AS835+AU835&gt;0),COUNTIF(AV$6:AV834,"&gt;0")+1,0)</f>
        <v>0</v>
      </c>
    </row>
    <row r="836" spans="41:48">
      <c r="AO836" s="654">
        <v>24</v>
      </c>
      <c r="AP836" s="654">
        <v>1</v>
      </c>
      <c r="AQ836" s="654">
        <v>3</v>
      </c>
      <c r="AR836" s="658">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654">
        <f ca="1">COUNTIF(INDIRECT("H"&amp;(ROW()+12*(($AO836-1)*3+$AP836)-ROW())/12+5):INDIRECT("S"&amp;(ROW()+12*(($AO836-1)*3+$AP836)-ROW())/12+5),AR836)</f>
        <v>0</v>
      </c>
      <c r="AT836" s="658">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654">
        <f ca="1">COUNTIF(INDIRECT("U"&amp;(ROW()+12*(($AO836-1)*3+$AP836)-ROW())/12+5):INDIRECT("AF"&amp;(ROW()+12*(($AO836-1)*3+$AP836)-ROW())/12+5),AT836)</f>
        <v>0</v>
      </c>
      <c r="AV836" s="654">
        <f ca="1">IF(AND(AR836+AT836&gt;0,AS836+AU836&gt;0),COUNTIF(AV$6:AV835,"&gt;0")+1,0)</f>
        <v>0</v>
      </c>
    </row>
    <row r="837" spans="41:48">
      <c r="AO837" s="654">
        <v>24</v>
      </c>
      <c r="AP837" s="654">
        <v>1</v>
      </c>
      <c r="AQ837" s="654">
        <v>4</v>
      </c>
      <c r="AR837" s="658">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654">
        <f ca="1">COUNTIF(INDIRECT("H"&amp;(ROW()+12*(($AO837-1)*3+$AP837)-ROW())/12+5):INDIRECT("S"&amp;(ROW()+12*(($AO837-1)*3+$AP837)-ROW())/12+5),AR837)</f>
        <v>0</v>
      </c>
      <c r="AT837" s="658">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654">
        <f ca="1">COUNTIF(INDIRECT("U"&amp;(ROW()+12*(($AO837-1)*3+$AP837)-ROW())/12+5):INDIRECT("AF"&amp;(ROW()+12*(($AO837-1)*3+$AP837)-ROW())/12+5),AT837)</f>
        <v>0</v>
      </c>
      <c r="AV837" s="654">
        <f ca="1">IF(AND(AR837+AT837&gt;0,AS837+AU837&gt;0),COUNTIF(AV$6:AV836,"&gt;0")+1,0)</f>
        <v>0</v>
      </c>
    </row>
    <row r="838" spans="41:48">
      <c r="AO838" s="654">
        <v>24</v>
      </c>
      <c r="AP838" s="654">
        <v>1</v>
      </c>
      <c r="AQ838" s="654">
        <v>5</v>
      </c>
      <c r="AR838" s="658">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654">
        <f ca="1">COUNTIF(INDIRECT("H"&amp;(ROW()+12*(($AO838-1)*3+$AP838)-ROW())/12+5):INDIRECT("S"&amp;(ROW()+12*(($AO838-1)*3+$AP838)-ROW())/12+5),AR838)</f>
        <v>0</v>
      </c>
      <c r="AT838" s="658">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654">
        <f ca="1">COUNTIF(INDIRECT("U"&amp;(ROW()+12*(($AO838-1)*3+$AP838)-ROW())/12+5):INDIRECT("AF"&amp;(ROW()+12*(($AO838-1)*3+$AP838)-ROW())/12+5),AT838)</f>
        <v>0</v>
      </c>
      <c r="AV838" s="654">
        <f ca="1">IF(AND(AR838+AT838&gt;0,AS838+AU838&gt;0),COUNTIF(AV$6:AV837,"&gt;0")+1,0)</f>
        <v>0</v>
      </c>
    </row>
    <row r="839" spans="41:48">
      <c r="AO839" s="654">
        <v>24</v>
      </c>
      <c r="AP839" s="654">
        <v>1</v>
      </c>
      <c r="AQ839" s="654">
        <v>6</v>
      </c>
      <c r="AR839" s="658">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654">
        <f ca="1">COUNTIF(INDIRECT("H"&amp;(ROW()+12*(($AO839-1)*3+$AP839)-ROW())/12+5):INDIRECT("S"&amp;(ROW()+12*(($AO839-1)*3+$AP839)-ROW())/12+5),AR839)</f>
        <v>0</v>
      </c>
      <c r="AT839" s="658">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654">
        <f ca="1">COUNTIF(INDIRECT("U"&amp;(ROW()+12*(($AO839-1)*3+$AP839)-ROW())/12+5):INDIRECT("AF"&amp;(ROW()+12*(($AO839-1)*3+$AP839)-ROW())/12+5),AT839)</f>
        <v>0</v>
      </c>
      <c r="AV839" s="654">
        <f ca="1">IF(AND(AR839+AT839&gt;0,AS839+AU839&gt;0),COUNTIF(AV$6:AV838,"&gt;0")+1,0)</f>
        <v>0</v>
      </c>
    </row>
    <row r="840" spans="41:48">
      <c r="AO840" s="654">
        <v>24</v>
      </c>
      <c r="AP840" s="654">
        <v>1</v>
      </c>
      <c r="AQ840" s="654">
        <v>7</v>
      </c>
      <c r="AR840" s="658">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654">
        <f ca="1">COUNTIF(INDIRECT("H"&amp;(ROW()+12*(($AO840-1)*3+$AP840)-ROW())/12+5):INDIRECT("S"&amp;(ROW()+12*(($AO840-1)*3+$AP840)-ROW())/12+5),AR840)</f>
        <v>0</v>
      </c>
      <c r="AT840" s="658">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654">
        <f ca="1">COUNTIF(INDIRECT("U"&amp;(ROW()+12*(($AO840-1)*3+$AP840)-ROW())/12+5):INDIRECT("AF"&amp;(ROW()+12*(($AO840-1)*3+$AP840)-ROW())/12+5),AT840)</f>
        <v>0</v>
      </c>
      <c r="AV840" s="654">
        <f ca="1">IF(AND(AR840+AT840&gt;0,AS840+AU840&gt;0),COUNTIF(AV$6:AV839,"&gt;0")+1,0)</f>
        <v>0</v>
      </c>
    </row>
    <row r="841" spans="41:48">
      <c r="AO841" s="654">
        <v>24</v>
      </c>
      <c r="AP841" s="654">
        <v>1</v>
      </c>
      <c r="AQ841" s="654">
        <v>8</v>
      </c>
      <c r="AR841" s="658">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654">
        <f ca="1">COUNTIF(INDIRECT("H"&amp;(ROW()+12*(($AO841-1)*3+$AP841)-ROW())/12+5):INDIRECT("S"&amp;(ROW()+12*(($AO841-1)*3+$AP841)-ROW())/12+5),AR841)</f>
        <v>0</v>
      </c>
      <c r="AT841" s="658">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654">
        <f ca="1">COUNTIF(INDIRECT("U"&amp;(ROW()+12*(($AO841-1)*3+$AP841)-ROW())/12+5):INDIRECT("AF"&amp;(ROW()+12*(($AO841-1)*3+$AP841)-ROW())/12+5),AT841)</f>
        <v>0</v>
      </c>
      <c r="AV841" s="654">
        <f ca="1">IF(AND(AR841+AT841&gt;0,AS841+AU841&gt;0),COUNTIF(AV$6:AV840,"&gt;0")+1,0)</f>
        <v>0</v>
      </c>
    </row>
    <row r="842" spans="41:48">
      <c r="AO842" s="654">
        <v>24</v>
      </c>
      <c r="AP842" s="654">
        <v>1</v>
      </c>
      <c r="AQ842" s="654">
        <v>9</v>
      </c>
      <c r="AR842" s="658">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654">
        <f ca="1">COUNTIF(INDIRECT("H"&amp;(ROW()+12*(($AO842-1)*3+$AP842)-ROW())/12+5):INDIRECT("S"&amp;(ROW()+12*(($AO842-1)*3+$AP842)-ROW())/12+5),AR842)</f>
        <v>0</v>
      </c>
      <c r="AT842" s="658">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654">
        <f ca="1">COUNTIF(INDIRECT("U"&amp;(ROW()+12*(($AO842-1)*3+$AP842)-ROW())/12+5):INDIRECT("AF"&amp;(ROW()+12*(($AO842-1)*3+$AP842)-ROW())/12+5),AT842)</f>
        <v>0</v>
      </c>
      <c r="AV842" s="654">
        <f ca="1">IF(AND(AR842+AT842&gt;0,AS842+AU842&gt;0),COUNTIF(AV$6:AV841,"&gt;0")+1,0)</f>
        <v>0</v>
      </c>
    </row>
    <row r="843" spans="41:48">
      <c r="AO843" s="654">
        <v>24</v>
      </c>
      <c r="AP843" s="654">
        <v>1</v>
      </c>
      <c r="AQ843" s="654">
        <v>10</v>
      </c>
      <c r="AR843" s="658">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654">
        <f ca="1">COUNTIF(INDIRECT("H"&amp;(ROW()+12*(($AO843-1)*3+$AP843)-ROW())/12+5):INDIRECT("S"&amp;(ROW()+12*(($AO843-1)*3+$AP843)-ROW())/12+5),AR843)</f>
        <v>0</v>
      </c>
      <c r="AT843" s="658">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654">
        <f ca="1">COUNTIF(INDIRECT("U"&amp;(ROW()+12*(($AO843-1)*3+$AP843)-ROW())/12+5):INDIRECT("AF"&amp;(ROW()+12*(($AO843-1)*3+$AP843)-ROW())/12+5),AT843)</f>
        <v>0</v>
      </c>
      <c r="AV843" s="654">
        <f ca="1">IF(AND(AR843+AT843&gt;0,AS843+AU843&gt;0),COUNTIF(AV$6:AV842,"&gt;0")+1,0)</f>
        <v>0</v>
      </c>
    </row>
    <row r="844" spans="41:48">
      <c r="AO844" s="654">
        <v>24</v>
      </c>
      <c r="AP844" s="654">
        <v>1</v>
      </c>
      <c r="AQ844" s="654">
        <v>11</v>
      </c>
      <c r="AR844" s="658">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654">
        <f ca="1">COUNTIF(INDIRECT("H"&amp;(ROW()+12*(($AO844-1)*3+$AP844)-ROW())/12+5):INDIRECT("S"&amp;(ROW()+12*(($AO844-1)*3+$AP844)-ROW())/12+5),AR844)</f>
        <v>0</v>
      </c>
      <c r="AT844" s="658">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654">
        <f ca="1">COUNTIF(INDIRECT("U"&amp;(ROW()+12*(($AO844-1)*3+$AP844)-ROW())/12+5):INDIRECT("AF"&amp;(ROW()+12*(($AO844-1)*3+$AP844)-ROW())/12+5),AT844)</f>
        <v>0</v>
      </c>
      <c r="AV844" s="654">
        <f ca="1">IF(AND(AR844+AT844&gt;0,AS844+AU844&gt;0),COUNTIF(AV$6:AV843,"&gt;0")+1,0)</f>
        <v>0</v>
      </c>
    </row>
    <row r="845" spans="41:48">
      <c r="AO845" s="654">
        <v>24</v>
      </c>
      <c r="AP845" s="654">
        <v>1</v>
      </c>
      <c r="AQ845" s="654">
        <v>12</v>
      </c>
      <c r="AR845" s="658">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654">
        <f ca="1">COUNTIF(INDIRECT("H"&amp;(ROW()+12*(($AO845-1)*3+$AP845)-ROW())/12+5):INDIRECT("S"&amp;(ROW()+12*(($AO845-1)*3+$AP845)-ROW())/12+5),AR845)</f>
        <v>0</v>
      </c>
      <c r="AT845" s="658">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654">
        <f ca="1">COUNTIF(INDIRECT("U"&amp;(ROW()+12*(($AO845-1)*3+$AP845)-ROW())/12+5):INDIRECT("AF"&amp;(ROW()+12*(($AO845-1)*3+$AP845)-ROW())/12+5),AT845)</f>
        <v>0</v>
      </c>
      <c r="AV845" s="654">
        <f ca="1">IF(AND(AR845+AT845&gt;0,AS845+AU845&gt;0),COUNTIF(AV$6:AV844,"&gt;0")+1,0)</f>
        <v>0</v>
      </c>
    </row>
    <row r="846" spans="41:48">
      <c r="AO846" s="654">
        <v>24</v>
      </c>
      <c r="AP846" s="654">
        <v>2</v>
      </c>
      <c r="AQ846" s="654">
        <v>1</v>
      </c>
      <c r="AR846" s="658">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654">
        <f ca="1">COUNTIF(INDIRECT("H"&amp;(ROW()+12*(($AO846-1)*3+$AP846)-ROW())/12+5):INDIRECT("S"&amp;(ROW()+12*(($AO846-1)*3+$AP846)-ROW())/12+5),AR846)</f>
        <v>0</v>
      </c>
      <c r="AT846" s="658">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654">
        <f ca="1">COUNTIF(INDIRECT("U"&amp;(ROW()+12*(($AO846-1)*3+$AP846)-ROW())/12+5):INDIRECT("AF"&amp;(ROW()+12*(($AO846-1)*3+$AP846)-ROW())/12+5),AT846)</f>
        <v>0</v>
      </c>
      <c r="AV846" s="654">
        <f ca="1">IF(AND(AR846+AT846&gt;0,AS846+AU846&gt;0),COUNTIF(AV$6:AV845,"&gt;0")+1,0)</f>
        <v>0</v>
      </c>
    </row>
    <row r="847" spans="41:48">
      <c r="AO847" s="654">
        <v>24</v>
      </c>
      <c r="AP847" s="654">
        <v>2</v>
      </c>
      <c r="AQ847" s="654">
        <v>2</v>
      </c>
      <c r="AR847" s="658">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654">
        <f ca="1">COUNTIF(INDIRECT("H"&amp;(ROW()+12*(($AO847-1)*3+$AP847)-ROW())/12+5):INDIRECT("S"&amp;(ROW()+12*(($AO847-1)*3+$AP847)-ROW())/12+5),AR847)</f>
        <v>0</v>
      </c>
      <c r="AT847" s="658">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654">
        <f ca="1">COUNTIF(INDIRECT("U"&amp;(ROW()+12*(($AO847-1)*3+$AP847)-ROW())/12+5):INDIRECT("AF"&amp;(ROW()+12*(($AO847-1)*3+$AP847)-ROW())/12+5),AT847)</f>
        <v>0</v>
      </c>
      <c r="AV847" s="654">
        <f ca="1">IF(AND(AR847+AT847&gt;0,AS847+AU847&gt;0),COUNTIF(AV$6:AV846,"&gt;0")+1,0)</f>
        <v>0</v>
      </c>
    </row>
    <row r="848" spans="41:48">
      <c r="AO848" s="654">
        <v>24</v>
      </c>
      <c r="AP848" s="654">
        <v>2</v>
      </c>
      <c r="AQ848" s="654">
        <v>3</v>
      </c>
      <c r="AR848" s="658">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654">
        <f ca="1">COUNTIF(INDIRECT("H"&amp;(ROW()+12*(($AO848-1)*3+$AP848)-ROW())/12+5):INDIRECT("S"&amp;(ROW()+12*(($AO848-1)*3+$AP848)-ROW())/12+5),AR848)</f>
        <v>0</v>
      </c>
      <c r="AT848" s="658">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654">
        <f ca="1">COUNTIF(INDIRECT("U"&amp;(ROW()+12*(($AO848-1)*3+$AP848)-ROW())/12+5):INDIRECT("AF"&amp;(ROW()+12*(($AO848-1)*3+$AP848)-ROW())/12+5),AT848)</f>
        <v>0</v>
      </c>
      <c r="AV848" s="654">
        <f ca="1">IF(AND(AR848+AT848&gt;0,AS848+AU848&gt;0),COUNTIF(AV$6:AV847,"&gt;0")+1,0)</f>
        <v>0</v>
      </c>
    </row>
    <row r="849" spans="41:48">
      <c r="AO849" s="654">
        <v>24</v>
      </c>
      <c r="AP849" s="654">
        <v>2</v>
      </c>
      <c r="AQ849" s="654">
        <v>4</v>
      </c>
      <c r="AR849" s="658">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654">
        <f ca="1">COUNTIF(INDIRECT("H"&amp;(ROW()+12*(($AO849-1)*3+$AP849)-ROW())/12+5):INDIRECT("S"&amp;(ROW()+12*(($AO849-1)*3+$AP849)-ROW())/12+5),AR849)</f>
        <v>0</v>
      </c>
      <c r="AT849" s="658">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654">
        <f ca="1">COUNTIF(INDIRECT("U"&amp;(ROW()+12*(($AO849-1)*3+$AP849)-ROW())/12+5):INDIRECT("AF"&amp;(ROW()+12*(($AO849-1)*3+$AP849)-ROW())/12+5),AT849)</f>
        <v>0</v>
      </c>
      <c r="AV849" s="654">
        <f ca="1">IF(AND(AR849+AT849&gt;0,AS849+AU849&gt;0),COUNTIF(AV$6:AV848,"&gt;0")+1,0)</f>
        <v>0</v>
      </c>
    </row>
    <row r="850" spans="41:48">
      <c r="AO850" s="654">
        <v>24</v>
      </c>
      <c r="AP850" s="654">
        <v>2</v>
      </c>
      <c r="AQ850" s="654">
        <v>5</v>
      </c>
      <c r="AR850" s="658">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654">
        <f ca="1">COUNTIF(INDIRECT("H"&amp;(ROW()+12*(($AO850-1)*3+$AP850)-ROW())/12+5):INDIRECT("S"&amp;(ROW()+12*(($AO850-1)*3+$AP850)-ROW())/12+5),AR850)</f>
        <v>0</v>
      </c>
      <c r="AT850" s="658">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654">
        <f ca="1">COUNTIF(INDIRECT("U"&amp;(ROW()+12*(($AO850-1)*3+$AP850)-ROW())/12+5):INDIRECT("AF"&amp;(ROW()+12*(($AO850-1)*3+$AP850)-ROW())/12+5),AT850)</f>
        <v>0</v>
      </c>
      <c r="AV850" s="654">
        <f ca="1">IF(AND(AR850+AT850&gt;0,AS850+AU850&gt;0),COUNTIF(AV$6:AV849,"&gt;0")+1,0)</f>
        <v>0</v>
      </c>
    </row>
    <row r="851" spans="41:48">
      <c r="AO851" s="654">
        <v>24</v>
      </c>
      <c r="AP851" s="654">
        <v>2</v>
      </c>
      <c r="AQ851" s="654">
        <v>6</v>
      </c>
      <c r="AR851" s="658">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654">
        <f ca="1">COUNTIF(INDIRECT("H"&amp;(ROW()+12*(($AO851-1)*3+$AP851)-ROW())/12+5):INDIRECT("S"&amp;(ROW()+12*(($AO851-1)*3+$AP851)-ROW())/12+5),AR851)</f>
        <v>0</v>
      </c>
      <c r="AT851" s="658">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654">
        <f ca="1">COUNTIF(INDIRECT("U"&amp;(ROW()+12*(($AO851-1)*3+$AP851)-ROW())/12+5):INDIRECT("AF"&amp;(ROW()+12*(($AO851-1)*3+$AP851)-ROW())/12+5),AT851)</f>
        <v>0</v>
      </c>
      <c r="AV851" s="654">
        <f ca="1">IF(AND(AR851+AT851&gt;0,AS851+AU851&gt;0),COUNTIF(AV$6:AV850,"&gt;0")+1,0)</f>
        <v>0</v>
      </c>
    </row>
    <row r="852" spans="41:48">
      <c r="AO852" s="654">
        <v>24</v>
      </c>
      <c r="AP852" s="654">
        <v>2</v>
      </c>
      <c r="AQ852" s="654">
        <v>7</v>
      </c>
      <c r="AR852" s="658">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654">
        <f ca="1">COUNTIF(INDIRECT("H"&amp;(ROW()+12*(($AO852-1)*3+$AP852)-ROW())/12+5):INDIRECT("S"&amp;(ROW()+12*(($AO852-1)*3+$AP852)-ROW())/12+5),AR852)</f>
        <v>0</v>
      </c>
      <c r="AT852" s="658">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654">
        <f ca="1">COUNTIF(INDIRECT("U"&amp;(ROW()+12*(($AO852-1)*3+$AP852)-ROW())/12+5):INDIRECT("AF"&amp;(ROW()+12*(($AO852-1)*3+$AP852)-ROW())/12+5),AT852)</f>
        <v>0</v>
      </c>
      <c r="AV852" s="654">
        <f ca="1">IF(AND(AR852+AT852&gt;0,AS852+AU852&gt;0),COUNTIF(AV$6:AV851,"&gt;0")+1,0)</f>
        <v>0</v>
      </c>
    </row>
    <row r="853" spans="41:48">
      <c r="AO853" s="654">
        <v>24</v>
      </c>
      <c r="AP853" s="654">
        <v>2</v>
      </c>
      <c r="AQ853" s="654">
        <v>8</v>
      </c>
      <c r="AR853" s="658">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654">
        <f ca="1">COUNTIF(INDIRECT("H"&amp;(ROW()+12*(($AO853-1)*3+$AP853)-ROW())/12+5):INDIRECT("S"&amp;(ROW()+12*(($AO853-1)*3+$AP853)-ROW())/12+5),AR853)</f>
        <v>0</v>
      </c>
      <c r="AT853" s="658">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654">
        <f ca="1">COUNTIF(INDIRECT("U"&amp;(ROW()+12*(($AO853-1)*3+$AP853)-ROW())/12+5):INDIRECT("AF"&amp;(ROW()+12*(($AO853-1)*3+$AP853)-ROW())/12+5),AT853)</f>
        <v>0</v>
      </c>
      <c r="AV853" s="654">
        <f ca="1">IF(AND(AR853+AT853&gt;0,AS853+AU853&gt;0),COUNTIF(AV$6:AV852,"&gt;0")+1,0)</f>
        <v>0</v>
      </c>
    </row>
    <row r="854" spans="41:48">
      <c r="AO854" s="654">
        <v>24</v>
      </c>
      <c r="AP854" s="654">
        <v>2</v>
      </c>
      <c r="AQ854" s="654">
        <v>9</v>
      </c>
      <c r="AR854" s="658">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654">
        <f ca="1">COUNTIF(INDIRECT("H"&amp;(ROW()+12*(($AO854-1)*3+$AP854)-ROW())/12+5):INDIRECT("S"&amp;(ROW()+12*(($AO854-1)*3+$AP854)-ROW())/12+5),AR854)</f>
        <v>0</v>
      </c>
      <c r="AT854" s="658">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654">
        <f ca="1">COUNTIF(INDIRECT("U"&amp;(ROW()+12*(($AO854-1)*3+$AP854)-ROW())/12+5):INDIRECT("AF"&amp;(ROW()+12*(($AO854-1)*3+$AP854)-ROW())/12+5),AT854)</f>
        <v>0</v>
      </c>
      <c r="AV854" s="654">
        <f ca="1">IF(AND(AR854+AT854&gt;0,AS854+AU854&gt;0),COUNTIF(AV$6:AV853,"&gt;0")+1,0)</f>
        <v>0</v>
      </c>
    </row>
    <row r="855" spans="41:48">
      <c r="AO855" s="654">
        <v>24</v>
      </c>
      <c r="AP855" s="654">
        <v>2</v>
      </c>
      <c r="AQ855" s="654">
        <v>10</v>
      </c>
      <c r="AR855" s="658">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654">
        <f ca="1">COUNTIF(INDIRECT("H"&amp;(ROW()+12*(($AO855-1)*3+$AP855)-ROW())/12+5):INDIRECT("S"&amp;(ROW()+12*(($AO855-1)*3+$AP855)-ROW())/12+5),AR855)</f>
        <v>0</v>
      </c>
      <c r="AT855" s="658">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654">
        <f ca="1">COUNTIF(INDIRECT("U"&amp;(ROW()+12*(($AO855-1)*3+$AP855)-ROW())/12+5):INDIRECT("AF"&amp;(ROW()+12*(($AO855-1)*3+$AP855)-ROW())/12+5),AT855)</f>
        <v>0</v>
      </c>
      <c r="AV855" s="654">
        <f ca="1">IF(AND(AR855+AT855&gt;0,AS855+AU855&gt;0),COUNTIF(AV$6:AV854,"&gt;0")+1,0)</f>
        <v>0</v>
      </c>
    </row>
    <row r="856" spans="41:48">
      <c r="AO856" s="654">
        <v>24</v>
      </c>
      <c r="AP856" s="654">
        <v>2</v>
      </c>
      <c r="AQ856" s="654">
        <v>11</v>
      </c>
      <c r="AR856" s="658">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654">
        <f ca="1">COUNTIF(INDIRECT("H"&amp;(ROW()+12*(($AO856-1)*3+$AP856)-ROW())/12+5):INDIRECT("S"&amp;(ROW()+12*(($AO856-1)*3+$AP856)-ROW())/12+5),AR856)</f>
        <v>0</v>
      </c>
      <c r="AT856" s="658">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654">
        <f ca="1">COUNTIF(INDIRECT("U"&amp;(ROW()+12*(($AO856-1)*3+$AP856)-ROW())/12+5):INDIRECT("AF"&amp;(ROW()+12*(($AO856-1)*3+$AP856)-ROW())/12+5),AT856)</f>
        <v>0</v>
      </c>
      <c r="AV856" s="654">
        <f ca="1">IF(AND(AR856+AT856&gt;0,AS856+AU856&gt;0),COUNTIF(AV$6:AV855,"&gt;0")+1,0)</f>
        <v>0</v>
      </c>
    </row>
    <row r="857" spans="41:48">
      <c r="AO857" s="654">
        <v>24</v>
      </c>
      <c r="AP857" s="654">
        <v>2</v>
      </c>
      <c r="AQ857" s="654">
        <v>12</v>
      </c>
      <c r="AR857" s="658">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654">
        <f ca="1">COUNTIF(INDIRECT("H"&amp;(ROW()+12*(($AO857-1)*3+$AP857)-ROW())/12+5):INDIRECT("S"&amp;(ROW()+12*(($AO857-1)*3+$AP857)-ROW())/12+5),AR857)</f>
        <v>0</v>
      </c>
      <c r="AT857" s="658">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654">
        <f ca="1">COUNTIF(INDIRECT("U"&amp;(ROW()+12*(($AO857-1)*3+$AP857)-ROW())/12+5):INDIRECT("AF"&amp;(ROW()+12*(($AO857-1)*3+$AP857)-ROW())/12+5),AT857)</f>
        <v>0</v>
      </c>
      <c r="AV857" s="654">
        <f ca="1">IF(AND(AR857+AT857&gt;0,AS857+AU857&gt;0),COUNTIF(AV$6:AV856,"&gt;0")+1,0)</f>
        <v>0</v>
      </c>
    </row>
    <row r="858" spans="41:48">
      <c r="AO858" s="654">
        <v>24</v>
      </c>
      <c r="AP858" s="654">
        <v>3</v>
      </c>
      <c r="AQ858" s="654">
        <v>1</v>
      </c>
      <c r="AR858" s="658">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654">
        <f ca="1">COUNTIF(INDIRECT("H"&amp;(ROW()+12*(($AO858-1)*3+$AP858)-ROW())/12+5):INDIRECT("S"&amp;(ROW()+12*(($AO858-1)*3+$AP858)-ROW())/12+5),AR858)</f>
        <v>0</v>
      </c>
      <c r="AT858" s="658">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654">
        <f ca="1">COUNTIF(INDIRECT("U"&amp;(ROW()+12*(($AO858-1)*3+$AP858)-ROW())/12+5):INDIRECT("AF"&amp;(ROW()+12*(($AO858-1)*3+$AP858)-ROW())/12+5),AT858)</f>
        <v>0</v>
      </c>
      <c r="AV858" s="654">
        <f ca="1">IF(AND(AR858+AT858&gt;0,AS858+AU858&gt;0),COUNTIF(AV$6:AV857,"&gt;0")+1,0)</f>
        <v>0</v>
      </c>
    </row>
    <row r="859" spans="41:48">
      <c r="AO859" s="654">
        <v>24</v>
      </c>
      <c r="AP859" s="654">
        <v>3</v>
      </c>
      <c r="AQ859" s="654">
        <v>2</v>
      </c>
      <c r="AR859" s="658">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654">
        <f ca="1">COUNTIF(INDIRECT("H"&amp;(ROW()+12*(($AO859-1)*3+$AP859)-ROW())/12+5):INDIRECT("S"&amp;(ROW()+12*(($AO859-1)*3+$AP859)-ROW())/12+5),AR859)</f>
        <v>0</v>
      </c>
      <c r="AT859" s="658">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654">
        <f ca="1">COUNTIF(INDIRECT("U"&amp;(ROW()+12*(($AO859-1)*3+$AP859)-ROW())/12+5):INDIRECT("AF"&amp;(ROW()+12*(($AO859-1)*3+$AP859)-ROW())/12+5),AT859)</f>
        <v>0</v>
      </c>
      <c r="AV859" s="654">
        <f ca="1">IF(AND(AR859+AT859&gt;0,AS859+AU859&gt;0),COUNTIF(AV$6:AV858,"&gt;0")+1,0)</f>
        <v>0</v>
      </c>
    </row>
    <row r="860" spans="41:48">
      <c r="AO860" s="654">
        <v>24</v>
      </c>
      <c r="AP860" s="654">
        <v>3</v>
      </c>
      <c r="AQ860" s="654">
        <v>3</v>
      </c>
      <c r="AR860" s="658">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654">
        <f ca="1">COUNTIF(INDIRECT("H"&amp;(ROW()+12*(($AO860-1)*3+$AP860)-ROW())/12+5):INDIRECT("S"&amp;(ROW()+12*(($AO860-1)*3+$AP860)-ROW())/12+5),AR860)</f>
        <v>0</v>
      </c>
      <c r="AT860" s="658">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654">
        <f ca="1">COUNTIF(INDIRECT("U"&amp;(ROW()+12*(($AO860-1)*3+$AP860)-ROW())/12+5):INDIRECT("AF"&amp;(ROW()+12*(($AO860-1)*3+$AP860)-ROW())/12+5),AT860)</f>
        <v>0</v>
      </c>
      <c r="AV860" s="654">
        <f ca="1">IF(AND(AR860+AT860&gt;0,AS860+AU860&gt;0),COUNTIF(AV$6:AV859,"&gt;0")+1,0)</f>
        <v>0</v>
      </c>
    </row>
    <row r="861" spans="41:48">
      <c r="AO861" s="654">
        <v>24</v>
      </c>
      <c r="AP861" s="654">
        <v>3</v>
      </c>
      <c r="AQ861" s="654">
        <v>4</v>
      </c>
      <c r="AR861" s="658">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654">
        <f ca="1">COUNTIF(INDIRECT("H"&amp;(ROW()+12*(($AO861-1)*3+$AP861)-ROW())/12+5):INDIRECT("S"&amp;(ROW()+12*(($AO861-1)*3+$AP861)-ROW())/12+5),AR861)</f>
        <v>0</v>
      </c>
      <c r="AT861" s="658">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654">
        <f ca="1">COUNTIF(INDIRECT("U"&amp;(ROW()+12*(($AO861-1)*3+$AP861)-ROW())/12+5):INDIRECT("AF"&amp;(ROW()+12*(($AO861-1)*3+$AP861)-ROW())/12+5),AT861)</f>
        <v>0</v>
      </c>
      <c r="AV861" s="654">
        <f ca="1">IF(AND(AR861+AT861&gt;0,AS861+AU861&gt;0),COUNTIF(AV$6:AV860,"&gt;0")+1,0)</f>
        <v>0</v>
      </c>
    </row>
    <row r="862" spans="41:48">
      <c r="AO862" s="654">
        <v>24</v>
      </c>
      <c r="AP862" s="654">
        <v>3</v>
      </c>
      <c r="AQ862" s="654">
        <v>5</v>
      </c>
      <c r="AR862" s="658">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654">
        <f ca="1">COUNTIF(INDIRECT("H"&amp;(ROW()+12*(($AO862-1)*3+$AP862)-ROW())/12+5):INDIRECT("S"&amp;(ROW()+12*(($AO862-1)*3+$AP862)-ROW())/12+5),AR862)</f>
        <v>0</v>
      </c>
      <c r="AT862" s="658">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654">
        <f ca="1">COUNTIF(INDIRECT("U"&amp;(ROW()+12*(($AO862-1)*3+$AP862)-ROW())/12+5):INDIRECT("AF"&amp;(ROW()+12*(($AO862-1)*3+$AP862)-ROW())/12+5),AT862)</f>
        <v>0</v>
      </c>
      <c r="AV862" s="654">
        <f ca="1">IF(AND(AR862+AT862&gt;0,AS862+AU862&gt;0),COUNTIF(AV$6:AV861,"&gt;0")+1,0)</f>
        <v>0</v>
      </c>
    </row>
    <row r="863" spans="41:48">
      <c r="AO863" s="654">
        <v>24</v>
      </c>
      <c r="AP863" s="654">
        <v>3</v>
      </c>
      <c r="AQ863" s="654">
        <v>6</v>
      </c>
      <c r="AR863" s="658">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654">
        <f ca="1">COUNTIF(INDIRECT("H"&amp;(ROW()+12*(($AO863-1)*3+$AP863)-ROW())/12+5):INDIRECT("S"&amp;(ROW()+12*(($AO863-1)*3+$AP863)-ROW())/12+5),AR863)</f>
        <v>0</v>
      </c>
      <c r="AT863" s="658">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654">
        <f ca="1">COUNTIF(INDIRECT("U"&amp;(ROW()+12*(($AO863-1)*3+$AP863)-ROW())/12+5):INDIRECT("AF"&amp;(ROW()+12*(($AO863-1)*3+$AP863)-ROW())/12+5),AT863)</f>
        <v>0</v>
      </c>
      <c r="AV863" s="654">
        <f ca="1">IF(AND(AR863+AT863&gt;0,AS863+AU863&gt;0),COUNTIF(AV$6:AV862,"&gt;0")+1,0)</f>
        <v>0</v>
      </c>
    </row>
    <row r="864" spans="41:48">
      <c r="AO864" s="654">
        <v>24</v>
      </c>
      <c r="AP864" s="654">
        <v>3</v>
      </c>
      <c r="AQ864" s="654">
        <v>7</v>
      </c>
      <c r="AR864" s="658">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654">
        <f ca="1">COUNTIF(INDIRECT("H"&amp;(ROW()+12*(($AO864-1)*3+$AP864)-ROW())/12+5):INDIRECT("S"&amp;(ROW()+12*(($AO864-1)*3+$AP864)-ROW())/12+5),AR864)</f>
        <v>0</v>
      </c>
      <c r="AT864" s="658">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654">
        <f ca="1">COUNTIF(INDIRECT("U"&amp;(ROW()+12*(($AO864-1)*3+$AP864)-ROW())/12+5):INDIRECT("AF"&amp;(ROW()+12*(($AO864-1)*3+$AP864)-ROW())/12+5),AT864)</f>
        <v>0</v>
      </c>
      <c r="AV864" s="654">
        <f ca="1">IF(AND(AR864+AT864&gt;0,AS864+AU864&gt;0),COUNTIF(AV$6:AV863,"&gt;0")+1,0)</f>
        <v>0</v>
      </c>
    </row>
    <row r="865" spans="41:48">
      <c r="AO865" s="654">
        <v>24</v>
      </c>
      <c r="AP865" s="654">
        <v>3</v>
      </c>
      <c r="AQ865" s="654">
        <v>8</v>
      </c>
      <c r="AR865" s="658">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654">
        <f ca="1">COUNTIF(INDIRECT("H"&amp;(ROW()+12*(($AO865-1)*3+$AP865)-ROW())/12+5):INDIRECT("S"&amp;(ROW()+12*(($AO865-1)*3+$AP865)-ROW())/12+5),AR865)</f>
        <v>0</v>
      </c>
      <c r="AT865" s="658">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654">
        <f ca="1">COUNTIF(INDIRECT("U"&amp;(ROW()+12*(($AO865-1)*3+$AP865)-ROW())/12+5):INDIRECT("AF"&amp;(ROW()+12*(($AO865-1)*3+$AP865)-ROW())/12+5),AT865)</f>
        <v>0</v>
      </c>
      <c r="AV865" s="654">
        <f ca="1">IF(AND(AR865+AT865&gt;0,AS865+AU865&gt;0),COUNTIF(AV$6:AV864,"&gt;0")+1,0)</f>
        <v>0</v>
      </c>
    </row>
    <row r="866" spans="41:48">
      <c r="AO866" s="654">
        <v>24</v>
      </c>
      <c r="AP866" s="654">
        <v>3</v>
      </c>
      <c r="AQ866" s="654">
        <v>9</v>
      </c>
      <c r="AR866" s="658">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654">
        <f ca="1">COUNTIF(INDIRECT("H"&amp;(ROW()+12*(($AO866-1)*3+$AP866)-ROW())/12+5):INDIRECT("S"&amp;(ROW()+12*(($AO866-1)*3+$AP866)-ROW())/12+5),AR866)</f>
        <v>0</v>
      </c>
      <c r="AT866" s="658">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654">
        <f ca="1">COUNTIF(INDIRECT("U"&amp;(ROW()+12*(($AO866-1)*3+$AP866)-ROW())/12+5):INDIRECT("AF"&amp;(ROW()+12*(($AO866-1)*3+$AP866)-ROW())/12+5),AT866)</f>
        <v>0</v>
      </c>
      <c r="AV866" s="654">
        <f ca="1">IF(AND(AR866+AT866&gt;0,AS866+AU866&gt;0),COUNTIF(AV$6:AV865,"&gt;0")+1,0)</f>
        <v>0</v>
      </c>
    </row>
    <row r="867" spans="41:48">
      <c r="AO867" s="654">
        <v>24</v>
      </c>
      <c r="AP867" s="654">
        <v>3</v>
      </c>
      <c r="AQ867" s="654">
        <v>10</v>
      </c>
      <c r="AR867" s="658">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654">
        <f ca="1">COUNTIF(INDIRECT("H"&amp;(ROW()+12*(($AO867-1)*3+$AP867)-ROW())/12+5):INDIRECT("S"&amp;(ROW()+12*(($AO867-1)*3+$AP867)-ROW())/12+5),AR867)</f>
        <v>0</v>
      </c>
      <c r="AT867" s="658">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654">
        <f ca="1">COUNTIF(INDIRECT("U"&amp;(ROW()+12*(($AO867-1)*3+$AP867)-ROW())/12+5):INDIRECT("AF"&amp;(ROW()+12*(($AO867-1)*3+$AP867)-ROW())/12+5),AT867)</f>
        <v>0</v>
      </c>
      <c r="AV867" s="654">
        <f ca="1">IF(AND(AR867+AT867&gt;0,AS867+AU867&gt;0),COUNTIF(AV$6:AV866,"&gt;0")+1,0)</f>
        <v>0</v>
      </c>
    </row>
    <row r="868" spans="41:48">
      <c r="AO868" s="654">
        <v>24</v>
      </c>
      <c r="AP868" s="654">
        <v>3</v>
      </c>
      <c r="AQ868" s="654">
        <v>11</v>
      </c>
      <c r="AR868" s="658">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654">
        <f ca="1">COUNTIF(INDIRECT("H"&amp;(ROW()+12*(($AO868-1)*3+$AP868)-ROW())/12+5):INDIRECT("S"&amp;(ROW()+12*(($AO868-1)*3+$AP868)-ROW())/12+5),AR868)</f>
        <v>0</v>
      </c>
      <c r="AT868" s="658">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654">
        <f ca="1">COUNTIF(INDIRECT("U"&amp;(ROW()+12*(($AO868-1)*3+$AP868)-ROW())/12+5):INDIRECT("AF"&amp;(ROW()+12*(($AO868-1)*3+$AP868)-ROW())/12+5),AT868)</f>
        <v>0</v>
      </c>
      <c r="AV868" s="654">
        <f ca="1">IF(AND(AR868+AT868&gt;0,AS868+AU868&gt;0),COUNTIF(AV$6:AV867,"&gt;0")+1,0)</f>
        <v>0</v>
      </c>
    </row>
    <row r="869" spans="41:48">
      <c r="AO869" s="654">
        <v>24</v>
      </c>
      <c r="AP869" s="654">
        <v>3</v>
      </c>
      <c r="AQ869" s="654">
        <v>12</v>
      </c>
      <c r="AR869" s="658">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654">
        <f ca="1">COUNTIF(INDIRECT("H"&amp;(ROW()+12*(($AO869-1)*3+$AP869)-ROW())/12+5):INDIRECT("S"&amp;(ROW()+12*(($AO869-1)*3+$AP869)-ROW())/12+5),AR869)</f>
        <v>0</v>
      </c>
      <c r="AT869" s="658">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654">
        <f ca="1">COUNTIF(INDIRECT("U"&amp;(ROW()+12*(($AO869-1)*3+$AP869)-ROW())/12+5):INDIRECT("AF"&amp;(ROW()+12*(($AO869-1)*3+$AP869)-ROW())/12+5),AT869)</f>
        <v>0</v>
      </c>
      <c r="AV869" s="654">
        <f ca="1">IF(AND(AR869+AT869&gt;0,AS869+AU869&gt;0),COUNTIF(AV$6:AV868,"&gt;0")+1,0)</f>
        <v>0</v>
      </c>
    </row>
    <row r="870" spans="41:48">
      <c r="AO870" s="654">
        <v>25</v>
      </c>
      <c r="AP870" s="654">
        <v>1</v>
      </c>
      <c r="AQ870" s="654">
        <v>1</v>
      </c>
      <c r="AR870" s="658">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654">
        <f ca="1">COUNTIF(INDIRECT("H"&amp;(ROW()+12*(($AO870-1)*3+$AP870)-ROW())/12+5):INDIRECT("S"&amp;(ROW()+12*(($AO870-1)*3+$AP870)-ROW())/12+5),AR870)</f>
        <v>0</v>
      </c>
      <c r="AT870" s="658">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654">
        <f ca="1">COUNTIF(INDIRECT("U"&amp;(ROW()+12*(($AO870-1)*3+$AP870)-ROW())/12+5):INDIRECT("AF"&amp;(ROW()+12*(($AO870-1)*3+$AP870)-ROW())/12+5),AT870)</f>
        <v>0</v>
      </c>
      <c r="AV870" s="654">
        <f ca="1">IF(AND(AR870+AT870&gt;0,AS870+AU870&gt;0),COUNTIF(AV$6:AV869,"&gt;0")+1,0)</f>
        <v>0</v>
      </c>
    </row>
    <row r="871" spans="41:48">
      <c r="AO871" s="654">
        <v>25</v>
      </c>
      <c r="AP871" s="654">
        <v>1</v>
      </c>
      <c r="AQ871" s="654">
        <v>2</v>
      </c>
      <c r="AR871" s="658">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654">
        <f ca="1">COUNTIF(INDIRECT("H"&amp;(ROW()+12*(($AO871-1)*3+$AP871)-ROW())/12+5):INDIRECT("S"&amp;(ROW()+12*(($AO871-1)*3+$AP871)-ROW())/12+5),AR871)</f>
        <v>0</v>
      </c>
      <c r="AT871" s="658">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654">
        <f ca="1">COUNTIF(INDIRECT("U"&amp;(ROW()+12*(($AO871-1)*3+$AP871)-ROW())/12+5):INDIRECT("AF"&amp;(ROW()+12*(($AO871-1)*3+$AP871)-ROW())/12+5),AT871)</f>
        <v>0</v>
      </c>
      <c r="AV871" s="654">
        <f ca="1">IF(AND(AR871+AT871&gt;0,AS871+AU871&gt;0),COUNTIF(AV$6:AV870,"&gt;0")+1,0)</f>
        <v>0</v>
      </c>
    </row>
    <row r="872" spans="41:48">
      <c r="AO872" s="654">
        <v>25</v>
      </c>
      <c r="AP872" s="654">
        <v>1</v>
      </c>
      <c r="AQ872" s="654">
        <v>3</v>
      </c>
      <c r="AR872" s="658">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654">
        <f ca="1">COUNTIF(INDIRECT("H"&amp;(ROW()+12*(($AO872-1)*3+$AP872)-ROW())/12+5):INDIRECT("S"&amp;(ROW()+12*(($AO872-1)*3+$AP872)-ROW())/12+5),AR872)</f>
        <v>0</v>
      </c>
      <c r="AT872" s="658">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654">
        <f ca="1">COUNTIF(INDIRECT("U"&amp;(ROW()+12*(($AO872-1)*3+$AP872)-ROW())/12+5):INDIRECT("AF"&amp;(ROW()+12*(($AO872-1)*3+$AP872)-ROW())/12+5),AT872)</f>
        <v>0</v>
      </c>
      <c r="AV872" s="654">
        <f ca="1">IF(AND(AR872+AT872&gt;0,AS872+AU872&gt;0),COUNTIF(AV$6:AV871,"&gt;0")+1,0)</f>
        <v>0</v>
      </c>
    </row>
    <row r="873" spans="41:48">
      <c r="AO873" s="654">
        <v>25</v>
      </c>
      <c r="AP873" s="654">
        <v>1</v>
      </c>
      <c r="AQ873" s="654">
        <v>4</v>
      </c>
      <c r="AR873" s="658">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654">
        <f ca="1">COUNTIF(INDIRECT("H"&amp;(ROW()+12*(($AO873-1)*3+$AP873)-ROW())/12+5):INDIRECT("S"&amp;(ROW()+12*(($AO873-1)*3+$AP873)-ROW())/12+5),AR873)</f>
        <v>0</v>
      </c>
      <c r="AT873" s="658">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654">
        <f ca="1">COUNTIF(INDIRECT("U"&amp;(ROW()+12*(($AO873-1)*3+$AP873)-ROW())/12+5):INDIRECT("AF"&amp;(ROW()+12*(($AO873-1)*3+$AP873)-ROW())/12+5),AT873)</f>
        <v>0</v>
      </c>
      <c r="AV873" s="654">
        <f ca="1">IF(AND(AR873+AT873&gt;0,AS873+AU873&gt;0),COUNTIF(AV$6:AV872,"&gt;0")+1,0)</f>
        <v>0</v>
      </c>
    </row>
    <row r="874" spans="41:48">
      <c r="AO874" s="654">
        <v>25</v>
      </c>
      <c r="AP874" s="654">
        <v>1</v>
      </c>
      <c r="AQ874" s="654">
        <v>5</v>
      </c>
      <c r="AR874" s="658">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654">
        <f ca="1">COUNTIF(INDIRECT("H"&amp;(ROW()+12*(($AO874-1)*3+$AP874)-ROW())/12+5):INDIRECT("S"&amp;(ROW()+12*(($AO874-1)*3+$AP874)-ROW())/12+5),AR874)</f>
        <v>0</v>
      </c>
      <c r="AT874" s="658">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654">
        <f ca="1">COUNTIF(INDIRECT("U"&amp;(ROW()+12*(($AO874-1)*3+$AP874)-ROW())/12+5):INDIRECT("AF"&amp;(ROW()+12*(($AO874-1)*3+$AP874)-ROW())/12+5),AT874)</f>
        <v>0</v>
      </c>
      <c r="AV874" s="654">
        <f ca="1">IF(AND(AR874+AT874&gt;0,AS874+AU874&gt;0),COUNTIF(AV$6:AV873,"&gt;0")+1,0)</f>
        <v>0</v>
      </c>
    </row>
    <row r="875" spans="41:48">
      <c r="AO875" s="654">
        <v>25</v>
      </c>
      <c r="AP875" s="654">
        <v>1</v>
      </c>
      <c r="AQ875" s="654">
        <v>6</v>
      </c>
      <c r="AR875" s="658">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654">
        <f ca="1">COUNTIF(INDIRECT("H"&amp;(ROW()+12*(($AO875-1)*3+$AP875)-ROW())/12+5):INDIRECT("S"&amp;(ROW()+12*(($AO875-1)*3+$AP875)-ROW())/12+5),AR875)</f>
        <v>0</v>
      </c>
      <c r="AT875" s="658">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654">
        <f ca="1">COUNTIF(INDIRECT("U"&amp;(ROW()+12*(($AO875-1)*3+$AP875)-ROW())/12+5):INDIRECT("AF"&amp;(ROW()+12*(($AO875-1)*3+$AP875)-ROW())/12+5),AT875)</f>
        <v>0</v>
      </c>
      <c r="AV875" s="654">
        <f ca="1">IF(AND(AR875+AT875&gt;0,AS875+AU875&gt;0),COUNTIF(AV$6:AV874,"&gt;0")+1,0)</f>
        <v>0</v>
      </c>
    </row>
    <row r="876" spans="41:48">
      <c r="AO876" s="654">
        <v>25</v>
      </c>
      <c r="AP876" s="654">
        <v>1</v>
      </c>
      <c r="AQ876" s="654">
        <v>7</v>
      </c>
      <c r="AR876" s="658">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654">
        <f ca="1">COUNTIF(INDIRECT("H"&amp;(ROW()+12*(($AO876-1)*3+$AP876)-ROW())/12+5):INDIRECT("S"&amp;(ROW()+12*(($AO876-1)*3+$AP876)-ROW())/12+5),AR876)</f>
        <v>0</v>
      </c>
      <c r="AT876" s="658">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654">
        <f ca="1">COUNTIF(INDIRECT("U"&amp;(ROW()+12*(($AO876-1)*3+$AP876)-ROW())/12+5):INDIRECT("AF"&amp;(ROW()+12*(($AO876-1)*3+$AP876)-ROW())/12+5),AT876)</f>
        <v>0</v>
      </c>
      <c r="AV876" s="654">
        <f ca="1">IF(AND(AR876+AT876&gt;0,AS876+AU876&gt;0),COUNTIF(AV$6:AV875,"&gt;0")+1,0)</f>
        <v>0</v>
      </c>
    </row>
    <row r="877" spans="41:48">
      <c r="AO877" s="654">
        <v>25</v>
      </c>
      <c r="AP877" s="654">
        <v>1</v>
      </c>
      <c r="AQ877" s="654">
        <v>8</v>
      </c>
      <c r="AR877" s="658">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654">
        <f ca="1">COUNTIF(INDIRECT("H"&amp;(ROW()+12*(($AO877-1)*3+$AP877)-ROW())/12+5):INDIRECT("S"&amp;(ROW()+12*(($AO877-1)*3+$AP877)-ROW())/12+5),AR877)</f>
        <v>0</v>
      </c>
      <c r="AT877" s="658">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654">
        <f ca="1">COUNTIF(INDIRECT("U"&amp;(ROW()+12*(($AO877-1)*3+$AP877)-ROW())/12+5):INDIRECT("AF"&amp;(ROW()+12*(($AO877-1)*3+$AP877)-ROW())/12+5),AT877)</f>
        <v>0</v>
      </c>
      <c r="AV877" s="654">
        <f ca="1">IF(AND(AR877+AT877&gt;0,AS877+AU877&gt;0),COUNTIF(AV$6:AV876,"&gt;0")+1,0)</f>
        <v>0</v>
      </c>
    </row>
    <row r="878" spans="41:48">
      <c r="AO878" s="654">
        <v>25</v>
      </c>
      <c r="AP878" s="654">
        <v>1</v>
      </c>
      <c r="AQ878" s="654">
        <v>9</v>
      </c>
      <c r="AR878" s="658">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654">
        <f ca="1">COUNTIF(INDIRECT("H"&amp;(ROW()+12*(($AO878-1)*3+$AP878)-ROW())/12+5):INDIRECT("S"&amp;(ROW()+12*(($AO878-1)*3+$AP878)-ROW())/12+5),AR878)</f>
        <v>0</v>
      </c>
      <c r="AT878" s="658">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654">
        <f ca="1">COUNTIF(INDIRECT("U"&amp;(ROW()+12*(($AO878-1)*3+$AP878)-ROW())/12+5):INDIRECT("AF"&amp;(ROW()+12*(($AO878-1)*3+$AP878)-ROW())/12+5),AT878)</f>
        <v>0</v>
      </c>
      <c r="AV878" s="654">
        <f ca="1">IF(AND(AR878+AT878&gt;0,AS878+AU878&gt;0),COUNTIF(AV$6:AV877,"&gt;0")+1,0)</f>
        <v>0</v>
      </c>
    </row>
    <row r="879" spans="41:48">
      <c r="AO879" s="654">
        <v>25</v>
      </c>
      <c r="AP879" s="654">
        <v>1</v>
      </c>
      <c r="AQ879" s="654">
        <v>10</v>
      </c>
      <c r="AR879" s="658">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654">
        <f ca="1">COUNTIF(INDIRECT("H"&amp;(ROW()+12*(($AO879-1)*3+$AP879)-ROW())/12+5):INDIRECT("S"&amp;(ROW()+12*(($AO879-1)*3+$AP879)-ROW())/12+5),AR879)</f>
        <v>0</v>
      </c>
      <c r="AT879" s="658">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654">
        <f ca="1">COUNTIF(INDIRECT("U"&amp;(ROW()+12*(($AO879-1)*3+$AP879)-ROW())/12+5):INDIRECT("AF"&amp;(ROW()+12*(($AO879-1)*3+$AP879)-ROW())/12+5),AT879)</f>
        <v>0</v>
      </c>
      <c r="AV879" s="654">
        <f ca="1">IF(AND(AR879+AT879&gt;0,AS879+AU879&gt;0),COUNTIF(AV$6:AV878,"&gt;0")+1,0)</f>
        <v>0</v>
      </c>
    </row>
    <row r="880" spans="41:48">
      <c r="AO880" s="654">
        <v>25</v>
      </c>
      <c r="AP880" s="654">
        <v>1</v>
      </c>
      <c r="AQ880" s="654">
        <v>11</v>
      </c>
      <c r="AR880" s="658">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654">
        <f ca="1">COUNTIF(INDIRECT("H"&amp;(ROW()+12*(($AO880-1)*3+$AP880)-ROW())/12+5):INDIRECT("S"&amp;(ROW()+12*(($AO880-1)*3+$AP880)-ROW())/12+5),AR880)</f>
        <v>0</v>
      </c>
      <c r="AT880" s="658">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654">
        <f ca="1">COUNTIF(INDIRECT("U"&amp;(ROW()+12*(($AO880-1)*3+$AP880)-ROW())/12+5):INDIRECT("AF"&amp;(ROW()+12*(($AO880-1)*3+$AP880)-ROW())/12+5),AT880)</f>
        <v>0</v>
      </c>
      <c r="AV880" s="654">
        <f ca="1">IF(AND(AR880+AT880&gt;0,AS880+AU880&gt;0),COUNTIF(AV$6:AV879,"&gt;0")+1,0)</f>
        <v>0</v>
      </c>
    </row>
    <row r="881" spans="41:48">
      <c r="AO881" s="654">
        <v>25</v>
      </c>
      <c r="AP881" s="654">
        <v>1</v>
      </c>
      <c r="AQ881" s="654">
        <v>12</v>
      </c>
      <c r="AR881" s="658">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654">
        <f ca="1">COUNTIF(INDIRECT("H"&amp;(ROW()+12*(($AO881-1)*3+$AP881)-ROW())/12+5):INDIRECT("S"&amp;(ROW()+12*(($AO881-1)*3+$AP881)-ROW())/12+5),AR881)</f>
        <v>0</v>
      </c>
      <c r="AT881" s="658">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654">
        <f ca="1">COUNTIF(INDIRECT("U"&amp;(ROW()+12*(($AO881-1)*3+$AP881)-ROW())/12+5):INDIRECT("AF"&amp;(ROW()+12*(($AO881-1)*3+$AP881)-ROW())/12+5),AT881)</f>
        <v>0</v>
      </c>
      <c r="AV881" s="654">
        <f ca="1">IF(AND(AR881+AT881&gt;0,AS881+AU881&gt;0),COUNTIF(AV$6:AV880,"&gt;0")+1,0)</f>
        <v>0</v>
      </c>
    </row>
    <row r="882" spans="41:48">
      <c r="AO882" s="654">
        <v>25</v>
      </c>
      <c r="AP882" s="654">
        <v>2</v>
      </c>
      <c r="AQ882" s="654">
        <v>1</v>
      </c>
      <c r="AR882" s="658">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654">
        <f ca="1">COUNTIF(INDIRECT("H"&amp;(ROW()+12*(($AO882-1)*3+$AP882)-ROW())/12+5):INDIRECT("S"&amp;(ROW()+12*(($AO882-1)*3+$AP882)-ROW())/12+5),AR882)</f>
        <v>0</v>
      </c>
      <c r="AT882" s="658">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654">
        <f ca="1">COUNTIF(INDIRECT("U"&amp;(ROW()+12*(($AO882-1)*3+$AP882)-ROW())/12+5):INDIRECT("AF"&amp;(ROW()+12*(($AO882-1)*3+$AP882)-ROW())/12+5),AT882)</f>
        <v>0</v>
      </c>
      <c r="AV882" s="654">
        <f ca="1">IF(AND(AR882+AT882&gt;0,AS882+AU882&gt;0),COUNTIF(AV$6:AV881,"&gt;0")+1,0)</f>
        <v>0</v>
      </c>
    </row>
    <row r="883" spans="41:48">
      <c r="AO883" s="654">
        <v>25</v>
      </c>
      <c r="AP883" s="654">
        <v>2</v>
      </c>
      <c r="AQ883" s="654">
        <v>2</v>
      </c>
      <c r="AR883" s="658">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654">
        <f ca="1">COUNTIF(INDIRECT("H"&amp;(ROW()+12*(($AO883-1)*3+$AP883)-ROW())/12+5):INDIRECT("S"&amp;(ROW()+12*(($AO883-1)*3+$AP883)-ROW())/12+5),AR883)</f>
        <v>0</v>
      </c>
      <c r="AT883" s="658">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654">
        <f ca="1">COUNTIF(INDIRECT("U"&amp;(ROW()+12*(($AO883-1)*3+$AP883)-ROW())/12+5):INDIRECT("AF"&amp;(ROW()+12*(($AO883-1)*3+$AP883)-ROW())/12+5),AT883)</f>
        <v>0</v>
      </c>
      <c r="AV883" s="654">
        <f ca="1">IF(AND(AR883+AT883&gt;0,AS883+AU883&gt;0),COUNTIF(AV$6:AV882,"&gt;0")+1,0)</f>
        <v>0</v>
      </c>
    </row>
    <row r="884" spans="41:48">
      <c r="AO884" s="654">
        <v>25</v>
      </c>
      <c r="AP884" s="654">
        <v>2</v>
      </c>
      <c r="AQ884" s="654">
        <v>3</v>
      </c>
      <c r="AR884" s="658">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654">
        <f ca="1">COUNTIF(INDIRECT("H"&amp;(ROW()+12*(($AO884-1)*3+$AP884)-ROW())/12+5):INDIRECT("S"&amp;(ROW()+12*(($AO884-1)*3+$AP884)-ROW())/12+5),AR884)</f>
        <v>0</v>
      </c>
      <c r="AT884" s="658">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654">
        <f ca="1">COUNTIF(INDIRECT("U"&amp;(ROW()+12*(($AO884-1)*3+$AP884)-ROW())/12+5):INDIRECT("AF"&amp;(ROW()+12*(($AO884-1)*3+$AP884)-ROW())/12+5),AT884)</f>
        <v>0</v>
      </c>
      <c r="AV884" s="654">
        <f ca="1">IF(AND(AR884+AT884&gt;0,AS884+AU884&gt;0),COUNTIF(AV$6:AV883,"&gt;0")+1,0)</f>
        <v>0</v>
      </c>
    </row>
    <row r="885" spans="41:48">
      <c r="AO885" s="654">
        <v>25</v>
      </c>
      <c r="AP885" s="654">
        <v>2</v>
      </c>
      <c r="AQ885" s="654">
        <v>4</v>
      </c>
      <c r="AR885" s="658">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654">
        <f ca="1">COUNTIF(INDIRECT("H"&amp;(ROW()+12*(($AO885-1)*3+$AP885)-ROW())/12+5):INDIRECT("S"&amp;(ROW()+12*(($AO885-1)*3+$AP885)-ROW())/12+5),AR885)</f>
        <v>0</v>
      </c>
      <c r="AT885" s="658">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654">
        <f ca="1">COUNTIF(INDIRECT("U"&amp;(ROW()+12*(($AO885-1)*3+$AP885)-ROW())/12+5):INDIRECT("AF"&amp;(ROW()+12*(($AO885-1)*3+$AP885)-ROW())/12+5),AT885)</f>
        <v>0</v>
      </c>
      <c r="AV885" s="654">
        <f ca="1">IF(AND(AR885+AT885&gt;0,AS885+AU885&gt;0),COUNTIF(AV$6:AV884,"&gt;0")+1,0)</f>
        <v>0</v>
      </c>
    </row>
    <row r="886" spans="41:48">
      <c r="AO886" s="654">
        <v>25</v>
      </c>
      <c r="AP886" s="654">
        <v>2</v>
      </c>
      <c r="AQ886" s="654">
        <v>5</v>
      </c>
      <c r="AR886" s="658">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654">
        <f ca="1">COUNTIF(INDIRECT("H"&amp;(ROW()+12*(($AO886-1)*3+$AP886)-ROW())/12+5):INDIRECT("S"&amp;(ROW()+12*(($AO886-1)*3+$AP886)-ROW())/12+5),AR886)</f>
        <v>0</v>
      </c>
      <c r="AT886" s="658">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654">
        <f ca="1">COUNTIF(INDIRECT("U"&amp;(ROW()+12*(($AO886-1)*3+$AP886)-ROW())/12+5):INDIRECT("AF"&amp;(ROW()+12*(($AO886-1)*3+$AP886)-ROW())/12+5),AT886)</f>
        <v>0</v>
      </c>
      <c r="AV886" s="654">
        <f ca="1">IF(AND(AR886+AT886&gt;0,AS886+AU886&gt;0),COUNTIF(AV$6:AV885,"&gt;0")+1,0)</f>
        <v>0</v>
      </c>
    </row>
    <row r="887" spans="41:48">
      <c r="AO887" s="654">
        <v>25</v>
      </c>
      <c r="AP887" s="654">
        <v>2</v>
      </c>
      <c r="AQ887" s="654">
        <v>6</v>
      </c>
      <c r="AR887" s="658">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654">
        <f ca="1">COUNTIF(INDIRECT("H"&amp;(ROW()+12*(($AO887-1)*3+$AP887)-ROW())/12+5):INDIRECT("S"&amp;(ROW()+12*(($AO887-1)*3+$AP887)-ROW())/12+5),AR887)</f>
        <v>0</v>
      </c>
      <c r="AT887" s="658">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654">
        <f ca="1">COUNTIF(INDIRECT("U"&amp;(ROW()+12*(($AO887-1)*3+$AP887)-ROW())/12+5):INDIRECT("AF"&amp;(ROW()+12*(($AO887-1)*3+$AP887)-ROW())/12+5),AT887)</f>
        <v>0</v>
      </c>
      <c r="AV887" s="654">
        <f ca="1">IF(AND(AR887+AT887&gt;0,AS887+AU887&gt;0),COUNTIF(AV$6:AV886,"&gt;0")+1,0)</f>
        <v>0</v>
      </c>
    </row>
    <row r="888" spans="41:48">
      <c r="AO888" s="654">
        <v>25</v>
      </c>
      <c r="AP888" s="654">
        <v>2</v>
      </c>
      <c r="AQ888" s="654">
        <v>7</v>
      </c>
      <c r="AR888" s="658">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654">
        <f ca="1">COUNTIF(INDIRECT("H"&amp;(ROW()+12*(($AO888-1)*3+$AP888)-ROW())/12+5):INDIRECT("S"&amp;(ROW()+12*(($AO888-1)*3+$AP888)-ROW())/12+5),AR888)</f>
        <v>0</v>
      </c>
      <c r="AT888" s="658">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654">
        <f ca="1">COUNTIF(INDIRECT("U"&amp;(ROW()+12*(($AO888-1)*3+$AP888)-ROW())/12+5):INDIRECT("AF"&amp;(ROW()+12*(($AO888-1)*3+$AP888)-ROW())/12+5),AT888)</f>
        <v>0</v>
      </c>
      <c r="AV888" s="654">
        <f ca="1">IF(AND(AR888+AT888&gt;0,AS888+AU888&gt;0),COUNTIF(AV$6:AV887,"&gt;0")+1,0)</f>
        <v>0</v>
      </c>
    </row>
    <row r="889" spans="41:48">
      <c r="AO889" s="654">
        <v>25</v>
      </c>
      <c r="AP889" s="654">
        <v>2</v>
      </c>
      <c r="AQ889" s="654">
        <v>8</v>
      </c>
      <c r="AR889" s="658">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654">
        <f ca="1">COUNTIF(INDIRECT("H"&amp;(ROW()+12*(($AO889-1)*3+$AP889)-ROW())/12+5):INDIRECT("S"&amp;(ROW()+12*(($AO889-1)*3+$AP889)-ROW())/12+5),AR889)</f>
        <v>0</v>
      </c>
      <c r="AT889" s="658">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654">
        <f ca="1">COUNTIF(INDIRECT("U"&amp;(ROW()+12*(($AO889-1)*3+$AP889)-ROW())/12+5):INDIRECT("AF"&amp;(ROW()+12*(($AO889-1)*3+$AP889)-ROW())/12+5),AT889)</f>
        <v>0</v>
      </c>
      <c r="AV889" s="654">
        <f ca="1">IF(AND(AR889+AT889&gt;0,AS889+AU889&gt;0),COUNTIF(AV$6:AV888,"&gt;0")+1,0)</f>
        <v>0</v>
      </c>
    </row>
    <row r="890" spans="41:48">
      <c r="AO890" s="654">
        <v>25</v>
      </c>
      <c r="AP890" s="654">
        <v>2</v>
      </c>
      <c r="AQ890" s="654">
        <v>9</v>
      </c>
      <c r="AR890" s="658">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654">
        <f ca="1">COUNTIF(INDIRECT("H"&amp;(ROW()+12*(($AO890-1)*3+$AP890)-ROW())/12+5):INDIRECT("S"&amp;(ROW()+12*(($AO890-1)*3+$AP890)-ROW())/12+5),AR890)</f>
        <v>0</v>
      </c>
      <c r="AT890" s="658">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654">
        <f ca="1">COUNTIF(INDIRECT("U"&amp;(ROW()+12*(($AO890-1)*3+$AP890)-ROW())/12+5):INDIRECT("AF"&amp;(ROW()+12*(($AO890-1)*3+$AP890)-ROW())/12+5),AT890)</f>
        <v>0</v>
      </c>
      <c r="AV890" s="654">
        <f ca="1">IF(AND(AR890+AT890&gt;0,AS890+AU890&gt;0),COUNTIF(AV$6:AV889,"&gt;0")+1,0)</f>
        <v>0</v>
      </c>
    </row>
    <row r="891" spans="41:48">
      <c r="AO891" s="654">
        <v>25</v>
      </c>
      <c r="AP891" s="654">
        <v>2</v>
      </c>
      <c r="AQ891" s="654">
        <v>10</v>
      </c>
      <c r="AR891" s="658">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654">
        <f ca="1">COUNTIF(INDIRECT("H"&amp;(ROW()+12*(($AO891-1)*3+$AP891)-ROW())/12+5):INDIRECT("S"&amp;(ROW()+12*(($AO891-1)*3+$AP891)-ROW())/12+5),AR891)</f>
        <v>0</v>
      </c>
      <c r="AT891" s="658">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654">
        <f ca="1">COUNTIF(INDIRECT("U"&amp;(ROW()+12*(($AO891-1)*3+$AP891)-ROW())/12+5):INDIRECT("AF"&amp;(ROW()+12*(($AO891-1)*3+$AP891)-ROW())/12+5),AT891)</f>
        <v>0</v>
      </c>
      <c r="AV891" s="654">
        <f ca="1">IF(AND(AR891+AT891&gt;0,AS891+AU891&gt;0),COUNTIF(AV$6:AV890,"&gt;0")+1,0)</f>
        <v>0</v>
      </c>
    </row>
    <row r="892" spans="41:48">
      <c r="AO892" s="654">
        <v>25</v>
      </c>
      <c r="AP892" s="654">
        <v>2</v>
      </c>
      <c r="AQ892" s="654">
        <v>11</v>
      </c>
      <c r="AR892" s="658">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654">
        <f ca="1">COUNTIF(INDIRECT("H"&amp;(ROW()+12*(($AO892-1)*3+$AP892)-ROW())/12+5):INDIRECT("S"&amp;(ROW()+12*(($AO892-1)*3+$AP892)-ROW())/12+5),AR892)</f>
        <v>0</v>
      </c>
      <c r="AT892" s="658">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654">
        <f ca="1">COUNTIF(INDIRECT("U"&amp;(ROW()+12*(($AO892-1)*3+$AP892)-ROW())/12+5):INDIRECT("AF"&amp;(ROW()+12*(($AO892-1)*3+$AP892)-ROW())/12+5),AT892)</f>
        <v>0</v>
      </c>
      <c r="AV892" s="654">
        <f ca="1">IF(AND(AR892+AT892&gt;0,AS892+AU892&gt;0),COUNTIF(AV$6:AV891,"&gt;0")+1,0)</f>
        <v>0</v>
      </c>
    </row>
    <row r="893" spans="41:48">
      <c r="AO893" s="654">
        <v>25</v>
      </c>
      <c r="AP893" s="654">
        <v>2</v>
      </c>
      <c r="AQ893" s="654">
        <v>12</v>
      </c>
      <c r="AR893" s="658">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654">
        <f ca="1">COUNTIF(INDIRECT("H"&amp;(ROW()+12*(($AO893-1)*3+$AP893)-ROW())/12+5):INDIRECT("S"&amp;(ROW()+12*(($AO893-1)*3+$AP893)-ROW())/12+5),AR893)</f>
        <v>0</v>
      </c>
      <c r="AT893" s="658">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654">
        <f ca="1">COUNTIF(INDIRECT("U"&amp;(ROW()+12*(($AO893-1)*3+$AP893)-ROW())/12+5):INDIRECT("AF"&amp;(ROW()+12*(($AO893-1)*3+$AP893)-ROW())/12+5),AT893)</f>
        <v>0</v>
      </c>
      <c r="AV893" s="654">
        <f ca="1">IF(AND(AR893+AT893&gt;0,AS893+AU893&gt;0),COUNTIF(AV$6:AV892,"&gt;0")+1,0)</f>
        <v>0</v>
      </c>
    </row>
    <row r="894" spans="41:48">
      <c r="AO894" s="654">
        <v>25</v>
      </c>
      <c r="AP894" s="654">
        <v>3</v>
      </c>
      <c r="AQ894" s="654">
        <v>1</v>
      </c>
      <c r="AR894" s="658">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654">
        <f ca="1">COUNTIF(INDIRECT("H"&amp;(ROW()+12*(($AO894-1)*3+$AP894)-ROW())/12+5):INDIRECT("S"&amp;(ROW()+12*(($AO894-1)*3+$AP894)-ROW())/12+5),AR894)</f>
        <v>0</v>
      </c>
      <c r="AT894" s="658">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654">
        <f ca="1">COUNTIF(INDIRECT("U"&amp;(ROW()+12*(($AO894-1)*3+$AP894)-ROW())/12+5):INDIRECT("AF"&amp;(ROW()+12*(($AO894-1)*3+$AP894)-ROW())/12+5),AT894)</f>
        <v>0</v>
      </c>
      <c r="AV894" s="654">
        <f ca="1">IF(AND(AR894+AT894&gt;0,AS894+AU894&gt;0),COUNTIF(AV$6:AV893,"&gt;0")+1,0)</f>
        <v>0</v>
      </c>
    </row>
    <row r="895" spans="41:48">
      <c r="AO895" s="654">
        <v>25</v>
      </c>
      <c r="AP895" s="654">
        <v>3</v>
      </c>
      <c r="AQ895" s="654">
        <v>2</v>
      </c>
      <c r="AR895" s="658">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654">
        <f ca="1">COUNTIF(INDIRECT("H"&amp;(ROW()+12*(($AO895-1)*3+$AP895)-ROW())/12+5):INDIRECT("S"&amp;(ROW()+12*(($AO895-1)*3+$AP895)-ROW())/12+5),AR895)</f>
        <v>0</v>
      </c>
      <c r="AT895" s="658">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654">
        <f ca="1">COUNTIF(INDIRECT("U"&amp;(ROW()+12*(($AO895-1)*3+$AP895)-ROW())/12+5):INDIRECT("AF"&amp;(ROW()+12*(($AO895-1)*3+$AP895)-ROW())/12+5),AT895)</f>
        <v>0</v>
      </c>
      <c r="AV895" s="654">
        <f ca="1">IF(AND(AR895+AT895&gt;0,AS895+AU895&gt;0),COUNTIF(AV$6:AV894,"&gt;0")+1,0)</f>
        <v>0</v>
      </c>
    </row>
    <row r="896" spans="41:48">
      <c r="AO896" s="654">
        <v>25</v>
      </c>
      <c r="AP896" s="654">
        <v>3</v>
      </c>
      <c r="AQ896" s="654">
        <v>3</v>
      </c>
      <c r="AR896" s="658">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654">
        <f ca="1">COUNTIF(INDIRECT("H"&amp;(ROW()+12*(($AO896-1)*3+$AP896)-ROW())/12+5):INDIRECT("S"&amp;(ROW()+12*(($AO896-1)*3+$AP896)-ROW())/12+5),AR896)</f>
        <v>0</v>
      </c>
      <c r="AT896" s="658">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654">
        <f ca="1">COUNTIF(INDIRECT("U"&amp;(ROW()+12*(($AO896-1)*3+$AP896)-ROW())/12+5):INDIRECT("AF"&amp;(ROW()+12*(($AO896-1)*3+$AP896)-ROW())/12+5),AT896)</f>
        <v>0</v>
      </c>
      <c r="AV896" s="654">
        <f ca="1">IF(AND(AR896+AT896&gt;0,AS896+AU896&gt;0),COUNTIF(AV$6:AV895,"&gt;0")+1,0)</f>
        <v>0</v>
      </c>
    </row>
    <row r="897" spans="41:48">
      <c r="AO897" s="654">
        <v>25</v>
      </c>
      <c r="AP897" s="654">
        <v>3</v>
      </c>
      <c r="AQ897" s="654">
        <v>4</v>
      </c>
      <c r="AR897" s="658">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654">
        <f ca="1">COUNTIF(INDIRECT("H"&amp;(ROW()+12*(($AO897-1)*3+$AP897)-ROW())/12+5):INDIRECT("S"&amp;(ROW()+12*(($AO897-1)*3+$AP897)-ROW())/12+5),AR897)</f>
        <v>0</v>
      </c>
      <c r="AT897" s="658">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654">
        <f ca="1">COUNTIF(INDIRECT("U"&amp;(ROW()+12*(($AO897-1)*3+$AP897)-ROW())/12+5):INDIRECT("AF"&amp;(ROW()+12*(($AO897-1)*3+$AP897)-ROW())/12+5),AT897)</f>
        <v>0</v>
      </c>
      <c r="AV897" s="654">
        <f ca="1">IF(AND(AR897+AT897&gt;0,AS897+AU897&gt;0),COUNTIF(AV$6:AV896,"&gt;0")+1,0)</f>
        <v>0</v>
      </c>
    </row>
    <row r="898" spans="41:48">
      <c r="AO898" s="654">
        <v>25</v>
      </c>
      <c r="AP898" s="654">
        <v>3</v>
      </c>
      <c r="AQ898" s="654">
        <v>5</v>
      </c>
      <c r="AR898" s="658">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654">
        <f ca="1">COUNTIF(INDIRECT("H"&amp;(ROW()+12*(($AO898-1)*3+$AP898)-ROW())/12+5):INDIRECT("S"&amp;(ROW()+12*(($AO898-1)*3+$AP898)-ROW())/12+5),AR898)</f>
        <v>0</v>
      </c>
      <c r="AT898" s="658">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654">
        <f ca="1">COUNTIF(INDIRECT("U"&amp;(ROW()+12*(($AO898-1)*3+$AP898)-ROW())/12+5):INDIRECT("AF"&amp;(ROW()+12*(($AO898-1)*3+$AP898)-ROW())/12+5),AT898)</f>
        <v>0</v>
      </c>
      <c r="AV898" s="654">
        <f ca="1">IF(AND(AR898+AT898&gt;0,AS898+AU898&gt;0),COUNTIF(AV$6:AV897,"&gt;0")+1,0)</f>
        <v>0</v>
      </c>
    </row>
    <row r="899" spans="41:48">
      <c r="AO899" s="654">
        <v>25</v>
      </c>
      <c r="AP899" s="654">
        <v>3</v>
      </c>
      <c r="AQ899" s="654">
        <v>6</v>
      </c>
      <c r="AR899" s="658">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654">
        <f ca="1">COUNTIF(INDIRECT("H"&amp;(ROW()+12*(($AO899-1)*3+$AP899)-ROW())/12+5):INDIRECT("S"&amp;(ROW()+12*(($AO899-1)*3+$AP899)-ROW())/12+5),AR899)</f>
        <v>0</v>
      </c>
      <c r="AT899" s="658">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654">
        <f ca="1">COUNTIF(INDIRECT("U"&amp;(ROW()+12*(($AO899-1)*3+$AP899)-ROW())/12+5):INDIRECT("AF"&amp;(ROW()+12*(($AO899-1)*3+$AP899)-ROW())/12+5),AT899)</f>
        <v>0</v>
      </c>
      <c r="AV899" s="654">
        <f ca="1">IF(AND(AR899+AT899&gt;0,AS899+AU899&gt;0),COUNTIF(AV$6:AV898,"&gt;0")+1,0)</f>
        <v>0</v>
      </c>
    </row>
    <row r="900" spans="41:48">
      <c r="AO900" s="654">
        <v>25</v>
      </c>
      <c r="AP900" s="654">
        <v>3</v>
      </c>
      <c r="AQ900" s="654">
        <v>7</v>
      </c>
      <c r="AR900" s="658">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654">
        <f ca="1">COUNTIF(INDIRECT("H"&amp;(ROW()+12*(($AO900-1)*3+$AP900)-ROW())/12+5):INDIRECT("S"&amp;(ROW()+12*(($AO900-1)*3+$AP900)-ROW())/12+5),AR900)</f>
        <v>0</v>
      </c>
      <c r="AT900" s="658">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654">
        <f ca="1">COUNTIF(INDIRECT("U"&amp;(ROW()+12*(($AO900-1)*3+$AP900)-ROW())/12+5):INDIRECT("AF"&amp;(ROW()+12*(($AO900-1)*3+$AP900)-ROW())/12+5),AT900)</f>
        <v>0</v>
      </c>
      <c r="AV900" s="654">
        <f ca="1">IF(AND(AR900+AT900&gt;0,AS900+AU900&gt;0),COUNTIF(AV$6:AV899,"&gt;0")+1,0)</f>
        <v>0</v>
      </c>
    </row>
    <row r="901" spans="41:48">
      <c r="AO901" s="654">
        <v>25</v>
      </c>
      <c r="AP901" s="654">
        <v>3</v>
      </c>
      <c r="AQ901" s="654">
        <v>8</v>
      </c>
      <c r="AR901" s="658">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654">
        <f ca="1">COUNTIF(INDIRECT("H"&amp;(ROW()+12*(($AO901-1)*3+$AP901)-ROW())/12+5):INDIRECT("S"&amp;(ROW()+12*(($AO901-1)*3+$AP901)-ROW())/12+5),AR901)</f>
        <v>0</v>
      </c>
      <c r="AT901" s="658">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654">
        <f ca="1">COUNTIF(INDIRECT("U"&amp;(ROW()+12*(($AO901-1)*3+$AP901)-ROW())/12+5):INDIRECT("AF"&amp;(ROW()+12*(($AO901-1)*3+$AP901)-ROW())/12+5),AT901)</f>
        <v>0</v>
      </c>
      <c r="AV901" s="654">
        <f ca="1">IF(AND(AR901+AT901&gt;0,AS901+AU901&gt;0),COUNTIF(AV$6:AV900,"&gt;0")+1,0)</f>
        <v>0</v>
      </c>
    </row>
    <row r="902" spans="41:48">
      <c r="AO902" s="654">
        <v>25</v>
      </c>
      <c r="AP902" s="654">
        <v>3</v>
      </c>
      <c r="AQ902" s="654">
        <v>9</v>
      </c>
      <c r="AR902" s="658">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654">
        <f ca="1">COUNTIF(INDIRECT("H"&amp;(ROW()+12*(($AO902-1)*3+$AP902)-ROW())/12+5):INDIRECT("S"&amp;(ROW()+12*(($AO902-1)*3+$AP902)-ROW())/12+5),AR902)</f>
        <v>0</v>
      </c>
      <c r="AT902" s="658">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654">
        <f ca="1">COUNTIF(INDIRECT("U"&amp;(ROW()+12*(($AO902-1)*3+$AP902)-ROW())/12+5):INDIRECT("AF"&amp;(ROW()+12*(($AO902-1)*3+$AP902)-ROW())/12+5),AT902)</f>
        <v>0</v>
      </c>
      <c r="AV902" s="654">
        <f ca="1">IF(AND(AR902+AT902&gt;0,AS902+AU902&gt;0),COUNTIF(AV$6:AV901,"&gt;0")+1,0)</f>
        <v>0</v>
      </c>
    </row>
    <row r="903" spans="41:48">
      <c r="AO903" s="654">
        <v>25</v>
      </c>
      <c r="AP903" s="654">
        <v>3</v>
      </c>
      <c r="AQ903" s="654">
        <v>10</v>
      </c>
      <c r="AR903" s="658">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654">
        <f ca="1">COUNTIF(INDIRECT("H"&amp;(ROW()+12*(($AO903-1)*3+$AP903)-ROW())/12+5):INDIRECT("S"&amp;(ROW()+12*(($AO903-1)*3+$AP903)-ROW())/12+5),AR903)</f>
        <v>0</v>
      </c>
      <c r="AT903" s="658">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654">
        <f ca="1">COUNTIF(INDIRECT("U"&amp;(ROW()+12*(($AO903-1)*3+$AP903)-ROW())/12+5):INDIRECT("AF"&amp;(ROW()+12*(($AO903-1)*3+$AP903)-ROW())/12+5),AT903)</f>
        <v>0</v>
      </c>
      <c r="AV903" s="654">
        <f ca="1">IF(AND(AR903+AT903&gt;0,AS903+AU903&gt;0),COUNTIF(AV$6:AV902,"&gt;0")+1,0)</f>
        <v>0</v>
      </c>
    </row>
    <row r="904" spans="41:48">
      <c r="AO904" s="654">
        <v>25</v>
      </c>
      <c r="AP904" s="654">
        <v>3</v>
      </c>
      <c r="AQ904" s="654">
        <v>11</v>
      </c>
      <c r="AR904" s="658">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654">
        <f ca="1">COUNTIF(INDIRECT("H"&amp;(ROW()+12*(($AO904-1)*3+$AP904)-ROW())/12+5):INDIRECT("S"&amp;(ROW()+12*(($AO904-1)*3+$AP904)-ROW())/12+5),AR904)</f>
        <v>0</v>
      </c>
      <c r="AT904" s="658">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654">
        <f ca="1">COUNTIF(INDIRECT("U"&amp;(ROW()+12*(($AO904-1)*3+$AP904)-ROW())/12+5):INDIRECT("AF"&amp;(ROW()+12*(($AO904-1)*3+$AP904)-ROW())/12+5),AT904)</f>
        <v>0</v>
      </c>
      <c r="AV904" s="654">
        <f ca="1">IF(AND(AR904+AT904&gt;0,AS904+AU904&gt;0),COUNTIF(AV$6:AV903,"&gt;0")+1,0)</f>
        <v>0</v>
      </c>
    </row>
    <row r="905" spans="41:48">
      <c r="AO905" s="654">
        <v>25</v>
      </c>
      <c r="AP905" s="654">
        <v>3</v>
      </c>
      <c r="AQ905" s="654">
        <v>12</v>
      </c>
      <c r="AR905" s="658">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654">
        <f ca="1">COUNTIF(INDIRECT("H"&amp;(ROW()+12*(($AO905-1)*3+$AP905)-ROW())/12+5):INDIRECT("S"&amp;(ROW()+12*(($AO905-1)*3+$AP905)-ROW())/12+5),AR905)</f>
        <v>0</v>
      </c>
      <c r="AT905" s="658">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654">
        <f ca="1">COUNTIF(INDIRECT("U"&amp;(ROW()+12*(($AO905-1)*3+$AP905)-ROW())/12+5):INDIRECT("AF"&amp;(ROW()+12*(($AO905-1)*3+$AP905)-ROW())/12+5),AT905)</f>
        <v>0</v>
      </c>
      <c r="AV905" s="654">
        <f ca="1">IF(AND(AR905+AT905&gt;0,AS905+AU905&gt;0),COUNTIF(AV$6:AV904,"&gt;0")+1,0)</f>
        <v>0</v>
      </c>
    </row>
    <row r="906" spans="41:48">
      <c r="AO906" s="654">
        <v>26</v>
      </c>
      <c r="AP906" s="654">
        <v>1</v>
      </c>
      <c r="AQ906" s="654">
        <v>1</v>
      </c>
      <c r="AR906" s="658">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654">
        <f ca="1">COUNTIF(INDIRECT("H"&amp;(ROW()+12*(($AO906-1)*3+$AP906)-ROW())/12+5):INDIRECT("S"&amp;(ROW()+12*(($AO906-1)*3+$AP906)-ROW())/12+5),AR906)</f>
        <v>0</v>
      </c>
      <c r="AT906" s="658">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654">
        <f ca="1">COUNTIF(INDIRECT("U"&amp;(ROW()+12*(($AO906-1)*3+$AP906)-ROW())/12+5):INDIRECT("AF"&amp;(ROW()+12*(($AO906-1)*3+$AP906)-ROW())/12+5),AT906)</f>
        <v>0</v>
      </c>
      <c r="AV906" s="654">
        <f ca="1">IF(AND(AR906+AT906&gt;0,AS906+AU906&gt;0),COUNTIF(AV$6:AV905,"&gt;0")+1,0)</f>
        <v>0</v>
      </c>
    </row>
    <row r="907" spans="41:48">
      <c r="AO907" s="654">
        <v>26</v>
      </c>
      <c r="AP907" s="654">
        <v>1</v>
      </c>
      <c r="AQ907" s="654">
        <v>2</v>
      </c>
      <c r="AR907" s="658">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654">
        <f ca="1">COUNTIF(INDIRECT("H"&amp;(ROW()+12*(($AO907-1)*3+$AP907)-ROW())/12+5):INDIRECT("S"&amp;(ROW()+12*(($AO907-1)*3+$AP907)-ROW())/12+5),AR907)</f>
        <v>0</v>
      </c>
      <c r="AT907" s="658">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654">
        <f ca="1">COUNTIF(INDIRECT("U"&amp;(ROW()+12*(($AO907-1)*3+$AP907)-ROW())/12+5):INDIRECT("AF"&amp;(ROW()+12*(($AO907-1)*3+$AP907)-ROW())/12+5),AT907)</f>
        <v>0</v>
      </c>
      <c r="AV907" s="654">
        <f ca="1">IF(AND(AR907+AT907&gt;0,AS907+AU907&gt;0),COUNTIF(AV$6:AV906,"&gt;0")+1,0)</f>
        <v>0</v>
      </c>
    </row>
    <row r="908" spans="41:48">
      <c r="AO908" s="654">
        <v>26</v>
      </c>
      <c r="AP908" s="654">
        <v>1</v>
      </c>
      <c r="AQ908" s="654">
        <v>3</v>
      </c>
      <c r="AR908" s="658">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654">
        <f ca="1">COUNTIF(INDIRECT("H"&amp;(ROW()+12*(($AO908-1)*3+$AP908)-ROW())/12+5):INDIRECT("S"&amp;(ROW()+12*(($AO908-1)*3+$AP908)-ROW())/12+5),AR908)</f>
        <v>0</v>
      </c>
      <c r="AT908" s="658">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654">
        <f ca="1">COUNTIF(INDIRECT("U"&amp;(ROW()+12*(($AO908-1)*3+$AP908)-ROW())/12+5):INDIRECT("AF"&amp;(ROW()+12*(($AO908-1)*3+$AP908)-ROW())/12+5),AT908)</f>
        <v>0</v>
      </c>
      <c r="AV908" s="654">
        <f ca="1">IF(AND(AR908+AT908&gt;0,AS908+AU908&gt;0),COUNTIF(AV$6:AV907,"&gt;0")+1,0)</f>
        <v>0</v>
      </c>
    </row>
    <row r="909" spans="41:48">
      <c r="AO909" s="654">
        <v>26</v>
      </c>
      <c r="AP909" s="654">
        <v>1</v>
      </c>
      <c r="AQ909" s="654">
        <v>4</v>
      </c>
      <c r="AR909" s="658">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654">
        <f ca="1">COUNTIF(INDIRECT("H"&amp;(ROW()+12*(($AO909-1)*3+$AP909)-ROW())/12+5):INDIRECT("S"&amp;(ROW()+12*(($AO909-1)*3+$AP909)-ROW())/12+5),AR909)</f>
        <v>0</v>
      </c>
      <c r="AT909" s="658">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654">
        <f ca="1">COUNTIF(INDIRECT("U"&amp;(ROW()+12*(($AO909-1)*3+$AP909)-ROW())/12+5):INDIRECT("AF"&amp;(ROW()+12*(($AO909-1)*3+$AP909)-ROW())/12+5),AT909)</f>
        <v>0</v>
      </c>
      <c r="AV909" s="654">
        <f ca="1">IF(AND(AR909+AT909&gt;0,AS909+AU909&gt;0),COUNTIF(AV$6:AV908,"&gt;0")+1,0)</f>
        <v>0</v>
      </c>
    </row>
    <row r="910" spans="41:48">
      <c r="AO910" s="654">
        <v>26</v>
      </c>
      <c r="AP910" s="654">
        <v>1</v>
      </c>
      <c r="AQ910" s="654">
        <v>5</v>
      </c>
      <c r="AR910" s="658">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654">
        <f ca="1">COUNTIF(INDIRECT("H"&amp;(ROW()+12*(($AO910-1)*3+$AP910)-ROW())/12+5):INDIRECT("S"&amp;(ROW()+12*(($AO910-1)*3+$AP910)-ROW())/12+5),AR910)</f>
        <v>0</v>
      </c>
      <c r="AT910" s="658">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654">
        <f ca="1">COUNTIF(INDIRECT("U"&amp;(ROW()+12*(($AO910-1)*3+$AP910)-ROW())/12+5):INDIRECT("AF"&amp;(ROW()+12*(($AO910-1)*3+$AP910)-ROW())/12+5),AT910)</f>
        <v>0</v>
      </c>
      <c r="AV910" s="654">
        <f ca="1">IF(AND(AR910+AT910&gt;0,AS910+AU910&gt;0),COUNTIF(AV$6:AV909,"&gt;0")+1,0)</f>
        <v>0</v>
      </c>
    </row>
    <row r="911" spans="41:48">
      <c r="AO911" s="654">
        <v>26</v>
      </c>
      <c r="AP911" s="654">
        <v>1</v>
      </c>
      <c r="AQ911" s="654">
        <v>6</v>
      </c>
      <c r="AR911" s="658">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654">
        <f ca="1">COUNTIF(INDIRECT("H"&amp;(ROW()+12*(($AO911-1)*3+$AP911)-ROW())/12+5):INDIRECT("S"&amp;(ROW()+12*(($AO911-1)*3+$AP911)-ROW())/12+5),AR911)</f>
        <v>0</v>
      </c>
      <c r="AT911" s="658">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654">
        <f ca="1">COUNTIF(INDIRECT("U"&amp;(ROW()+12*(($AO911-1)*3+$AP911)-ROW())/12+5):INDIRECT("AF"&amp;(ROW()+12*(($AO911-1)*3+$AP911)-ROW())/12+5),AT911)</f>
        <v>0</v>
      </c>
      <c r="AV911" s="654">
        <f ca="1">IF(AND(AR911+AT911&gt;0,AS911+AU911&gt;0),COUNTIF(AV$6:AV910,"&gt;0")+1,0)</f>
        <v>0</v>
      </c>
    </row>
    <row r="912" spans="41:48">
      <c r="AO912" s="654">
        <v>26</v>
      </c>
      <c r="AP912" s="654">
        <v>1</v>
      </c>
      <c r="AQ912" s="654">
        <v>7</v>
      </c>
      <c r="AR912" s="658">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654">
        <f ca="1">COUNTIF(INDIRECT("H"&amp;(ROW()+12*(($AO912-1)*3+$AP912)-ROW())/12+5):INDIRECT("S"&amp;(ROW()+12*(($AO912-1)*3+$AP912)-ROW())/12+5),AR912)</f>
        <v>0</v>
      </c>
      <c r="AT912" s="658">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654">
        <f ca="1">COUNTIF(INDIRECT("U"&amp;(ROW()+12*(($AO912-1)*3+$AP912)-ROW())/12+5):INDIRECT("AF"&amp;(ROW()+12*(($AO912-1)*3+$AP912)-ROW())/12+5),AT912)</f>
        <v>0</v>
      </c>
      <c r="AV912" s="654">
        <f ca="1">IF(AND(AR912+AT912&gt;0,AS912+AU912&gt;0),COUNTIF(AV$6:AV911,"&gt;0")+1,0)</f>
        <v>0</v>
      </c>
    </row>
    <row r="913" spans="41:48">
      <c r="AO913" s="654">
        <v>26</v>
      </c>
      <c r="AP913" s="654">
        <v>1</v>
      </c>
      <c r="AQ913" s="654">
        <v>8</v>
      </c>
      <c r="AR913" s="658">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654">
        <f ca="1">COUNTIF(INDIRECT("H"&amp;(ROW()+12*(($AO913-1)*3+$AP913)-ROW())/12+5):INDIRECT("S"&amp;(ROW()+12*(($AO913-1)*3+$AP913)-ROW())/12+5),AR913)</f>
        <v>0</v>
      </c>
      <c r="AT913" s="658">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654">
        <f ca="1">COUNTIF(INDIRECT("U"&amp;(ROW()+12*(($AO913-1)*3+$AP913)-ROW())/12+5):INDIRECT("AF"&amp;(ROW()+12*(($AO913-1)*3+$AP913)-ROW())/12+5),AT913)</f>
        <v>0</v>
      </c>
      <c r="AV913" s="654">
        <f ca="1">IF(AND(AR913+AT913&gt;0,AS913+AU913&gt;0),COUNTIF(AV$6:AV912,"&gt;0")+1,0)</f>
        <v>0</v>
      </c>
    </row>
    <row r="914" spans="41:48">
      <c r="AO914" s="654">
        <v>26</v>
      </c>
      <c r="AP914" s="654">
        <v>1</v>
      </c>
      <c r="AQ914" s="654">
        <v>9</v>
      </c>
      <c r="AR914" s="658">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654">
        <f ca="1">COUNTIF(INDIRECT("H"&amp;(ROW()+12*(($AO914-1)*3+$AP914)-ROW())/12+5):INDIRECT("S"&amp;(ROW()+12*(($AO914-1)*3+$AP914)-ROW())/12+5),AR914)</f>
        <v>0</v>
      </c>
      <c r="AT914" s="658">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654">
        <f ca="1">COUNTIF(INDIRECT("U"&amp;(ROW()+12*(($AO914-1)*3+$AP914)-ROW())/12+5):INDIRECT("AF"&amp;(ROW()+12*(($AO914-1)*3+$AP914)-ROW())/12+5),AT914)</f>
        <v>0</v>
      </c>
      <c r="AV914" s="654">
        <f ca="1">IF(AND(AR914+AT914&gt;0,AS914+AU914&gt;0),COUNTIF(AV$6:AV913,"&gt;0")+1,0)</f>
        <v>0</v>
      </c>
    </row>
    <row r="915" spans="41:48">
      <c r="AO915" s="654">
        <v>26</v>
      </c>
      <c r="AP915" s="654">
        <v>1</v>
      </c>
      <c r="AQ915" s="654">
        <v>10</v>
      </c>
      <c r="AR915" s="658">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654">
        <f ca="1">COUNTIF(INDIRECT("H"&amp;(ROW()+12*(($AO915-1)*3+$AP915)-ROW())/12+5):INDIRECT("S"&amp;(ROW()+12*(($AO915-1)*3+$AP915)-ROW())/12+5),AR915)</f>
        <v>0</v>
      </c>
      <c r="AT915" s="658">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654">
        <f ca="1">COUNTIF(INDIRECT("U"&amp;(ROW()+12*(($AO915-1)*3+$AP915)-ROW())/12+5):INDIRECT("AF"&amp;(ROW()+12*(($AO915-1)*3+$AP915)-ROW())/12+5),AT915)</f>
        <v>0</v>
      </c>
      <c r="AV915" s="654">
        <f ca="1">IF(AND(AR915+AT915&gt;0,AS915+AU915&gt;0),COUNTIF(AV$6:AV914,"&gt;0")+1,0)</f>
        <v>0</v>
      </c>
    </row>
    <row r="916" spans="41:48">
      <c r="AO916" s="654">
        <v>26</v>
      </c>
      <c r="AP916" s="654">
        <v>1</v>
      </c>
      <c r="AQ916" s="654">
        <v>11</v>
      </c>
      <c r="AR916" s="658">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654">
        <f ca="1">COUNTIF(INDIRECT("H"&amp;(ROW()+12*(($AO916-1)*3+$AP916)-ROW())/12+5):INDIRECT("S"&amp;(ROW()+12*(($AO916-1)*3+$AP916)-ROW())/12+5),AR916)</f>
        <v>0</v>
      </c>
      <c r="AT916" s="658">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654">
        <f ca="1">COUNTIF(INDIRECT("U"&amp;(ROW()+12*(($AO916-1)*3+$AP916)-ROW())/12+5):INDIRECT("AF"&amp;(ROW()+12*(($AO916-1)*3+$AP916)-ROW())/12+5),AT916)</f>
        <v>0</v>
      </c>
      <c r="AV916" s="654">
        <f ca="1">IF(AND(AR916+AT916&gt;0,AS916+AU916&gt;0),COUNTIF(AV$6:AV915,"&gt;0")+1,0)</f>
        <v>0</v>
      </c>
    </row>
    <row r="917" spans="41:48">
      <c r="AO917" s="654">
        <v>26</v>
      </c>
      <c r="AP917" s="654">
        <v>1</v>
      </c>
      <c r="AQ917" s="654">
        <v>12</v>
      </c>
      <c r="AR917" s="658">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654">
        <f ca="1">COUNTIF(INDIRECT("H"&amp;(ROW()+12*(($AO917-1)*3+$AP917)-ROW())/12+5):INDIRECT("S"&amp;(ROW()+12*(($AO917-1)*3+$AP917)-ROW())/12+5),AR917)</f>
        <v>0</v>
      </c>
      <c r="AT917" s="658">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654">
        <f ca="1">COUNTIF(INDIRECT("U"&amp;(ROW()+12*(($AO917-1)*3+$AP917)-ROW())/12+5):INDIRECT("AF"&amp;(ROW()+12*(($AO917-1)*3+$AP917)-ROW())/12+5),AT917)</f>
        <v>0</v>
      </c>
      <c r="AV917" s="654">
        <f ca="1">IF(AND(AR917+AT917&gt;0,AS917+AU917&gt;0),COUNTIF(AV$6:AV916,"&gt;0")+1,0)</f>
        <v>0</v>
      </c>
    </row>
    <row r="918" spans="41:48">
      <c r="AO918" s="654">
        <v>26</v>
      </c>
      <c r="AP918" s="654">
        <v>2</v>
      </c>
      <c r="AQ918" s="654">
        <v>1</v>
      </c>
      <c r="AR918" s="658">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654">
        <f ca="1">COUNTIF(INDIRECT("H"&amp;(ROW()+12*(($AO918-1)*3+$AP918)-ROW())/12+5):INDIRECT("S"&amp;(ROW()+12*(($AO918-1)*3+$AP918)-ROW())/12+5),AR918)</f>
        <v>0</v>
      </c>
      <c r="AT918" s="658">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654">
        <f ca="1">COUNTIF(INDIRECT("U"&amp;(ROW()+12*(($AO918-1)*3+$AP918)-ROW())/12+5):INDIRECT("AF"&amp;(ROW()+12*(($AO918-1)*3+$AP918)-ROW())/12+5),AT918)</f>
        <v>0</v>
      </c>
      <c r="AV918" s="654">
        <f ca="1">IF(AND(AR918+AT918&gt;0,AS918+AU918&gt;0),COUNTIF(AV$6:AV917,"&gt;0")+1,0)</f>
        <v>0</v>
      </c>
    </row>
    <row r="919" spans="41:48">
      <c r="AO919" s="654">
        <v>26</v>
      </c>
      <c r="AP919" s="654">
        <v>2</v>
      </c>
      <c r="AQ919" s="654">
        <v>2</v>
      </c>
      <c r="AR919" s="658">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654">
        <f ca="1">COUNTIF(INDIRECT("H"&amp;(ROW()+12*(($AO919-1)*3+$AP919)-ROW())/12+5):INDIRECT("S"&amp;(ROW()+12*(($AO919-1)*3+$AP919)-ROW())/12+5),AR919)</f>
        <v>0</v>
      </c>
      <c r="AT919" s="658">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654">
        <f ca="1">COUNTIF(INDIRECT("U"&amp;(ROW()+12*(($AO919-1)*3+$AP919)-ROW())/12+5):INDIRECT("AF"&amp;(ROW()+12*(($AO919-1)*3+$AP919)-ROW())/12+5),AT919)</f>
        <v>0</v>
      </c>
      <c r="AV919" s="654">
        <f ca="1">IF(AND(AR919+AT919&gt;0,AS919+AU919&gt;0),COUNTIF(AV$6:AV918,"&gt;0")+1,0)</f>
        <v>0</v>
      </c>
    </row>
    <row r="920" spans="41:48">
      <c r="AO920" s="654">
        <v>26</v>
      </c>
      <c r="AP920" s="654">
        <v>2</v>
      </c>
      <c r="AQ920" s="654">
        <v>3</v>
      </c>
      <c r="AR920" s="658">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654">
        <f ca="1">COUNTIF(INDIRECT("H"&amp;(ROW()+12*(($AO920-1)*3+$AP920)-ROW())/12+5):INDIRECT("S"&amp;(ROW()+12*(($AO920-1)*3+$AP920)-ROW())/12+5),AR920)</f>
        <v>0</v>
      </c>
      <c r="AT920" s="658">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654">
        <f ca="1">COUNTIF(INDIRECT("U"&amp;(ROW()+12*(($AO920-1)*3+$AP920)-ROW())/12+5):INDIRECT("AF"&amp;(ROW()+12*(($AO920-1)*3+$AP920)-ROW())/12+5),AT920)</f>
        <v>0</v>
      </c>
      <c r="AV920" s="654">
        <f ca="1">IF(AND(AR920+AT920&gt;0,AS920+AU920&gt;0),COUNTIF(AV$6:AV919,"&gt;0")+1,0)</f>
        <v>0</v>
      </c>
    </row>
    <row r="921" spans="41:48">
      <c r="AO921" s="654">
        <v>26</v>
      </c>
      <c r="AP921" s="654">
        <v>2</v>
      </c>
      <c r="AQ921" s="654">
        <v>4</v>
      </c>
      <c r="AR921" s="658">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654">
        <f ca="1">COUNTIF(INDIRECT("H"&amp;(ROW()+12*(($AO921-1)*3+$AP921)-ROW())/12+5):INDIRECT("S"&amp;(ROW()+12*(($AO921-1)*3+$AP921)-ROW())/12+5),AR921)</f>
        <v>0</v>
      </c>
      <c r="AT921" s="658">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654">
        <f ca="1">COUNTIF(INDIRECT("U"&amp;(ROW()+12*(($AO921-1)*3+$AP921)-ROW())/12+5):INDIRECT("AF"&amp;(ROW()+12*(($AO921-1)*3+$AP921)-ROW())/12+5),AT921)</f>
        <v>0</v>
      </c>
      <c r="AV921" s="654">
        <f ca="1">IF(AND(AR921+AT921&gt;0,AS921+AU921&gt;0),COUNTIF(AV$6:AV920,"&gt;0")+1,0)</f>
        <v>0</v>
      </c>
    </row>
    <row r="922" spans="41:48">
      <c r="AO922" s="654">
        <v>26</v>
      </c>
      <c r="AP922" s="654">
        <v>2</v>
      </c>
      <c r="AQ922" s="654">
        <v>5</v>
      </c>
      <c r="AR922" s="658">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654">
        <f ca="1">COUNTIF(INDIRECT("H"&amp;(ROW()+12*(($AO922-1)*3+$AP922)-ROW())/12+5):INDIRECT("S"&amp;(ROW()+12*(($AO922-1)*3+$AP922)-ROW())/12+5),AR922)</f>
        <v>0</v>
      </c>
      <c r="AT922" s="658">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654">
        <f ca="1">COUNTIF(INDIRECT("U"&amp;(ROW()+12*(($AO922-1)*3+$AP922)-ROW())/12+5):INDIRECT("AF"&amp;(ROW()+12*(($AO922-1)*3+$AP922)-ROW())/12+5),AT922)</f>
        <v>0</v>
      </c>
      <c r="AV922" s="654">
        <f ca="1">IF(AND(AR922+AT922&gt;0,AS922+AU922&gt;0),COUNTIF(AV$6:AV921,"&gt;0")+1,0)</f>
        <v>0</v>
      </c>
    </row>
    <row r="923" spans="41:48">
      <c r="AO923" s="654">
        <v>26</v>
      </c>
      <c r="AP923" s="654">
        <v>2</v>
      </c>
      <c r="AQ923" s="654">
        <v>6</v>
      </c>
      <c r="AR923" s="658">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654">
        <f ca="1">COUNTIF(INDIRECT("H"&amp;(ROW()+12*(($AO923-1)*3+$AP923)-ROW())/12+5):INDIRECT("S"&amp;(ROW()+12*(($AO923-1)*3+$AP923)-ROW())/12+5),AR923)</f>
        <v>0</v>
      </c>
      <c r="AT923" s="658">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654">
        <f ca="1">COUNTIF(INDIRECT("U"&amp;(ROW()+12*(($AO923-1)*3+$AP923)-ROW())/12+5):INDIRECT("AF"&amp;(ROW()+12*(($AO923-1)*3+$AP923)-ROW())/12+5),AT923)</f>
        <v>0</v>
      </c>
      <c r="AV923" s="654">
        <f ca="1">IF(AND(AR923+AT923&gt;0,AS923+AU923&gt;0),COUNTIF(AV$6:AV922,"&gt;0")+1,0)</f>
        <v>0</v>
      </c>
    </row>
    <row r="924" spans="41:48">
      <c r="AO924" s="654">
        <v>26</v>
      </c>
      <c r="AP924" s="654">
        <v>2</v>
      </c>
      <c r="AQ924" s="654">
        <v>7</v>
      </c>
      <c r="AR924" s="658">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654">
        <f ca="1">COUNTIF(INDIRECT("H"&amp;(ROW()+12*(($AO924-1)*3+$AP924)-ROW())/12+5):INDIRECT("S"&amp;(ROW()+12*(($AO924-1)*3+$AP924)-ROW())/12+5),AR924)</f>
        <v>0</v>
      </c>
      <c r="AT924" s="658">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654">
        <f ca="1">COUNTIF(INDIRECT("U"&amp;(ROW()+12*(($AO924-1)*3+$AP924)-ROW())/12+5):INDIRECT("AF"&amp;(ROW()+12*(($AO924-1)*3+$AP924)-ROW())/12+5),AT924)</f>
        <v>0</v>
      </c>
      <c r="AV924" s="654">
        <f ca="1">IF(AND(AR924+AT924&gt;0,AS924+AU924&gt;0),COUNTIF(AV$6:AV923,"&gt;0")+1,0)</f>
        <v>0</v>
      </c>
    </row>
    <row r="925" spans="41:48">
      <c r="AO925" s="654">
        <v>26</v>
      </c>
      <c r="AP925" s="654">
        <v>2</v>
      </c>
      <c r="AQ925" s="654">
        <v>8</v>
      </c>
      <c r="AR925" s="658">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654">
        <f ca="1">COUNTIF(INDIRECT("H"&amp;(ROW()+12*(($AO925-1)*3+$AP925)-ROW())/12+5):INDIRECT("S"&amp;(ROW()+12*(($AO925-1)*3+$AP925)-ROW())/12+5),AR925)</f>
        <v>0</v>
      </c>
      <c r="AT925" s="658">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654">
        <f ca="1">COUNTIF(INDIRECT("U"&amp;(ROW()+12*(($AO925-1)*3+$AP925)-ROW())/12+5):INDIRECT("AF"&amp;(ROW()+12*(($AO925-1)*3+$AP925)-ROW())/12+5),AT925)</f>
        <v>0</v>
      </c>
      <c r="AV925" s="654">
        <f ca="1">IF(AND(AR925+AT925&gt;0,AS925+AU925&gt;0),COUNTIF(AV$6:AV924,"&gt;0")+1,0)</f>
        <v>0</v>
      </c>
    </row>
    <row r="926" spans="41:48">
      <c r="AO926" s="654">
        <v>26</v>
      </c>
      <c r="AP926" s="654">
        <v>2</v>
      </c>
      <c r="AQ926" s="654">
        <v>9</v>
      </c>
      <c r="AR926" s="658">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654">
        <f ca="1">COUNTIF(INDIRECT("H"&amp;(ROW()+12*(($AO926-1)*3+$AP926)-ROW())/12+5):INDIRECT("S"&amp;(ROW()+12*(($AO926-1)*3+$AP926)-ROW())/12+5),AR926)</f>
        <v>0</v>
      </c>
      <c r="AT926" s="658">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654">
        <f ca="1">COUNTIF(INDIRECT("U"&amp;(ROW()+12*(($AO926-1)*3+$AP926)-ROW())/12+5):INDIRECT("AF"&amp;(ROW()+12*(($AO926-1)*3+$AP926)-ROW())/12+5),AT926)</f>
        <v>0</v>
      </c>
      <c r="AV926" s="654">
        <f ca="1">IF(AND(AR926+AT926&gt;0,AS926+AU926&gt;0),COUNTIF(AV$6:AV925,"&gt;0")+1,0)</f>
        <v>0</v>
      </c>
    </row>
    <row r="927" spans="41:48">
      <c r="AO927" s="654">
        <v>26</v>
      </c>
      <c r="AP927" s="654">
        <v>2</v>
      </c>
      <c r="AQ927" s="654">
        <v>10</v>
      </c>
      <c r="AR927" s="658">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654">
        <f ca="1">COUNTIF(INDIRECT("H"&amp;(ROW()+12*(($AO927-1)*3+$AP927)-ROW())/12+5):INDIRECT("S"&amp;(ROW()+12*(($AO927-1)*3+$AP927)-ROW())/12+5),AR927)</f>
        <v>0</v>
      </c>
      <c r="AT927" s="658">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654">
        <f ca="1">COUNTIF(INDIRECT("U"&amp;(ROW()+12*(($AO927-1)*3+$AP927)-ROW())/12+5):INDIRECT("AF"&amp;(ROW()+12*(($AO927-1)*3+$AP927)-ROW())/12+5),AT927)</f>
        <v>0</v>
      </c>
      <c r="AV927" s="654">
        <f ca="1">IF(AND(AR927+AT927&gt;0,AS927+AU927&gt;0),COUNTIF(AV$6:AV926,"&gt;0")+1,0)</f>
        <v>0</v>
      </c>
    </row>
    <row r="928" spans="41:48">
      <c r="AO928" s="654">
        <v>26</v>
      </c>
      <c r="AP928" s="654">
        <v>2</v>
      </c>
      <c r="AQ928" s="654">
        <v>11</v>
      </c>
      <c r="AR928" s="658">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654">
        <f ca="1">COUNTIF(INDIRECT("H"&amp;(ROW()+12*(($AO928-1)*3+$AP928)-ROW())/12+5):INDIRECT("S"&amp;(ROW()+12*(($AO928-1)*3+$AP928)-ROW())/12+5),AR928)</f>
        <v>0</v>
      </c>
      <c r="AT928" s="658">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654">
        <f ca="1">COUNTIF(INDIRECT("U"&amp;(ROW()+12*(($AO928-1)*3+$AP928)-ROW())/12+5):INDIRECT("AF"&amp;(ROW()+12*(($AO928-1)*3+$AP928)-ROW())/12+5),AT928)</f>
        <v>0</v>
      </c>
      <c r="AV928" s="654">
        <f ca="1">IF(AND(AR928+AT928&gt;0,AS928+AU928&gt;0),COUNTIF(AV$6:AV927,"&gt;0")+1,0)</f>
        <v>0</v>
      </c>
    </row>
    <row r="929" spans="41:48">
      <c r="AO929" s="654">
        <v>26</v>
      </c>
      <c r="AP929" s="654">
        <v>2</v>
      </c>
      <c r="AQ929" s="654">
        <v>12</v>
      </c>
      <c r="AR929" s="658">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654">
        <f ca="1">COUNTIF(INDIRECT("H"&amp;(ROW()+12*(($AO929-1)*3+$AP929)-ROW())/12+5):INDIRECT("S"&amp;(ROW()+12*(($AO929-1)*3+$AP929)-ROW())/12+5),AR929)</f>
        <v>0</v>
      </c>
      <c r="AT929" s="658">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654">
        <f ca="1">COUNTIF(INDIRECT("U"&amp;(ROW()+12*(($AO929-1)*3+$AP929)-ROW())/12+5):INDIRECT("AF"&amp;(ROW()+12*(($AO929-1)*3+$AP929)-ROW())/12+5),AT929)</f>
        <v>0</v>
      </c>
      <c r="AV929" s="654">
        <f ca="1">IF(AND(AR929+AT929&gt;0,AS929+AU929&gt;0),COUNTIF(AV$6:AV928,"&gt;0")+1,0)</f>
        <v>0</v>
      </c>
    </row>
    <row r="930" spans="41:48">
      <c r="AO930" s="654">
        <v>26</v>
      </c>
      <c r="AP930" s="654">
        <v>3</v>
      </c>
      <c r="AQ930" s="654">
        <v>1</v>
      </c>
      <c r="AR930" s="658">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654">
        <f ca="1">COUNTIF(INDIRECT("H"&amp;(ROW()+12*(($AO930-1)*3+$AP930)-ROW())/12+5):INDIRECT("S"&amp;(ROW()+12*(($AO930-1)*3+$AP930)-ROW())/12+5),AR930)</f>
        <v>0</v>
      </c>
      <c r="AT930" s="658">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654">
        <f ca="1">COUNTIF(INDIRECT("U"&amp;(ROW()+12*(($AO930-1)*3+$AP930)-ROW())/12+5):INDIRECT("AF"&amp;(ROW()+12*(($AO930-1)*3+$AP930)-ROW())/12+5),AT930)</f>
        <v>0</v>
      </c>
      <c r="AV930" s="654">
        <f ca="1">IF(AND(AR930+AT930&gt;0,AS930+AU930&gt;0),COUNTIF(AV$6:AV929,"&gt;0")+1,0)</f>
        <v>0</v>
      </c>
    </row>
    <row r="931" spans="41:48">
      <c r="AO931" s="654">
        <v>26</v>
      </c>
      <c r="AP931" s="654">
        <v>3</v>
      </c>
      <c r="AQ931" s="654">
        <v>2</v>
      </c>
      <c r="AR931" s="658">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654">
        <f ca="1">COUNTIF(INDIRECT("H"&amp;(ROW()+12*(($AO931-1)*3+$AP931)-ROW())/12+5):INDIRECT("S"&amp;(ROW()+12*(($AO931-1)*3+$AP931)-ROW())/12+5),AR931)</f>
        <v>0</v>
      </c>
      <c r="AT931" s="658">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654">
        <f ca="1">COUNTIF(INDIRECT("U"&amp;(ROW()+12*(($AO931-1)*3+$AP931)-ROW())/12+5):INDIRECT("AF"&amp;(ROW()+12*(($AO931-1)*3+$AP931)-ROW())/12+5),AT931)</f>
        <v>0</v>
      </c>
      <c r="AV931" s="654">
        <f ca="1">IF(AND(AR931+AT931&gt;0,AS931+AU931&gt;0),COUNTIF(AV$6:AV930,"&gt;0")+1,0)</f>
        <v>0</v>
      </c>
    </row>
    <row r="932" spans="41:48">
      <c r="AO932" s="654">
        <v>26</v>
      </c>
      <c r="AP932" s="654">
        <v>3</v>
      </c>
      <c r="AQ932" s="654">
        <v>3</v>
      </c>
      <c r="AR932" s="658">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654">
        <f ca="1">COUNTIF(INDIRECT("H"&amp;(ROW()+12*(($AO932-1)*3+$AP932)-ROW())/12+5):INDIRECT("S"&amp;(ROW()+12*(($AO932-1)*3+$AP932)-ROW())/12+5),AR932)</f>
        <v>0</v>
      </c>
      <c r="AT932" s="658">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654">
        <f ca="1">COUNTIF(INDIRECT("U"&amp;(ROW()+12*(($AO932-1)*3+$AP932)-ROW())/12+5):INDIRECT("AF"&amp;(ROW()+12*(($AO932-1)*3+$AP932)-ROW())/12+5),AT932)</f>
        <v>0</v>
      </c>
      <c r="AV932" s="654">
        <f ca="1">IF(AND(AR932+AT932&gt;0,AS932+AU932&gt;0),COUNTIF(AV$6:AV931,"&gt;0")+1,0)</f>
        <v>0</v>
      </c>
    </row>
    <row r="933" spans="41:48">
      <c r="AO933" s="654">
        <v>26</v>
      </c>
      <c r="AP933" s="654">
        <v>3</v>
      </c>
      <c r="AQ933" s="654">
        <v>4</v>
      </c>
      <c r="AR933" s="658">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654">
        <f ca="1">COUNTIF(INDIRECT("H"&amp;(ROW()+12*(($AO933-1)*3+$AP933)-ROW())/12+5):INDIRECT("S"&amp;(ROW()+12*(($AO933-1)*3+$AP933)-ROW())/12+5),AR933)</f>
        <v>0</v>
      </c>
      <c r="AT933" s="658">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654">
        <f ca="1">COUNTIF(INDIRECT("U"&amp;(ROW()+12*(($AO933-1)*3+$AP933)-ROW())/12+5):INDIRECT("AF"&amp;(ROW()+12*(($AO933-1)*3+$AP933)-ROW())/12+5),AT933)</f>
        <v>0</v>
      </c>
      <c r="AV933" s="654">
        <f ca="1">IF(AND(AR933+AT933&gt;0,AS933+AU933&gt;0),COUNTIF(AV$6:AV932,"&gt;0")+1,0)</f>
        <v>0</v>
      </c>
    </row>
    <row r="934" spans="41:48">
      <c r="AO934" s="654">
        <v>26</v>
      </c>
      <c r="AP934" s="654">
        <v>3</v>
      </c>
      <c r="AQ934" s="654">
        <v>5</v>
      </c>
      <c r="AR934" s="658">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654">
        <f ca="1">COUNTIF(INDIRECT("H"&amp;(ROW()+12*(($AO934-1)*3+$AP934)-ROW())/12+5):INDIRECT("S"&amp;(ROW()+12*(($AO934-1)*3+$AP934)-ROW())/12+5),AR934)</f>
        <v>0</v>
      </c>
      <c r="AT934" s="658">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654">
        <f ca="1">COUNTIF(INDIRECT("U"&amp;(ROW()+12*(($AO934-1)*3+$AP934)-ROW())/12+5):INDIRECT("AF"&amp;(ROW()+12*(($AO934-1)*3+$AP934)-ROW())/12+5),AT934)</f>
        <v>0</v>
      </c>
      <c r="AV934" s="654">
        <f ca="1">IF(AND(AR934+AT934&gt;0,AS934+AU934&gt;0),COUNTIF(AV$6:AV933,"&gt;0")+1,0)</f>
        <v>0</v>
      </c>
    </row>
    <row r="935" spans="41:48">
      <c r="AO935" s="654">
        <v>26</v>
      </c>
      <c r="AP935" s="654">
        <v>3</v>
      </c>
      <c r="AQ935" s="654">
        <v>6</v>
      </c>
      <c r="AR935" s="658">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654">
        <f ca="1">COUNTIF(INDIRECT("H"&amp;(ROW()+12*(($AO935-1)*3+$AP935)-ROW())/12+5):INDIRECT("S"&amp;(ROW()+12*(($AO935-1)*3+$AP935)-ROW())/12+5),AR935)</f>
        <v>0</v>
      </c>
      <c r="AT935" s="658">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654">
        <f ca="1">COUNTIF(INDIRECT("U"&amp;(ROW()+12*(($AO935-1)*3+$AP935)-ROW())/12+5):INDIRECT("AF"&amp;(ROW()+12*(($AO935-1)*3+$AP935)-ROW())/12+5),AT935)</f>
        <v>0</v>
      </c>
      <c r="AV935" s="654">
        <f ca="1">IF(AND(AR935+AT935&gt;0,AS935+AU935&gt;0),COUNTIF(AV$6:AV934,"&gt;0")+1,0)</f>
        <v>0</v>
      </c>
    </row>
    <row r="936" spans="41:48">
      <c r="AO936" s="654">
        <v>26</v>
      </c>
      <c r="AP936" s="654">
        <v>3</v>
      </c>
      <c r="AQ936" s="654">
        <v>7</v>
      </c>
      <c r="AR936" s="658">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654">
        <f ca="1">COUNTIF(INDIRECT("H"&amp;(ROW()+12*(($AO936-1)*3+$AP936)-ROW())/12+5):INDIRECT("S"&amp;(ROW()+12*(($AO936-1)*3+$AP936)-ROW())/12+5),AR936)</f>
        <v>0</v>
      </c>
      <c r="AT936" s="658">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654">
        <f ca="1">COUNTIF(INDIRECT("U"&amp;(ROW()+12*(($AO936-1)*3+$AP936)-ROW())/12+5):INDIRECT("AF"&amp;(ROW()+12*(($AO936-1)*3+$AP936)-ROW())/12+5),AT936)</f>
        <v>0</v>
      </c>
      <c r="AV936" s="654">
        <f ca="1">IF(AND(AR936+AT936&gt;0,AS936+AU936&gt;0),COUNTIF(AV$6:AV935,"&gt;0")+1,0)</f>
        <v>0</v>
      </c>
    </row>
    <row r="937" spans="41:48">
      <c r="AO937" s="654">
        <v>26</v>
      </c>
      <c r="AP937" s="654">
        <v>3</v>
      </c>
      <c r="AQ937" s="654">
        <v>8</v>
      </c>
      <c r="AR937" s="658">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654">
        <f ca="1">COUNTIF(INDIRECT("H"&amp;(ROW()+12*(($AO937-1)*3+$AP937)-ROW())/12+5):INDIRECT("S"&amp;(ROW()+12*(($AO937-1)*3+$AP937)-ROW())/12+5),AR937)</f>
        <v>0</v>
      </c>
      <c r="AT937" s="658">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654">
        <f ca="1">COUNTIF(INDIRECT("U"&amp;(ROW()+12*(($AO937-1)*3+$AP937)-ROW())/12+5):INDIRECT("AF"&amp;(ROW()+12*(($AO937-1)*3+$AP937)-ROW())/12+5),AT937)</f>
        <v>0</v>
      </c>
      <c r="AV937" s="654">
        <f ca="1">IF(AND(AR937+AT937&gt;0,AS937+AU937&gt;0),COUNTIF(AV$6:AV936,"&gt;0")+1,0)</f>
        <v>0</v>
      </c>
    </row>
    <row r="938" spans="41:48">
      <c r="AO938" s="654">
        <v>26</v>
      </c>
      <c r="AP938" s="654">
        <v>3</v>
      </c>
      <c r="AQ938" s="654">
        <v>9</v>
      </c>
      <c r="AR938" s="658">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654">
        <f ca="1">COUNTIF(INDIRECT("H"&amp;(ROW()+12*(($AO938-1)*3+$AP938)-ROW())/12+5):INDIRECT("S"&amp;(ROW()+12*(($AO938-1)*3+$AP938)-ROW())/12+5),AR938)</f>
        <v>0</v>
      </c>
      <c r="AT938" s="658">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654">
        <f ca="1">COUNTIF(INDIRECT("U"&amp;(ROW()+12*(($AO938-1)*3+$AP938)-ROW())/12+5):INDIRECT("AF"&amp;(ROW()+12*(($AO938-1)*3+$AP938)-ROW())/12+5),AT938)</f>
        <v>0</v>
      </c>
      <c r="AV938" s="654">
        <f ca="1">IF(AND(AR938+AT938&gt;0,AS938+AU938&gt;0),COUNTIF(AV$6:AV937,"&gt;0")+1,0)</f>
        <v>0</v>
      </c>
    </row>
    <row r="939" spans="41:48">
      <c r="AO939" s="654">
        <v>26</v>
      </c>
      <c r="AP939" s="654">
        <v>3</v>
      </c>
      <c r="AQ939" s="654">
        <v>10</v>
      </c>
      <c r="AR939" s="658">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654">
        <f ca="1">COUNTIF(INDIRECT("H"&amp;(ROW()+12*(($AO939-1)*3+$AP939)-ROW())/12+5):INDIRECT("S"&amp;(ROW()+12*(($AO939-1)*3+$AP939)-ROW())/12+5),AR939)</f>
        <v>0</v>
      </c>
      <c r="AT939" s="658">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654">
        <f ca="1">COUNTIF(INDIRECT("U"&amp;(ROW()+12*(($AO939-1)*3+$AP939)-ROW())/12+5):INDIRECT("AF"&amp;(ROW()+12*(($AO939-1)*3+$AP939)-ROW())/12+5),AT939)</f>
        <v>0</v>
      </c>
      <c r="AV939" s="654">
        <f ca="1">IF(AND(AR939+AT939&gt;0,AS939+AU939&gt;0),COUNTIF(AV$6:AV938,"&gt;0")+1,0)</f>
        <v>0</v>
      </c>
    </row>
    <row r="940" spans="41:48">
      <c r="AO940" s="654">
        <v>26</v>
      </c>
      <c r="AP940" s="654">
        <v>3</v>
      </c>
      <c r="AQ940" s="654">
        <v>11</v>
      </c>
      <c r="AR940" s="658">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654">
        <f ca="1">COUNTIF(INDIRECT("H"&amp;(ROW()+12*(($AO940-1)*3+$AP940)-ROW())/12+5):INDIRECT("S"&amp;(ROW()+12*(($AO940-1)*3+$AP940)-ROW())/12+5),AR940)</f>
        <v>0</v>
      </c>
      <c r="AT940" s="658">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654">
        <f ca="1">COUNTIF(INDIRECT("U"&amp;(ROW()+12*(($AO940-1)*3+$AP940)-ROW())/12+5):INDIRECT("AF"&amp;(ROW()+12*(($AO940-1)*3+$AP940)-ROW())/12+5),AT940)</f>
        <v>0</v>
      </c>
      <c r="AV940" s="654">
        <f ca="1">IF(AND(AR940+AT940&gt;0,AS940+AU940&gt;0),COUNTIF(AV$6:AV939,"&gt;0")+1,0)</f>
        <v>0</v>
      </c>
    </row>
    <row r="941" spans="41:48">
      <c r="AO941" s="654">
        <v>26</v>
      </c>
      <c r="AP941" s="654">
        <v>3</v>
      </c>
      <c r="AQ941" s="654">
        <v>12</v>
      </c>
      <c r="AR941" s="658">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654">
        <f ca="1">COUNTIF(INDIRECT("H"&amp;(ROW()+12*(($AO941-1)*3+$AP941)-ROW())/12+5):INDIRECT("S"&amp;(ROW()+12*(($AO941-1)*3+$AP941)-ROW())/12+5),AR941)</f>
        <v>0</v>
      </c>
      <c r="AT941" s="658">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654">
        <f ca="1">COUNTIF(INDIRECT("U"&amp;(ROW()+12*(($AO941-1)*3+$AP941)-ROW())/12+5):INDIRECT("AF"&amp;(ROW()+12*(($AO941-1)*3+$AP941)-ROW())/12+5),AT941)</f>
        <v>0</v>
      </c>
      <c r="AV941" s="654">
        <f ca="1">IF(AND(AR941+AT941&gt;0,AS941+AU941&gt;0),COUNTIF(AV$6:AV940,"&gt;0")+1,0)</f>
        <v>0</v>
      </c>
    </row>
    <row r="942" spans="41:48">
      <c r="AO942" s="654">
        <v>27</v>
      </c>
      <c r="AP942" s="654">
        <v>1</v>
      </c>
      <c r="AQ942" s="654">
        <v>1</v>
      </c>
      <c r="AR942" s="658">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654">
        <f ca="1">COUNTIF(INDIRECT("H"&amp;(ROW()+12*(($AO942-1)*3+$AP942)-ROW())/12+5):INDIRECT("S"&amp;(ROW()+12*(($AO942-1)*3+$AP942)-ROW())/12+5),AR942)</f>
        <v>0</v>
      </c>
      <c r="AT942" s="658">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654">
        <f ca="1">COUNTIF(INDIRECT("U"&amp;(ROW()+12*(($AO942-1)*3+$AP942)-ROW())/12+5):INDIRECT("AF"&amp;(ROW()+12*(($AO942-1)*3+$AP942)-ROW())/12+5),AT942)</f>
        <v>0</v>
      </c>
      <c r="AV942" s="654">
        <f ca="1">IF(AND(AR942+AT942&gt;0,AS942+AU942&gt;0),COUNTIF(AV$6:AV941,"&gt;0")+1,0)</f>
        <v>0</v>
      </c>
    </row>
    <row r="943" spans="41:48">
      <c r="AO943" s="654">
        <v>27</v>
      </c>
      <c r="AP943" s="654">
        <v>1</v>
      </c>
      <c r="AQ943" s="654">
        <v>2</v>
      </c>
      <c r="AR943" s="658">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654">
        <f ca="1">COUNTIF(INDIRECT("H"&amp;(ROW()+12*(($AO943-1)*3+$AP943)-ROW())/12+5):INDIRECT("S"&amp;(ROW()+12*(($AO943-1)*3+$AP943)-ROW())/12+5),AR943)</f>
        <v>0</v>
      </c>
      <c r="AT943" s="658">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654">
        <f ca="1">COUNTIF(INDIRECT("U"&amp;(ROW()+12*(($AO943-1)*3+$AP943)-ROW())/12+5):INDIRECT("AF"&amp;(ROW()+12*(($AO943-1)*3+$AP943)-ROW())/12+5),AT943)</f>
        <v>0</v>
      </c>
      <c r="AV943" s="654">
        <f ca="1">IF(AND(AR943+AT943&gt;0,AS943+AU943&gt;0),COUNTIF(AV$6:AV942,"&gt;0")+1,0)</f>
        <v>0</v>
      </c>
    </row>
    <row r="944" spans="41:48">
      <c r="AO944" s="654">
        <v>27</v>
      </c>
      <c r="AP944" s="654">
        <v>1</v>
      </c>
      <c r="AQ944" s="654">
        <v>3</v>
      </c>
      <c r="AR944" s="658">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654">
        <f ca="1">COUNTIF(INDIRECT("H"&amp;(ROW()+12*(($AO944-1)*3+$AP944)-ROW())/12+5):INDIRECT("S"&amp;(ROW()+12*(($AO944-1)*3+$AP944)-ROW())/12+5),AR944)</f>
        <v>0</v>
      </c>
      <c r="AT944" s="658">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654">
        <f ca="1">COUNTIF(INDIRECT("U"&amp;(ROW()+12*(($AO944-1)*3+$AP944)-ROW())/12+5):INDIRECT("AF"&amp;(ROW()+12*(($AO944-1)*3+$AP944)-ROW())/12+5),AT944)</f>
        <v>0</v>
      </c>
      <c r="AV944" s="654">
        <f ca="1">IF(AND(AR944+AT944&gt;0,AS944+AU944&gt;0),COUNTIF(AV$6:AV943,"&gt;0")+1,0)</f>
        <v>0</v>
      </c>
    </row>
    <row r="945" spans="41:48">
      <c r="AO945" s="654">
        <v>27</v>
      </c>
      <c r="AP945" s="654">
        <v>1</v>
      </c>
      <c r="AQ945" s="654">
        <v>4</v>
      </c>
      <c r="AR945" s="658">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654">
        <f ca="1">COUNTIF(INDIRECT("H"&amp;(ROW()+12*(($AO945-1)*3+$AP945)-ROW())/12+5):INDIRECT("S"&amp;(ROW()+12*(($AO945-1)*3+$AP945)-ROW())/12+5),AR945)</f>
        <v>0</v>
      </c>
      <c r="AT945" s="658">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654">
        <f ca="1">COUNTIF(INDIRECT("U"&amp;(ROW()+12*(($AO945-1)*3+$AP945)-ROW())/12+5):INDIRECT("AF"&amp;(ROW()+12*(($AO945-1)*3+$AP945)-ROW())/12+5),AT945)</f>
        <v>0</v>
      </c>
      <c r="AV945" s="654">
        <f ca="1">IF(AND(AR945+AT945&gt;0,AS945+AU945&gt;0),COUNTIF(AV$6:AV944,"&gt;0")+1,0)</f>
        <v>0</v>
      </c>
    </row>
    <row r="946" spans="41:48">
      <c r="AO946" s="654">
        <v>27</v>
      </c>
      <c r="AP946" s="654">
        <v>1</v>
      </c>
      <c r="AQ946" s="654">
        <v>5</v>
      </c>
      <c r="AR946" s="658">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654">
        <f ca="1">COUNTIF(INDIRECT("H"&amp;(ROW()+12*(($AO946-1)*3+$AP946)-ROW())/12+5):INDIRECT("S"&amp;(ROW()+12*(($AO946-1)*3+$AP946)-ROW())/12+5),AR946)</f>
        <v>0</v>
      </c>
      <c r="AT946" s="658">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654">
        <f ca="1">COUNTIF(INDIRECT("U"&amp;(ROW()+12*(($AO946-1)*3+$AP946)-ROW())/12+5):INDIRECT("AF"&amp;(ROW()+12*(($AO946-1)*3+$AP946)-ROW())/12+5),AT946)</f>
        <v>0</v>
      </c>
      <c r="AV946" s="654">
        <f ca="1">IF(AND(AR946+AT946&gt;0,AS946+AU946&gt;0),COUNTIF(AV$6:AV945,"&gt;0")+1,0)</f>
        <v>0</v>
      </c>
    </row>
    <row r="947" spans="41:48">
      <c r="AO947" s="654">
        <v>27</v>
      </c>
      <c r="AP947" s="654">
        <v>1</v>
      </c>
      <c r="AQ947" s="654">
        <v>6</v>
      </c>
      <c r="AR947" s="658">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654">
        <f ca="1">COUNTIF(INDIRECT("H"&amp;(ROW()+12*(($AO947-1)*3+$AP947)-ROW())/12+5):INDIRECT("S"&amp;(ROW()+12*(($AO947-1)*3+$AP947)-ROW())/12+5),AR947)</f>
        <v>0</v>
      </c>
      <c r="AT947" s="658">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654">
        <f ca="1">COUNTIF(INDIRECT("U"&amp;(ROW()+12*(($AO947-1)*3+$AP947)-ROW())/12+5):INDIRECT("AF"&amp;(ROW()+12*(($AO947-1)*3+$AP947)-ROW())/12+5),AT947)</f>
        <v>0</v>
      </c>
      <c r="AV947" s="654">
        <f ca="1">IF(AND(AR947+AT947&gt;0,AS947+AU947&gt;0),COUNTIF(AV$6:AV946,"&gt;0")+1,0)</f>
        <v>0</v>
      </c>
    </row>
    <row r="948" spans="41:48">
      <c r="AO948" s="654">
        <v>27</v>
      </c>
      <c r="AP948" s="654">
        <v>1</v>
      </c>
      <c r="AQ948" s="654">
        <v>7</v>
      </c>
      <c r="AR948" s="658">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654">
        <f ca="1">COUNTIF(INDIRECT("H"&amp;(ROW()+12*(($AO948-1)*3+$AP948)-ROW())/12+5):INDIRECT("S"&amp;(ROW()+12*(($AO948-1)*3+$AP948)-ROW())/12+5),AR948)</f>
        <v>0</v>
      </c>
      <c r="AT948" s="658">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654">
        <f ca="1">COUNTIF(INDIRECT("U"&amp;(ROW()+12*(($AO948-1)*3+$AP948)-ROW())/12+5):INDIRECT("AF"&amp;(ROW()+12*(($AO948-1)*3+$AP948)-ROW())/12+5),AT948)</f>
        <v>0</v>
      </c>
      <c r="AV948" s="654">
        <f ca="1">IF(AND(AR948+AT948&gt;0,AS948+AU948&gt;0),COUNTIF(AV$6:AV947,"&gt;0")+1,0)</f>
        <v>0</v>
      </c>
    </row>
    <row r="949" spans="41:48">
      <c r="AO949" s="654">
        <v>27</v>
      </c>
      <c r="AP949" s="654">
        <v>1</v>
      </c>
      <c r="AQ949" s="654">
        <v>8</v>
      </c>
      <c r="AR949" s="658">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654">
        <f ca="1">COUNTIF(INDIRECT("H"&amp;(ROW()+12*(($AO949-1)*3+$AP949)-ROW())/12+5):INDIRECT("S"&amp;(ROW()+12*(($AO949-1)*3+$AP949)-ROW())/12+5),AR949)</f>
        <v>0</v>
      </c>
      <c r="AT949" s="658">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654">
        <f ca="1">COUNTIF(INDIRECT("U"&amp;(ROW()+12*(($AO949-1)*3+$AP949)-ROW())/12+5):INDIRECT("AF"&amp;(ROW()+12*(($AO949-1)*3+$AP949)-ROW())/12+5),AT949)</f>
        <v>0</v>
      </c>
      <c r="AV949" s="654">
        <f ca="1">IF(AND(AR949+AT949&gt;0,AS949+AU949&gt;0),COUNTIF(AV$6:AV948,"&gt;0")+1,0)</f>
        <v>0</v>
      </c>
    </row>
    <row r="950" spans="41:48">
      <c r="AO950" s="654">
        <v>27</v>
      </c>
      <c r="AP950" s="654">
        <v>1</v>
      </c>
      <c r="AQ950" s="654">
        <v>9</v>
      </c>
      <c r="AR950" s="658">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654">
        <f ca="1">COUNTIF(INDIRECT("H"&amp;(ROW()+12*(($AO950-1)*3+$AP950)-ROW())/12+5):INDIRECT("S"&amp;(ROW()+12*(($AO950-1)*3+$AP950)-ROW())/12+5),AR950)</f>
        <v>0</v>
      </c>
      <c r="AT950" s="658">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654">
        <f ca="1">COUNTIF(INDIRECT("U"&amp;(ROW()+12*(($AO950-1)*3+$AP950)-ROW())/12+5):INDIRECT("AF"&amp;(ROW()+12*(($AO950-1)*3+$AP950)-ROW())/12+5),AT950)</f>
        <v>0</v>
      </c>
      <c r="AV950" s="654">
        <f ca="1">IF(AND(AR950+AT950&gt;0,AS950+AU950&gt;0),COUNTIF(AV$6:AV949,"&gt;0")+1,0)</f>
        <v>0</v>
      </c>
    </row>
    <row r="951" spans="41:48">
      <c r="AO951" s="654">
        <v>27</v>
      </c>
      <c r="AP951" s="654">
        <v>1</v>
      </c>
      <c r="AQ951" s="654">
        <v>10</v>
      </c>
      <c r="AR951" s="658">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654">
        <f ca="1">COUNTIF(INDIRECT("H"&amp;(ROW()+12*(($AO951-1)*3+$AP951)-ROW())/12+5):INDIRECT("S"&amp;(ROW()+12*(($AO951-1)*3+$AP951)-ROW())/12+5),AR951)</f>
        <v>0</v>
      </c>
      <c r="AT951" s="658">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654">
        <f ca="1">COUNTIF(INDIRECT("U"&amp;(ROW()+12*(($AO951-1)*3+$AP951)-ROW())/12+5):INDIRECT("AF"&amp;(ROW()+12*(($AO951-1)*3+$AP951)-ROW())/12+5),AT951)</f>
        <v>0</v>
      </c>
      <c r="AV951" s="654">
        <f ca="1">IF(AND(AR951+AT951&gt;0,AS951+AU951&gt;0),COUNTIF(AV$6:AV950,"&gt;0")+1,0)</f>
        <v>0</v>
      </c>
    </row>
    <row r="952" spans="41:48">
      <c r="AO952" s="654">
        <v>27</v>
      </c>
      <c r="AP952" s="654">
        <v>1</v>
      </c>
      <c r="AQ952" s="654">
        <v>11</v>
      </c>
      <c r="AR952" s="658">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654">
        <f ca="1">COUNTIF(INDIRECT("H"&amp;(ROW()+12*(($AO952-1)*3+$AP952)-ROW())/12+5):INDIRECT("S"&amp;(ROW()+12*(($AO952-1)*3+$AP952)-ROW())/12+5),AR952)</f>
        <v>0</v>
      </c>
      <c r="AT952" s="658">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654">
        <f ca="1">COUNTIF(INDIRECT("U"&amp;(ROW()+12*(($AO952-1)*3+$AP952)-ROW())/12+5):INDIRECT("AF"&amp;(ROW()+12*(($AO952-1)*3+$AP952)-ROW())/12+5),AT952)</f>
        <v>0</v>
      </c>
      <c r="AV952" s="654">
        <f ca="1">IF(AND(AR952+AT952&gt;0,AS952+AU952&gt;0),COUNTIF(AV$6:AV951,"&gt;0")+1,0)</f>
        <v>0</v>
      </c>
    </row>
    <row r="953" spans="41:48">
      <c r="AO953" s="654">
        <v>27</v>
      </c>
      <c r="AP953" s="654">
        <v>1</v>
      </c>
      <c r="AQ953" s="654">
        <v>12</v>
      </c>
      <c r="AR953" s="658">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654">
        <f ca="1">COUNTIF(INDIRECT("H"&amp;(ROW()+12*(($AO953-1)*3+$AP953)-ROW())/12+5):INDIRECT("S"&amp;(ROW()+12*(($AO953-1)*3+$AP953)-ROW())/12+5),AR953)</f>
        <v>0</v>
      </c>
      <c r="AT953" s="658">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654">
        <f ca="1">COUNTIF(INDIRECT("U"&amp;(ROW()+12*(($AO953-1)*3+$AP953)-ROW())/12+5):INDIRECT("AF"&amp;(ROW()+12*(($AO953-1)*3+$AP953)-ROW())/12+5),AT953)</f>
        <v>0</v>
      </c>
      <c r="AV953" s="654">
        <f ca="1">IF(AND(AR953+AT953&gt;0,AS953+AU953&gt;0),COUNTIF(AV$6:AV952,"&gt;0")+1,0)</f>
        <v>0</v>
      </c>
    </row>
    <row r="954" spans="41:48">
      <c r="AO954" s="654">
        <v>27</v>
      </c>
      <c r="AP954" s="654">
        <v>2</v>
      </c>
      <c r="AQ954" s="654">
        <v>1</v>
      </c>
      <c r="AR954" s="658">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654">
        <f ca="1">COUNTIF(INDIRECT("H"&amp;(ROW()+12*(($AO954-1)*3+$AP954)-ROW())/12+5):INDIRECT("S"&amp;(ROW()+12*(($AO954-1)*3+$AP954)-ROW())/12+5),AR954)</f>
        <v>0</v>
      </c>
      <c r="AT954" s="658">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654">
        <f ca="1">COUNTIF(INDIRECT("U"&amp;(ROW()+12*(($AO954-1)*3+$AP954)-ROW())/12+5):INDIRECT("AF"&amp;(ROW()+12*(($AO954-1)*3+$AP954)-ROW())/12+5),AT954)</f>
        <v>0</v>
      </c>
      <c r="AV954" s="654">
        <f ca="1">IF(AND(AR954+AT954&gt;0,AS954+AU954&gt;0),COUNTIF(AV$6:AV953,"&gt;0")+1,0)</f>
        <v>0</v>
      </c>
    </row>
    <row r="955" spans="41:48">
      <c r="AO955" s="654">
        <v>27</v>
      </c>
      <c r="AP955" s="654">
        <v>2</v>
      </c>
      <c r="AQ955" s="654">
        <v>2</v>
      </c>
      <c r="AR955" s="658">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654">
        <f ca="1">COUNTIF(INDIRECT("H"&amp;(ROW()+12*(($AO955-1)*3+$AP955)-ROW())/12+5):INDIRECT("S"&amp;(ROW()+12*(($AO955-1)*3+$AP955)-ROW())/12+5),AR955)</f>
        <v>0</v>
      </c>
      <c r="AT955" s="658">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654">
        <f ca="1">COUNTIF(INDIRECT("U"&amp;(ROW()+12*(($AO955-1)*3+$AP955)-ROW())/12+5):INDIRECT("AF"&amp;(ROW()+12*(($AO955-1)*3+$AP955)-ROW())/12+5),AT955)</f>
        <v>0</v>
      </c>
      <c r="AV955" s="654">
        <f ca="1">IF(AND(AR955+AT955&gt;0,AS955+AU955&gt;0),COUNTIF(AV$6:AV954,"&gt;0")+1,0)</f>
        <v>0</v>
      </c>
    </row>
    <row r="956" spans="41:48">
      <c r="AO956" s="654">
        <v>27</v>
      </c>
      <c r="AP956" s="654">
        <v>2</v>
      </c>
      <c r="AQ956" s="654">
        <v>3</v>
      </c>
      <c r="AR956" s="658">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654">
        <f ca="1">COUNTIF(INDIRECT("H"&amp;(ROW()+12*(($AO956-1)*3+$AP956)-ROW())/12+5):INDIRECT("S"&amp;(ROW()+12*(($AO956-1)*3+$AP956)-ROW())/12+5),AR956)</f>
        <v>0</v>
      </c>
      <c r="AT956" s="658">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654">
        <f ca="1">COUNTIF(INDIRECT("U"&amp;(ROW()+12*(($AO956-1)*3+$AP956)-ROW())/12+5):INDIRECT("AF"&amp;(ROW()+12*(($AO956-1)*3+$AP956)-ROW())/12+5),AT956)</f>
        <v>0</v>
      </c>
      <c r="AV956" s="654">
        <f ca="1">IF(AND(AR956+AT956&gt;0,AS956+AU956&gt;0),COUNTIF(AV$6:AV955,"&gt;0")+1,0)</f>
        <v>0</v>
      </c>
    </row>
    <row r="957" spans="41:48">
      <c r="AO957" s="654">
        <v>27</v>
      </c>
      <c r="AP957" s="654">
        <v>2</v>
      </c>
      <c r="AQ957" s="654">
        <v>4</v>
      </c>
      <c r="AR957" s="658">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654">
        <f ca="1">COUNTIF(INDIRECT("H"&amp;(ROW()+12*(($AO957-1)*3+$AP957)-ROW())/12+5):INDIRECT("S"&amp;(ROW()+12*(($AO957-1)*3+$AP957)-ROW())/12+5),AR957)</f>
        <v>0</v>
      </c>
      <c r="AT957" s="658">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654">
        <f ca="1">COUNTIF(INDIRECT("U"&amp;(ROW()+12*(($AO957-1)*3+$AP957)-ROW())/12+5):INDIRECT("AF"&amp;(ROW()+12*(($AO957-1)*3+$AP957)-ROW())/12+5),AT957)</f>
        <v>0</v>
      </c>
      <c r="AV957" s="654">
        <f ca="1">IF(AND(AR957+AT957&gt;0,AS957+AU957&gt;0),COUNTIF(AV$6:AV956,"&gt;0")+1,0)</f>
        <v>0</v>
      </c>
    </row>
    <row r="958" spans="41:48">
      <c r="AO958" s="654">
        <v>27</v>
      </c>
      <c r="AP958" s="654">
        <v>2</v>
      </c>
      <c r="AQ958" s="654">
        <v>5</v>
      </c>
      <c r="AR958" s="658">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654">
        <f ca="1">COUNTIF(INDIRECT("H"&amp;(ROW()+12*(($AO958-1)*3+$AP958)-ROW())/12+5):INDIRECT("S"&amp;(ROW()+12*(($AO958-1)*3+$AP958)-ROW())/12+5),AR958)</f>
        <v>0</v>
      </c>
      <c r="AT958" s="658">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654">
        <f ca="1">COUNTIF(INDIRECT("U"&amp;(ROW()+12*(($AO958-1)*3+$AP958)-ROW())/12+5):INDIRECT("AF"&amp;(ROW()+12*(($AO958-1)*3+$AP958)-ROW())/12+5),AT958)</f>
        <v>0</v>
      </c>
      <c r="AV958" s="654">
        <f ca="1">IF(AND(AR958+AT958&gt;0,AS958+AU958&gt;0),COUNTIF(AV$6:AV957,"&gt;0")+1,0)</f>
        <v>0</v>
      </c>
    </row>
    <row r="959" spans="41:48">
      <c r="AO959" s="654">
        <v>27</v>
      </c>
      <c r="AP959" s="654">
        <v>2</v>
      </c>
      <c r="AQ959" s="654">
        <v>6</v>
      </c>
      <c r="AR959" s="658">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654">
        <f ca="1">COUNTIF(INDIRECT("H"&amp;(ROW()+12*(($AO959-1)*3+$AP959)-ROW())/12+5):INDIRECT("S"&amp;(ROW()+12*(($AO959-1)*3+$AP959)-ROW())/12+5),AR959)</f>
        <v>0</v>
      </c>
      <c r="AT959" s="658">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654">
        <f ca="1">COUNTIF(INDIRECT("U"&amp;(ROW()+12*(($AO959-1)*3+$AP959)-ROW())/12+5):INDIRECT("AF"&amp;(ROW()+12*(($AO959-1)*3+$AP959)-ROW())/12+5),AT959)</f>
        <v>0</v>
      </c>
      <c r="AV959" s="654">
        <f ca="1">IF(AND(AR959+AT959&gt;0,AS959+AU959&gt;0),COUNTIF(AV$6:AV958,"&gt;0")+1,0)</f>
        <v>0</v>
      </c>
    </row>
    <row r="960" spans="41:48">
      <c r="AO960" s="654">
        <v>27</v>
      </c>
      <c r="AP960" s="654">
        <v>2</v>
      </c>
      <c r="AQ960" s="654">
        <v>7</v>
      </c>
      <c r="AR960" s="658">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654">
        <f ca="1">COUNTIF(INDIRECT("H"&amp;(ROW()+12*(($AO960-1)*3+$AP960)-ROW())/12+5):INDIRECT("S"&amp;(ROW()+12*(($AO960-1)*3+$AP960)-ROW())/12+5),AR960)</f>
        <v>0</v>
      </c>
      <c r="AT960" s="658">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654">
        <f ca="1">COUNTIF(INDIRECT("U"&amp;(ROW()+12*(($AO960-1)*3+$AP960)-ROW())/12+5):INDIRECT("AF"&amp;(ROW()+12*(($AO960-1)*3+$AP960)-ROW())/12+5),AT960)</f>
        <v>0</v>
      </c>
      <c r="AV960" s="654">
        <f ca="1">IF(AND(AR960+AT960&gt;0,AS960+AU960&gt;0),COUNTIF(AV$6:AV959,"&gt;0")+1,0)</f>
        <v>0</v>
      </c>
    </row>
    <row r="961" spans="41:48">
      <c r="AO961" s="654">
        <v>27</v>
      </c>
      <c r="AP961" s="654">
        <v>2</v>
      </c>
      <c r="AQ961" s="654">
        <v>8</v>
      </c>
      <c r="AR961" s="658">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654">
        <f ca="1">COUNTIF(INDIRECT("H"&amp;(ROW()+12*(($AO961-1)*3+$AP961)-ROW())/12+5):INDIRECT("S"&amp;(ROW()+12*(($AO961-1)*3+$AP961)-ROW())/12+5),AR961)</f>
        <v>0</v>
      </c>
      <c r="AT961" s="658">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654">
        <f ca="1">COUNTIF(INDIRECT("U"&amp;(ROW()+12*(($AO961-1)*3+$AP961)-ROW())/12+5):INDIRECT("AF"&amp;(ROW()+12*(($AO961-1)*3+$AP961)-ROW())/12+5),AT961)</f>
        <v>0</v>
      </c>
      <c r="AV961" s="654">
        <f ca="1">IF(AND(AR961+AT961&gt;0,AS961+AU961&gt;0),COUNTIF(AV$6:AV960,"&gt;0")+1,0)</f>
        <v>0</v>
      </c>
    </row>
    <row r="962" spans="41:48">
      <c r="AO962" s="654">
        <v>27</v>
      </c>
      <c r="AP962" s="654">
        <v>2</v>
      </c>
      <c r="AQ962" s="654">
        <v>9</v>
      </c>
      <c r="AR962" s="658">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654">
        <f ca="1">COUNTIF(INDIRECT("H"&amp;(ROW()+12*(($AO962-1)*3+$AP962)-ROW())/12+5):INDIRECT("S"&amp;(ROW()+12*(($AO962-1)*3+$AP962)-ROW())/12+5),AR962)</f>
        <v>0</v>
      </c>
      <c r="AT962" s="658">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654">
        <f ca="1">COUNTIF(INDIRECT("U"&amp;(ROW()+12*(($AO962-1)*3+$AP962)-ROW())/12+5):INDIRECT("AF"&amp;(ROW()+12*(($AO962-1)*3+$AP962)-ROW())/12+5),AT962)</f>
        <v>0</v>
      </c>
      <c r="AV962" s="654">
        <f ca="1">IF(AND(AR962+AT962&gt;0,AS962+AU962&gt;0),COUNTIF(AV$6:AV961,"&gt;0")+1,0)</f>
        <v>0</v>
      </c>
    </row>
    <row r="963" spans="41:48">
      <c r="AO963" s="654">
        <v>27</v>
      </c>
      <c r="AP963" s="654">
        <v>2</v>
      </c>
      <c r="AQ963" s="654">
        <v>10</v>
      </c>
      <c r="AR963" s="658">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654">
        <f ca="1">COUNTIF(INDIRECT("H"&amp;(ROW()+12*(($AO963-1)*3+$AP963)-ROW())/12+5):INDIRECT("S"&amp;(ROW()+12*(($AO963-1)*3+$AP963)-ROW())/12+5),AR963)</f>
        <v>0</v>
      </c>
      <c r="AT963" s="658">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654">
        <f ca="1">COUNTIF(INDIRECT("U"&amp;(ROW()+12*(($AO963-1)*3+$AP963)-ROW())/12+5):INDIRECT("AF"&amp;(ROW()+12*(($AO963-1)*3+$AP963)-ROW())/12+5),AT963)</f>
        <v>0</v>
      </c>
      <c r="AV963" s="654">
        <f ca="1">IF(AND(AR963+AT963&gt;0,AS963+AU963&gt;0),COUNTIF(AV$6:AV962,"&gt;0")+1,0)</f>
        <v>0</v>
      </c>
    </row>
    <row r="964" spans="41:48">
      <c r="AO964" s="654">
        <v>27</v>
      </c>
      <c r="AP964" s="654">
        <v>2</v>
      </c>
      <c r="AQ964" s="654">
        <v>11</v>
      </c>
      <c r="AR964" s="658">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654">
        <f ca="1">COUNTIF(INDIRECT("H"&amp;(ROW()+12*(($AO964-1)*3+$AP964)-ROW())/12+5):INDIRECT("S"&amp;(ROW()+12*(($AO964-1)*3+$AP964)-ROW())/12+5),AR964)</f>
        <v>0</v>
      </c>
      <c r="AT964" s="658">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654">
        <f ca="1">COUNTIF(INDIRECT("U"&amp;(ROW()+12*(($AO964-1)*3+$AP964)-ROW())/12+5):INDIRECT("AF"&amp;(ROW()+12*(($AO964-1)*3+$AP964)-ROW())/12+5),AT964)</f>
        <v>0</v>
      </c>
      <c r="AV964" s="654">
        <f ca="1">IF(AND(AR964+AT964&gt;0,AS964+AU964&gt;0),COUNTIF(AV$6:AV963,"&gt;0")+1,0)</f>
        <v>0</v>
      </c>
    </row>
    <row r="965" spans="41:48">
      <c r="AO965" s="654">
        <v>27</v>
      </c>
      <c r="AP965" s="654">
        <v>2</v>
      </c>
      <c r="AQ965" s="654">
        <v>12</v>
      </c>
      <c r="AR965" s="658">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654">
        <f ca="1">COUNTIF(INDIRECT("H"&amp;(ROW()+12*(($AO965-1)*3+$AP965)-ROW())/12+5):INDIRECT("S"&amp;(ROW()+12*(($AO965-1)*3+$AP965)-ROW())/12+5),AR965)</f>
        <v>0</v>
      </c>
      <c r="AT965" s="658">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654">
        <f ca="1">COUNTIF(INDIRECT("U"&amp;(ROW()+12*(($AO965-1)*3+$AP965)-ROW())/12+5):INDIRECT("AF"&amp;(ROW()+12*(($AO965-1)*3+$AP965)-ROW())/12+5),AT965)</f>
        <v>0</v>
      </c>
      <c r="AV965" s="654">
        <f ca="1">IF(AND(AR965+AT965&gt;0,AS965+AU965&gt;0),COUNTIF(AV$6:AV964,"&gt;0")+1,0)</f>
        <v>0</v>
      </c>
    </row>
    <row r="966" spans="41:48">
      <c r="AO966" s="654">
        <v>27</v>
      </c>
      <c r="AP966" s="654">
        <v>3</v>
      </c>
      <c r="AQ966" s="654">
        <v>1</v>
      </c>
      <c r="AR966" s="658">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654">
        <f ca="1">COUNTIF(INDIRECT("H"&amp;(ROW()+12*(($AO966-1)*3+$AP966)-ROW())/12+5):INDIRECT("S"&amp;(ROW()+12*(($AO966-1)*3+$AP966)-ROW())/12+5),AR966)</f>
        <v>0</v>
      </c>
      <c r="AT966" s="658">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654">
        <f ca="1">COUNTIF(INDIRECT("U"&amp;(ROW()+12*(($AO966-1)*3+$AP966)-ROW())/12+5):INDIRECT("AF"&amp;(ROW()+12*(($AO966-1)*3+$AP966)-ROW())/12+5),AT966)</f>
        <v>0</v>
      </c>
      <c r="AV966" s="654">
        <f ca="1">IF(AND(AR966+AT966&gt;0,AS966+AU966&gt;0),COUNTIF(AV$6:AV965,"&gt;0")+1,0)</f>
        <v>0</v>
      </c>
    </row>
    <row r="967" spans="41:48">
      <c r="AO967" s="654">
        <v>27</v>
      </c>
      <c r="AP967" s="654">
        <v>3</v>
      </c>
      <c r="AQ967" s="654">
        <v>2</v>
      </c>
      <c r="AR967" s="658">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654">
        <f ca="1">COUNTIF(INDIRECT("H"&amp;(ROW()+12*(($AO967-1)*3+$AP967)-ROW())/12+5):INDIRECT("S"&amp;(ROW()+12*(($AO967-1)*3+$AP967)-ROW())/12+5),AR967)</f>
        <v>0</v>
      </c>
      <c r="AT967" s="658">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654">
        <f ca="1">COUNTIF(INDIRECT("U"&amp;(ROW()+12*(($AO967-1)*3+$AP967)-ROW())/12+5):INDIRECT("AF"&amp;(ROW()+12*(($AO967-1)*3+$AP967)-ROW())/12+5),AT967)</f>
        <v>0</v>
      </c>
      <c r="AV967" s="654">
        <f ca="1">IF(AND(AR967+AT967&gt;0,AS967+AU967&gt;0),COUNTIF(AV$6:AV966,"&gt;0")+1,0)</f>
        <v>0</v>
      </c>
    </row>
    <row r="968" spans="41:48">
      <c r="AO968" s="654">
        <v>27</v>
      </c>
      <c r="AP968" s="654">
        <v>3</v>
      </c>
      <c r="AQ968" s="654">
        <v>3</v>
      </c>
      <c r="AR968" s="658">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654">
        <f ca="1">COUNTIF(INDIRECT("H"&amp;(ROW()+12*(($AO968-1)*3+$AP968)-ROW())/12+5):INDIRECT("S"&amp;(ROW()+12*(($AO968-1)*3+$AP968)-ROW())/12+5),AR968)</f>
        <v>0</v>
      </c>
      <c r="AT968" s="658">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654">
        <f ca="1">COUNTIF(INDIRECT("U"&amp;(ROW()+12*(($AO968-1)*3+$AP968)-ROW())/12+5):INDIRECT("AF"&amp;(ROW()+12*(($AO968-1)*3+$AP968)-ROW())/12+5),AT968)</f>
        <v>0</v>
      </c>
      <c r="AV968" s="654">
        <f ca="1">IF(AND(AR968+AT968&gt;0,AS968+AU968&gt;0),COUNTIF(AV$6:AV967,"&gt;0")+1,0)</f>
        <v>0</v>
      </c>
    </row>
    <row r="969" spans="41:48">
      <c r="AO969" s="654">
        <v>27</v>
      </c>
      <c r="AP969" s="654">
        <v>3</v>
      </c>
      <c r="AQ969" s="654">
        <v>4</v>
      </c>
      <c r="AR969" s="658">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654">
        <f ca="1">COUNTIF(INDIRECT("H"&amp;(ROW()+12*(($AO969-1)*3+$AP969)-ROW())/12+5):INDIRECT("S"&amp;(ROW()+12*(($AO969-1)*3+$AP969)-ROW())/12+5),AR969)</f>
        <v>0</v>
      </c>
      <c r="AT969" s="658">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654">
        <f ca="1">COUNTIF(INDIRECT("U"&amp;(ROW()+12*(($AO969-1)*3+$AP969)-ROW())/12+5):INDIRECT("AF"&amp;(ROW()+12*(($AO969-1)*3+$AP969)-ROW())/12+5),AT969)</f>
        <v>0</v>
      </c>
      <c r="AV969" s="654">
        <f ca="1">IF(AND(AR969+AT969&gt;0,AS969+AU969&gt;0),COUNTIF(AV$6:AV968,"&gt;0")+1,0)</f>
        <v>0</v>
      </c>
    </row>
    <row r="970" spans="41:48">
      <c r="AO970" s="654">
        <v>27</v>
      </c>
      <c r="AP970" s="654">
        <v>3</v>
      </c>
      <c r="AQ970" s="654">
        <v>5</v>
      </c>
      <c r="AR970" s="658">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654">
        <f ca="1">COUNTIF(INDIRECT("H"&amp;(ROW()+12*(($AO970-1)*3+$AP970)-ROW())/12+5):INDIRECT("S"&amp;(ROW()+12*(($AO970-1)*3+$AP970)-ROW())/12+5),AR970)</f>
        <v>0</v>
      </c>
      <c r="AT970" s="658">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654">
        <f ca="1">COUNTIF(INDIRECT("U"&amp;(ROW()+12*(($AO970-1)*3+$AP970)-ROW())/12+5):INDIRECT("AF"&amp;(ROW()+12*(($AO970-1)*3+$AP970)-ROW())/12+5),AT970)</f>
        <v>0</v>
      </c>
      <c r="AV970" s="654">
        <f ca="1">IF(AND(AR970+AT970&gt;0,AS970+AU970&gt;0),COUNTIF(AV$6:AV969,"&gt;0")+1,0)</f>
        <v>0</v>
      </c>
    </row>
    <row r="971" spans="41:48">
      <c r="AO971" s="654">
        <v>27</v>
      </c>
      <c r="AP971" s="654">
        <v>3</v>
      </c>
      <c r="AQ971" s="654">
        <v>6</v>
      </c>
      <c r="AR971" s="658">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654">
        <f ca="1">COUNTIF(INDIRECT("H"&amp;(ROW()+12*(($AO971-1)*3+$AP971)-ROW())/12+5):INDIRECT("S"&amp;(ROW()+12*(($AO971-1)*3+$AP971)-ROW())/12+5),AR971)</f>
        <v>0</v>
      </c>
      <c r="AT971" s="658">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654">
        <f ca="1">COUNTIF(INDIRECT("U"&amp;(ROW()+12*(($AO971-1)*3+$AP971)-ROW())/12+5):INDIRECT("AF"&amp;(ROW()+12*(($AO971-1)*3+$AP971)-ROW())/12+5),AT971)</f>
        <v>0</v>
      </c>
      <c r="AV971" s="654">
        <f ca="1">IF(AND(AR971+AT971&gt;0,AS971+AU971&gt;0),COUNTIF(AV$6:AV970,"&gt;0")+1,0)</f>
        <v>0</v>
      </c>
    </row>
    <row r="972" spans="41:48">
      <c r="AO972" s="654">
        <v>27</v>
      </c>
      <c r="AP972" s="654">
        <v>3</v>
      </c>
      <c r="AQ972" s="654">
        <v>7</v>
      </c>
      <c r="AR972" s="658">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654">
        <f ca="1">COUNTIF(INDIRECT("H"&amp;(ROW()+12*(($AO972-1)*3+$AP972)-ROW())/12+5):INDIRECT("S"&amp;(ROW()+12*(($AO972-1)*3+$AP972)-ROW())/12+5),AR972)</f>
        <v>0</v>
      </c>
      <c r="AT972" s="658">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654">
        <f ca="1">COUNTIF(INDIRECT("U"&amp;(ROW()+12*(($AO972-1)*3+$AP972)-ROW())/12+5):INDIRECT("AF"&amp;(ROW()+12*(($AO972-1)*3+$AP972)-ROW())/12+5),AT972)</f>
        <v>0</v>
      </c>
      <c r="AV972" s="654">
        <f ca="1">IF(AND(AR972+AT972&gt;0,AS972+AU972&gt;0),COUNTIF(AV$6:AV971,"&gt;0")+1,0)</f>
        <v>0</v>
      </c>
    </row>
    <row r="973" spans="41:48">
      <c r="AO973" s="654">
        <v>27</v>
      </c>
      <c r="AP973" s="654">
        <v>3</v>
      </c>
      <c r="AQ973" s="654">
        <v>8</v>
      </c>
      <c r="AR973" s="658">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654">
        <f ca="1">COUNTIF(INDIRECT("H"&amp;(ROW()+12*(($AO973-1)*3+$AP973)-ROW())/12+5):INDIRECT("S"&amp;(ROW()+12*(($AO973-1)*3+$AP973)-ROW())/12+5),AR973)</f>
        <v>0</v>
      </c>
      <c r="AT973" s="658">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654">
        <f ca="1">COUNTIF(INDIRECT("U"&amp;(ROW()+12*(($AO973-1)*3+$AP973)-ROW())/12+5):INDIRECT("AF"&amp;(ROW()+12*(($AO973-1)*3+$AP973)-ROW())/12+5),AT973)</f>
        <v>0</v>
      </c>
      <c r="AV973" s="654">
        <f ca="1">IF(AND(AR973+AT973&gt;0,AS973+AU973&gt;0),COUNTIF(AV$6:AV972,"&gt;0")+1,0)</f>
        <v>0</v>
      </c>
    </row>
    <row r="974" spans="41:48">
      <c r="AO974" s="654">
        <v>27</v>
      </c>
      <c r="AP974" s="654">
        <v>3</v>
      </c>
      <c r="AQ974" s="654">
        <v>9</v>
      </c>
      <c r="AR974" s="658">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654">
        <f ca="1">COUNTIF(INDIRECT("H"&amp;(ROW()+12*(($AO974-1)*3+$AP974)-ROW())/12+5):INDIRECT("S"&amp;(ROW()+12*(($AO974-1)*3+$AP974)-ROW())/12+5),AR974)</f>
        <v>0</v>
      </c>
      <c r="AT974" s="658">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654">
        <f ca="1">COUNTIF(INDIRECT("U"&amp;(ROW()+12*(($AO974-1)*3+$AP974)-ROW())/12+5):INDIRECT("AF"&amp;(ROW()+12*(($AO974-1)*3+$AP974)-ROW())/12+5),AT974)</f>
        <v>0</v>
      </c>
      <c r="AV974" s="654">
        <f ca="1">IF(AND(AR974+AT974&gt;0,AS974+AU974&gt;0),COUNTIF(AV$6:AV973,"&gt;0")+1,0)</f>
        <v>0</v>
      </c>
    </row>
    <row r="975" spans="41:48">
      <c r="AO975" s="654">
        <v>27</v>
      </c>
      <c r="AP975" s="654">
        <v>3</v>
      </c>
      <c r="AQ975" s="654">
        <v>10</v>
      </c>
      <c r="AR975" s="658">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654">
        <f ca="1">COUNTIF(INDIRECT("H"&amp;(ROW()+12*(($AO975-1)*3+$AP975)-ROW())/12+5):INDIRECT("S"&amp;(ROW()+12*(($AO975-1)*3+$AP975)-ROW())/12+5),AR975)</f>
        <v>0</v>
      </c>
      <c r="AT975" s="658">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654">
        <f ca="1">COUNTIF(INDIRECT("U"&amp;(ROW()+12*(($AO975-1)*3+$AP975)-ROW())/12+5):INDIRECT("AF"&amp;(ROW()+12*(($AO975-1)*3+$AP975)-ROW())/12+5),AT975)</f>
        <v>0</v>
      </c>
      <c r="AV975" s="654">
        <f ca="1">IF(AND(AR975+AT975&gt;0,AS975+AU975&gt;0),COUNTIF(AV$6:AV974,"&gt;0")+1,0)</f>
        <v>0</v>
      </c>
    </row>
    <row r="976" spans="41:48">
      <c r="AO976" s="654">
        <v>27</v>
      </c>
      <c r="AP976" s="654">
        <v>3</v>
      </c>
      <c r="AQ976" s="654">
        <v>11</v>
      </c>
      <c r="AR976" s="658">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654">
        <f ca="1">COUNTIF(INDIRECT("H"&amp;(ROW()+12*(($AO976-1)*3+$AP976)-ROW())/12+5):INDIRECT("S"&amp;(ROW()+12*(($AO976-1)*3+$AP976)-ROW())/12+5),AR976)</f>
        <v>0</v>
      </c>
      <c r="AT976" s="658">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654">
        <f ca="1">COUNTIF(INDIRECT("U"&amp;(ROW()+12*(($AO976-1)*3+$AP976)-ROW())/12+5):INDIRECT("AF"&amp;(ROW()+12*(($AO976-1)*3+$AP976)-ROW())/12+5),AT976)</f>
        <v>0</v>
      </c>
      <c r="AV976" s="654">
        <f ca="1">IF(AND(AR976+AT976&gt;0,AS976+AU976&gt;0),COUNTIF(AV$6:AV975,"&gt;0")+1,0)</f>
        <v>0</v>
      </c>
    </row>
    <row r="977" spans="41:48">
      <c r="AO977" s="654">
        <v>27</v>
      </c>
      <c r="AP977" s="654">
        <v>3</v>
      </c>
      <c r="AQ977" s="654">
        <v>12</v>
      </c>
      <c r="AR977" s="658">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654">
        <f ca="1">COUNTIF(INDIRECT("H"&amp;(ROW()+12*(($AO977-1)*3+$AP977)-ROW())/12+5):INDIRECT("S"&amp;(ROW()+12*(($AO977-1)*3+$AP977)-ROW())/12+5),AR977)</f>
        <v>0</v>
      </c>
      <c r="AT977" s="658">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654">
        <f ca="1">COUNTIF(INDIRECT("U"&amp;(ROW()+12*(($AO977-1)*3+$AP977)-ROW())/12+5):INDIRECT("AF"&amp;(ROW()+12*(($AO977-1)*3+$AP977)-ROW())/12+5),AT977)</f>
        <v>0</v>
      </c>
      <c r="AV977" s="654">
        <f ca="1">IF(AND(AR977+AT977&gt;0,AS977+AU977&gt;0),COUNTIF(AV$6:AV976,"&gt;0")+1,0)</f>
        <v>0</v>
      </c>
    </row>
    <row r="978" spans="41:48">
      <c r="AO978" s="654">
        <v>28</v>
      </c>
      <c r="AP978" s="654">
        <v>1</v>
      </c>
      <c r="AQ978" s="654">
        <v>1</v>
      </c>
      <c r="AR978" s="658">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654">
        <f ca="1">COUNTIF(INDIRECT("H"&amp;(ROW()+12*(($AO978-1)*3+$AP978)-ROW())/12+5):INDIRECT("S"&amp;(ROW()+12*(($AO978-1)*3+$AP978)-ROW())/12+5),AR978)</f>
        <v>0</v>
      </c>
      <c r="AT978" s="658">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654">
        <f ca="1">COUNTIF(INDIRECT("U"&amp;(ROW()+12*(($AO978-1)*3+$AP978)-ROW())/12+5):INDIRECT("AF"&amp;(ROW()+12*(($AO978-1)*3+$AP978)-ROW())/12+5),AT978)</f>
        <v>0</v>
      </c>
      <c r="AV978" s="654">
        <f ca="1">IF(AND(AR978+AT978&gt;0,AS978+AU978&gt;0),COUNTIF(AV$6:AV977,"&gt;0")+1,0)</f>
        <v>0</v>
      </c>
    </row>
    <row r="979" spans="41:48">
      <c r="AO979" s="654">
        <v>28</v>
      </c>
      <c r="AP979" s="654">
        <v>1</v>
      </c>
      <c r="AQ979" s="654">
        <v>2</v>
      </c>
      <c r="AR979" s="658">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654">
        <f ca="1">COUNTIF(INDIRECT("H"&amp;(ROW()+12*(($AO979-1)*3+$AP979)-ROW())/12+5):INDIRECT("S"&amp;(ROW()+12*(($AO979-1)*3+$AP979)-ROW())/12+5),AR979)</f>
        <v>0</v>
      </c>
      <c r="AT979" s="658">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654">
        <f ca="1">COUNTIF(INDIRECT("U"&amp;(ROW()+12*(($AO979-1)*3+$AP979)-ROW())/12+5):INDIRECT("AF"&amp;(ROW()+12*(($AO979-1)*3+$AP979)-ROW())/12+5),AT979)</f>
        <v>0</v>
      </c>
      <c r="AV979" s="654">
        <f ca="1">IF(AND(AR979+AT979&gt;0,AS979+AU979&gt;0),COUNTIF(AV$6:AV978,"&gt;0")+1,0)</f>
        <v>0</v>
      </c>
    </row>
    <row r="980" spans="41:48">
      <c r="AO980" s="654">
        <v>28</v>
      </c>
      <c r="AP980" s="654">
        <v>1</v>
      </c>
      <c r="AQ980" s="654">
        <v>3</v>
      </c>
      <c r="AR980" s="658">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654">
        <f ca="1">COUNTIF(INDIRECT("H"&amp;(ROW()+12*(($AO980-1)*3+$AP980)-ROW())/12+5):INDIRECT("S"&amp;(ROW()+12*(($AO980-1)*3+$AP980)-ROW())/12+5),AR980)</f>
        <v>0</v>
      </c>
      <c r="AT980" s="658">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654">
        <f ca="1">COUNTIF(INDIRECT("U"&amp;(ROW()+12*(($AO980-1)*3+$AP980)-ROW())/12+5):INDIRECT("AF"&amp;(ROW()+12*(($AO980-1)*3+$AP980)-ROW())/12+5),AT980)</f>
        <v>0</v>
      </c>
      <c r="AV980" s="654">
        <f ca="1">IF(AND(AR980+AT980&gt;0,AS980+AU980&gt;0),COUNTIF(AV$6:AV979,"&gt;0")+1,0)</f>
        <v>0</v>
      </c>
    </row>
    <row r="981" spans="41:48">
      <c r="AO981" s="654">
        <v>28</v>
      </c>
      <c r="AP981" s="654">
        <v>1</v>
      </c>
      <c r="AQ981" s="654">
        <v>4</v>
      </c>
      <c r="AR981" s="658">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654">
        <f ca="1">COUNTIF(INDIRECT("H"&amp;(ROW()+12*(($AO981-1)*3+$AP981)-ROW())/12+5):INDIRECT("S"&amp;(ROW()+12*(($AO981-1)*3+$AP981)-ROW())/12+5),AR981)</f>
        <v>0</v>
      </c>
      <c r="AT981" s="658">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654">
        <f ca="1">COUNTIF(INDIRECT("U"&amp;(ROW()+12*(($AO981-1)*3+$AP981)-ROW())/12+5):INDIRECT("AF"&amp;(ROW()+12*(($AO981-1)*3+$AP981)-ROW())/12+5),AT981)</f>
        <v>0</v>
      </c>
      <c r="AV981" s="654">
        <f ca="1">IF(AND(AR981+AT981&gt;0,AS981+AU981&gt;0),COUNTIF(AV$6:AV980,"&gt;0")+1,0)</f>
        <v>0</v>
      </c>
    </row>
    <row r="982" spans="41:48">
      <c r="AO982" s="654">
        <v>28</v>
      </c>
      <c r="AP982" s="654">
        <v>1</v>
      </c>
      <c r="AQ982" s="654">
        <v>5</v>
      </c>
      <c r="AR982" s="658">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654">
        <f ca="1">COUNTIF(INDIRECT("H"&amp;(ROW()+12*(($AO982-1)*3+$AP982)-ROW())/12+5):INDIRECT("S"&amp;(ROW()+12*(($AO982-1)*3+$AP982)-ROW())/12+5),AR982)</f>
        <v>0</v>
      </c>
      <c r="AT982" s="658">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654">
        <f ca="1">COUNTIF(INDIRECT("U"&amp;(ROW()+12*(($AO982-1)*3+$AP982)-ROW())/12+5):INDIRECT("AF"&amp;(ROW()+12*(($AO982-1)*3+$AP982)-ROW())/12+5),AT982)</f>
        <v>0</v>
      </c>
      <c r="AV982" s="654">
        <f ca="1">IF(AND(AR982+AT982&gt;0,AS982+AU982&gt;0),COUNTIF(AV$6:AV981,"&gt;0")+1,0)</f>
        <v>0</v>
      </c>
    </row>
    <row r="983" spans="41:48">
      <c r="AO983" s="654">
        <v>28</v>
      </c>
      <c r="AP983" s="654">
        <v>1</v>
      </c>
      <c r="AQ983" s="654">
        <v>6</v>
      </c>
      <c r="AR983" s="658">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654">
        <f ca="1">COUNTIF(INDIRECT("H"&amp;(ROW()+12*(($AO983-1)*3+$AP983)-ROW())/12+5):INDIRECT("S"&amp;(ROW()+12*(($AO983-1)*3+$AP983)-ROW())/12+5),AR983)</f>
        <v>0</v>
      </c>
      <c r="AT983" s="658">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654">
        <f ca="1">COUNTIF(INDIRECT("U"&amp;(ROW()+12*(($AO983-1)*3+$AP983)-ROW())/12+5):INDIRECT("AF"&amp;(ROW()+12*(($AO983-1)*3+$AP983)-ROW())/12+5),AT983)</f>
        <v>0</v>
      </c>
      <c r="AV983" s="654">
        <f ca="1">IF(AND(AR983+AT983&gt;0,AS983+AU983&gt;0),COUNTIF(AV$6:AV982,"&gt;0")+1,0)</f>
        <v>0</v>
      </c>
    </row>
    <row r="984" spans="41:48">
      <c r="AO984" s="654">
        <v>28</v>
      </c>
      <c r="AP984" s="654">
        <v>1</v>
      </c>
      <c r="AQ984" s="654">
        <v>7</v>
      </c>
      <c r="AR984" s="658">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654">
        <f ca="1">COUNTIF(INDIRECT("H"&amp;(ROW()+12*(($AO984-1)*3+$AP984)-ROW())/12+5):INDIRECT("S"&amp;(ROW()+12*(($AO984-1)*3+$AP984)-ROW())/12+5),AR984)</f>
        <v>0</v>
      </c>
      <c r="AT984" s="658">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654">
        <f ca="1">COUNTIF(INDIRECT("U"&amp;(ROW()+12*(($AO984-1)*3+$AP984)-ROW())/12+5):INDIRECT("AF"&amp;(ROW()+12*(($AO984-1)*3+$AP984)-ROW())/12+5),AT984)</f>
        <v>0</v>
      </c>
      <c r="AV984" s="654">
        <f ca="1">IF(AND(AR984+AT984&gt;0,AS984+AU984&gt;0),COUNTIF(AV$6:AV983,"&gt;0")+1,0)</f>
        <v>0</v>
      </c>
    </row>
    <row r="985" spans="41:48">
      <c r="AO985" s="654">
        <v>28</v>
      </c>
      <c r="AP985" s="654">
        <v>1</v>
      </c>
      <c r="AQ985" s="654">
        <v>8</v>
      </c>
      <c r="AR985" s="658">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654">
        <f ca="1">COUNTIF(INDIRECT("H"&amp;(ROW()+12*(($AO985-1)*3+$AP985)-ROW())/12+5):INDIRECT("S"&amp;(ROW()+12*(($AO985-1)*3+$AP985)-ROW())/12+5),AR985)</f>
        <v>0</v>
      </c>
      <c r="AT985" s="658">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654">
        <f ca="1">COUNTIF(INDIRECT("U"&amp;(ROW()+12*(($AO985-1)*3+$AP985)-ROW())/12+5):INDIRECT("AF"&amp;(ROW()+12*(($AO985-1)*3+$AP985)-ROW())/12+5),AT985)</f>
        <v>0</v>
      </c>
      <c r="AV985" s="654">
        <f ca="1">IF(AND(AR985+AT985&gt;0,AS985+AU985&gt;0),COUNTIF(AV$6:AV984,"&gt;0")+1,0)</f>
        <v>0</v>
      </c>
    </row>
    <row r="986" spans="41:48">
      <c r="AO986" s="654">
        <v>28</v>
      </c>
      <c r="AP986" s="654">
        <v>1</v>
      </c>
      <c r="AQ986" s="654">
        <v>9</v>
      </c>
      <c r="AR986" s="658">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654">
        <f ca="1">COUNTIF(INDIRECT("H"&amp;(ROW()+12*(($AO986-1)*3+$AP986)-ROW())/12+5):INDIRECT("S"&amp;(ROW()+12*(($AO986-1)*3+$AP986)-ROW())/12+5),AR986)</f>
        <v>0</v>
      </c>
      <c r="AT986" s="658">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654">
        <f ca="1">COUNTIF(INDIRECT("U"&amp;(ROW()+12*(($AO986-1)*3+$AP986)-ROW())/12+5):INDIRECT("AF"&amp;(ROW()+12*(($AO986-1)*3+$AP986)-ROW())/12+5),AT986)</f>
        <v>0</v>
      </c>
      <c r="AV986" s="654">
        <f ca="1">IF(AND(AR986+AT986&gt;0,AS986+AU986&gt;0),COUNTIF(AV$6:AV985,"&gt;0")+1,0)</f>
        <v>0</v>
      </c>
    </row>
    <row r="987" spans="41:48">
      <c r="AO987" s="654">
        <v>28</v>
      </c>
      <c r="AP987" s="654">
        <v>1</v>
      </c>
      <c r="AQ987" s="654">
        <v>10</v>
      </c>
      <c r="AR987" s="658">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654">
        <f ca="1">COUNTIF(INDIRECT("H"&amp;(ROW()+12*(($AO987-1)*3+$AP987)-ROW())/12+5):INDIRECT("S"&amp;(ROW()+12*(($AO987-1)*3+$AP987)-ROW())/12+5),AR987)</f>
        <v>0</v>
      </c>
      <c r="AT987" s="658">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654">
        <f ca="1">COUNTIF(INDIRECT("U"&amp;(ROW()+12*(($AO987-1)*3+$AP987)-ROW())/12+5):INDIRECT("AF"&amp;(ROW()+12*(($AO987-1)*3+$AP987)-ROW())/12+5),AT987)</f>
        <v>0</v>
      </c>
      <c r="AV987" s="654">
        <f ca="1">IF(AND(AR987+AT987&gt;0,AS987+AU987&gt;0),COUNTIF(AV$6:AV986,"&gt;0")+1,0)</f>
        <v>0</v>
      </c>
    </row>
    <row r="988" spans="41:48">
      <c r="AO988" s="654">
        <v>28</v>
      </c>
      <c r="AP988" s="654">
        <v>1</v>
      </c>
      <c r="AQ988" s="654">
        <v>11</v>
      </c>
      <c r="AR988" s="658">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654">
        <f ca="1">COUNTIF(INDIRECT("H"&amp;(ROW()+12*(($AO988-1)*3+$AP988)-ROW())/12+5):INDIRECT("S"&amp;(ROW()+12*(($AO988-1)*3+$AP988)-ROW())/12+5),AR988)</f>
        <v>0</v>
      </c>
      <c r="AT988" s="658">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654">
        <f ca="1">COUNTIF(INDIRECT("U"&amp;(ROW()+12*(($AO988-1)*3+$AP988)-ROW())/12+5):INDIRECT("AF"&amp;(ROW()+12*(($AO988-1)*3+$AP988)-ROW())/12+5),AT988)</f>
        <v>0</v>
      </c>
      <c r="AV988" s="654">
        <f ca="1">IF(AND(AR988+AT988&gt;0,AS988+AU988&gt;0),COUNTIF(AV$6:AV987,"&gt;0")+1,0)</f>
        <v>0</v>
      </c>
    </row>
    <row r="989" spans="41:48">
      <c r="AO989" s="654">
        <v>28</v>
      </c>
      <c r="AP989" s="654">
        <v>1</v>
      </c>
      <c r="AQ989" s="654">
        <v>12</v>
      </c>
      <c r="AR989" s="658">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654">
        <f ca="1">COUNTIF(INDIRECT("H"&amp;(ROW()+12*(($AO989-1)*3+$AP989)-ROW())/12+5):INDIRECT("S"&amp;(ROW()+12*(($AO989-1)*3+$AP989)-ROW())/12+5),AR989)</f>
        <v>0</v>
      </c>
      <c r="AT989" s="658">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654">
        <f ca="1">COUNTIF(INDIRECT("U"&amp;(ROW()+12*(($AO989-1)*3+$AP989)-ROW())/12+5):INDIRECT("AF"&amp;(ROW()+12*(($AO989-1)*3+$AP989)-ROW())/12+5),AT989)</f>
        <v>0</v>
      </c>
      <c r="AV989" s="654">
        <f ca="1">IF(AND(AR989+AT989&gt;0,AS989+AU989&gt;0),COUNTIF(AV$6:AV988,"&gt;0")+1,0)</f>
        <v>0</v>
      </c>
    </row>
    <row r="990" spans="41:48">
      <c r="AO990" s="654">
        <v>28</v>
      </c>
      <c r="AP990" s="654">
        <v>2</v>
      </c>
      <c r="AQ990" s="654">
        <v>1</v>
      </c>
      <c r="AR990" s="658">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654">
        <f ca="1">COUNTIF(INDIRECT("H"&amp;(ROW()+12*(($AO990-1)*3+$AP990)-ROW())/12+5):INDIRECT("S"&amp;(ROW()+12*(($AO990-1)*3+$AP990)-ROW())/12+5),AR990)</f>
        <v>0</v>
      </c>
      <c r="AT990" s="658">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654">
        <f ca="1">COUNTIF(INDIRECT("U"&amp;(ROW()+12*(($AO990-1)*3+$AP990)-ROW())/12+5):INDIRECT("AF"&amp;(ROW()+12*(($AO990-1)*3+$AP990)-ROW())/12+5),AT990)</f>
        <v>0</v>
      </c>
      <c r="AV990" s="654">
        <f ca="1">IF(AND(AR990+AT990&gt;0,AS990+AU990&gt;0),COUNTIF(AV$6:AV989,"&gt;0")+1,0)</f>
        <v>0</v>
      </c>
    </row>
    <row r="991" spans="41:48">
      <c r="AO991" s="654">
        <v>28</v>
      </c>
      <c r="AP991" s="654">
        <v>2</v>
      </c>
      <c r="AQ991" s="654">
        <v>2</v>
      </c>
      <c r="AR991" s="658">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654">
        <f ca="1">COUNTIF(INDIRECT("H"&amp;(ROW()+12*(($AO991-1)*3+$AP991)-ROW())/12+5):INDIRECT("S"&amp;(ROW()+12*(($AO991-1)*3+$AP991)-ROW())/12+5),AR991)</f>
        <v>0</v>
      </c>
      <c r="AT991" s="658">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654">
        <f ca="1">COUNTIF(INDIRECT("U"&amp;(ROW()+12*(($AO991-1)*3+$AP991)-ROW())/12+5):INDIRECT("AF"&amp;(ROW()+12*(($AO991-1)*3+$AP991)-ROW())/12+5),AT991)</f>
        <v>0</v>
      </c>
      <c r="AV991" s="654">
        <f ca="1">IF(AND(AR991+AT991&gt;0,AS991+AU991&gt;0),COUNTIF(AV$6:AV990,"&gt;0")+1,0)</f>
        <v>0</v>
      </c>
    </row>
    <row r="992" spans="41:48">
      <c r="AO992" s="654">
        <v>28</v>
      </c>
      <c r="AP992" s="654">
        <v>2</v>
      </c>
      <c r="AQ992" s="654">
        <v>3</v>
      </c>
      <c r="AR992" s="658">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654">
        <f ca="1">COUNTIF(INDIRECT("H"&amp;(ROW()+12*(($AO992-1)*3+$AP992)-ROW())/12+5):INDIRECT("S"&amp;(ROW()+12*(($AO992-1)*3+$AP992)-ROW())/12+5),AR992)</f>
        <v>0</v>
      </c>
      <c r="AT992" s="658">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654">
        <f ca="1">COUNTIF(INDIRECT("U"&amp;(ROW()+12*(($AO992-1)*3+$AP992)-ROW())/12+5):INDIRECT("AF"&amp;(ROW()+12*(($AO992-1)*3+$AP992)-ROW())/12+5),AT992)</f>
        <v>0</v>
      </c>
      <c r="AV992" s="654">
        <f ca="1">IF(AND(AR992+AT992&gt;0,AS992+AU992&gt;0),COUNTIF(AV$6:AV991,"&gt;0")+1,0)</f>
        <v>0</v>
      </c>
    </row>
    <row r="993" spans="41:48">
      <c r="AO993" s="654">
        <v>28</v>
      </c>
      <c r="AP993" s="654">
        <v>2</v>
      </c>
      <c r="AQ993" s="654">
        <v>4</v>
      </c>
      <c r="AR993" s="658">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654">
        <f ca="1">COUNTIF(INDIRECT("H"&amp;(ROW()+12*(($AO993-1)*3+$AP993)-ROW())/12+5):INDIRECT("S"&amp;(ROW()+12*(($AO993-1)*3+$AP993)-ROW())/12+5),AR993)</f>
        <v>0</v>
      </c>
      <c r="AT993" s="658">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654">
        <f ca="1">COUNTIF(INDIRECT("U"&amp;(ROW()+12*(($AO993-1)*3+$AP993)-ROW())/12+5):INDIRECT("AF"&amp;(ROW()+12*(($AO993-1)*3+$AP993)-ROW())/12+5),AT993)</f>
        <v>0</v>
      </c>
      <c r="AV993" s="654">
        <f ca="1">IF(AND(AR993+AT993&gt;0,AS993+AU993&gt;0),COUNTIF(AV$6:AV992,"&gt;0")+1,0)</f>
        <v>0</v>
      </c>
    </row>
    <row r="994" spans="41:48">
      <c r="AO994" s="654">
        <v>28</v>
      </c>
      <c r="AP994" s="654">
        <v>2</v>
      </c>
      <c r="AQ994" s="654">
        <v>5</v>
      </c>
      <c r="AR994" s="658">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654">
        <f ca="1">COUNTIF(INDIRECT("H"&amp;(ROW()+12*(($AO994-1)*3+$AP994)-ROW())/12+5):INDIRECT("S"&amp;(ROW()+12*(($AO994-1)*3+$AP994)-ROW())/12+5),AR994)</f>
        <v>0</v>
      </c>
      <c r="AT994" s="658">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654">
        <f ca="1">COUNTIF(INDIRECT("U"&amp;(ROW()+12*(($AO994-1)*3+$AP994)-ROW())/12+5):INDIRECT("AF"&amp;(ROW()+12*(($AO994-1)*3+$AP994)-ROW())/12+5),AT994)</f>
        <v>0</v>
      </c>
      <c r="AV994" s="654">
        <f ca="1">IF(AND(AR994+AT994&gt;0,AS994+AU994&gt;0),COUNTIF(AV$6:AV993,"&gt;0")+1,0)</f>
        <v>0</v>
      </c>
    </row>
    <row r="995" spans="41:48">
      <c r="AO995" s="654">
        <v>28</v>
      </c>
      <c r="AP995" s="654">
        <v>2</v>
      </c>
      <c r="AQ995" s="654">
        <v>6</v>
      </c>
      <c r="AR995" s="658">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654">
        <f ca="1">COUNTIF(INDIRECT("H"&amp;(ROW()+12*(($AO995-1)*3+$AP995)-ROW())/12+5):INDIRECT("S"&amp;(ROW()+12*(($AO995-1)*3+$AP995)-ROW())/12+5),AR995)</f>
        <v>0</v>
      </c>
      <c r="AT995" s="658">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654">
        <f ca="1">COUNTIF(INDIRECT("U"&amp;(ROW()+12*(($AO995-1)*3+$AP995)-ROW())/12+5):INDIRECT("AF"&amp;(ROW()+12*(($AO995-1)*3+$AP995)-ROW())/12+5),AT995)</f>
        <v>0</v>
      </c>
      <c r="AV995" s="654">
        <f ca="1">IF(AND(AR995+AT995&gt;0,AS995+AU995&gt;0),COUNTIF(AV$6:AV994,"&gt;0")+1,0)</f>
        <v>0</v>
      </c>
    </row>
    <row r="996" spans="41:48">
      <c r="AO996" s="654">
        <v>28</v>
      </c>
      <c r="AP996" s="654">
        <v>2</v>
      </c>
      <c r="AQ996" s="654">
        <v>7</v>
      </c>
      <c r="AR996" s="658">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654">
        <f ca="1">COUNTIF(INDIRECT("H"&amp;(ROW()+12*(($AO996-1)*3+$AP996)-ROW())/12+5):INDIRECT("S"&amp;(ROW()+12*(($AO996-1)*3+$AP996)-ROW())/12+5),AR996)</f>
        <v>0</v>
      </c>
      <c r="AT996" s="658">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654">
        <f ca="1">COUNTIF(INDIRECT("U"&amp;(ROW()+12*(($AO996-1)*3+$AP996)-ROW())/12+5):INDIRECT("AF"&amp;(ROW()+12*(($AO996-1)*3+$AP996)-ROW())/12+5),AT996)</f>
        <v>0</v>
      </c>
      <c r="AV996" s="654">
        <f ca="1">IF(AND(AR996+AT996&gt;0,AS996+AU996&gt;0),COUNTIF(AV$6:AV995,"&gt;0")+1,0)</f>
        <v>0</v>
      </c>
    </row>
    <row r="997" spans="41:48">
      <c r="AO997" s="654">
        <v>28</v>
      </c>
      <c r="AP997" s="654">
        <v>2</v>
      </c>
      <c r="AQ997" s="654">
        <v>8</v>
      </c>
      <c r="AR997" s="658">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654">
        <f ca="1">COUNTIF(INDIRECT("H"&amp;(ROW()+12*(($AO997-1)*3+$AP997)-ROW())/12+5):INDIRECT("S"&amp;(ROW()+12*(($AO997-1)*3+$AP997)-ROW())/12+5),AR997)</f>
        <v>0</v>
      </c>
      <c r="AT997" s="658">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654">
        <f ca="1">COUNTIF(INDIRECT("U"&amp;(ROW()+12*(($AO997-1)*3+$AP997)-ROW())/12+5):INDIRECT("AF"&amp;(ROW()+12*(($AO997-1)*3+$AP997)-ROW())/12+5),AT997)</f>
        <v>0</v>
      </c>
      <c r="AV997" s="654">
        <f ca="1">IF(AND(AR997+AT997&gt;0,AS997+AU997&gt;0),COUNTIF(AV$6:AV996,"&gt;0")+1,0)</f>
        <v>0</v>
      </c>
    </row>
    <row r="998" spans="41:48">
      <c r="AO998" s="654">
        <v>28</v>
      </c>
      <c r="AP998" s="654">
        <v>2</v>
      </c>
      <c r="AQ998" s="654">
        <v>9</v>
      </c>
      <c r="AR998" s="658">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654">
        <f ca="1">COUNTIF(INDIRECT("H"&amp;(ROW()+12*(($AO998-1)*3+$AP998)-ROW())/12+5):INDIRECT("S"&amp;(ROW()+12*(($AO998-1)*3+$AP998)-ROW())/12+5),AR998)</f>
        <v>0</v>
      </c>
      <c r="AT998" s="658">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654">
        <f ca="1">COUNTIF(INDIRECT("U"&amp;(ROW()+12*(($AO998-1)*3+$AP998)-ROW())/12+5):INDIRECT("AF"&amp;(ROW()+12*(($AO998-1)*3+$AP998)-ROW())/12+5),AT998)</f>
        <v>0</v>
      </c>
      <c r="AV998" s="654">
        <f ca="1">IF(AND(AR998+AT998&gt;0,AS998+AU998&gt;0),COUNTIF(AV$6:AV997,"&gt;0")+1,0)</f>
        <v>0</v>
      </c>
    </row>
    <row r="999" spans="41:48">
      <c r="AO999" s="654">
        <v>28</v>
      </c>
      <c r="AP999" s="654">
        <v>2</v>
      </c>
      <c r="AQ999" s="654">
        <v>10</v>
      </c>
      <c r="AR999" s="658">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654">
        <f ca="1">COUNTIF(INDIRECT("H"&amp;(ROW()+12*(($AO999-1)*3+$AP999)-ROW())/12+5):INDIRECT("S"&amp;(ROW()+12*(($AO999-1)*3+$AP999)-ROW())/12+5),AR999)</f>
        <v>0</v>
      </c>
      <c r="AT999" s="658">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654">
        <f ca="1">COUNTIF(INDIRECT("U"&amp;(ROW()+12*(($AO999-1)*3+$AP999)-ROW())/12+5):INDIRECT("AF"&amp;(ROW()+12*(($AO999-1)*3+$AP999)-ROW())/12+5),AT999)</f>
        <v>0</v>
      </c>
      <c r="AV999" s="654">
        <f ca="1">IF(AND(AR999+AT999&gt;0,AS999+AU999&gt;0),COUNTIF(AV$6:AV998,"&gt;0")+1,0)</f>
        <v>0</v>
      </c>
    </row>
    <row r="1000" spans="41:48">
      <c r="AO1000" s="654">
        <v>28</v>
      </c>
      <c r="AP1000" s="654">
        <v>2</v>
      </c>
      <c r="AQ1000" s="654">
        <v>11</v>
      </c>
      <c r="AR1000" s="658">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654">
        <f ca="1">COUNTIF(INDIRECT("H"&amp;(ROW()+12*(($AO1000-1)*3+$AP1000)-ROW())/12+5):INDIRECT("S"&amp;(ROW()+12*(($AO1000-1)*3+$AP1000)-ROW())/12+5),AR1000)</f>
        <v>0</v>
      </c>
      <c r="AT1000" s="658">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654">
        <f ca="1">COUNTIF(INDIRECT("U"&amp;(ROW()+12*(($AO1000-1)*3+$AP1000)-ROW())/12+5):INDIRECT("AF"&amp;(ROW()+12*(($AO1000-1)*3+$AP1000)-ROW())/12+5),AT1000)</f>
        <v>0</v>
      </c>
      <c r="AV1000" s="654">
        <f ca="1">IF(AND(AR1000+AT1000&gt;0,AS1000+AU1000&gt;0),COUNTIF(AV$6:AV999,"&gt;0")+1,0)</f>
        <v>0</v>
      </c>
    </row>
    <row r="1001" spans="41:48">
      <c r="AO1001" s="654">
        <v>28</v>
      </c>
      <c r="AP1001" s="654">
        <v>2</v>
      </c>
      <c r="AQ1001" s="654">
        <v>12</v>
      </c>
      <c r="AR1001" s="658">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654">
        <f ca="1">COUNTIF(INDIRECT("H"&amp;(ROW()+12*(($AO1001-1)*3+$AP1001)-ROW())/12+5):INDIRECT("S"&amp;(ROW()+12*(($AO1001-1)*3+$AP1001)-ROW())/12+5),AR1001)</f>
        <v>0</v>
      </c>
      <c r="AT1001" s="658">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654">
        <f ca="1">COUNTIF(INDIRECT("U"&amp;(ROW()+12*(($AO1001-1)*3+$AP1001)-ROW())/12+5):INDIRECT("AF"&amp;(ROW()+12*(($AO1001-1)*3+$AP1001)-ROW())/12+5),AT1001)</f>
        <v>0</v>
      </c>
      <c r="AV1001" s="654">
        <f ca="1">IF(AND(AR1001+AT1001&gt;0,AS1001+AU1001&gt;0),COUNTIF(AV$6:AV1000,"&gt;0")+1,0)</f>
        <v>0</v>
      </c>
    </row>
    <row r="1002" spans="41:48">
      <c r="AO1002" s="654">
        <v>28</v>
      </c>
      <c r="AP1002" s="654">
        <v>3</v>
      </c>
      <c r="AQ1002" s="654">
        <v>1</v>
      </c>
      <c r="AR1002" s="658">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654">
        <f ca="1">COUNTIF(INDIRECT("H"&amp;(ROW()+12*(($AO1002-1)*3+$AP1002)-ROW())/12+5):INDIRECT("S"&amp;(ROW()+12*(($AO1002-1)*3+$AP1002)-ROW())/12+5),AR1002)</f>
        <v>0</v>
      </c>
      <c r="AT1002" s="658">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654">
        <f ca="1">COUNTIF(INDIRECT("U"&amp;(ROW()+12*(($AO1002-1)*3+$AP1002)-ROW())/12+5):INDIRECT("AF"&amp;(ROW()+12*(($AO1002-1)*3+$AP1002)-ROW())/12+5),AT1002)</f>
        <v>0</v>
      </c>
      <c r="AV1002" s="654">
        <f ca="1">IF(AND(AR1002+AT1002&gt;0,AS1002+AU1002&gt;0),COUNTIF(AV$6:AV1001,"&gt;0")+1,0)</f>
        <v>0</v>
      </c>
    </row>
    <row r="1003" spans="41:48">
      <c r="AO1003" s="654">
        <v>28</v>
      </c>
      <c r="AP1003" s="654">
        <v>3</v>
      </c>
      <c r="AQ1003" s="654">
        <v>2</v>
      </c>
      <c r="AR1003" s="658">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654">
        <f ca="1">COUNTIF(INDIRECT("H"&amp;(ROW()+12*(($AO1003-1)*3+$AP1003)-ROW())/12+5):INDIRECT("S"&amp;(ROW()+12*(($AO1003-1)*3+$AP1003)-ROW())/12+5),AR1003)</f>
        <v>0</v>
      </c>
      <c r="AT1003" s="658">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654">
        <f ca="1">COUNTIF(INDIRECT("U"&amp;(ROW()+12*(($AO1003-1)*3+$AP1003)-ROW())/12+5):INDIRECT("AF"&amp;(ROW()+12*(($AO1003-1)*3+$AP1003)-ROW())/12+5),AT1003)</f>
        <v>0</v>
      </c>
      <c r="AV1003" s="654">
        <f ca="1">IF(AND(AR1003+AT1003&gt;0,AS1003+AU1003&gt;0),COUNTIF(AV$6:AV1002,"&gt;0")+1,0)</f>
        <v>0</v>
      </c>
    </row>
    <row r="1004" spans="41:48">
      <c r="AO1004" s="654">
        <v>28</v>
      </c>
      <c r="AP1004" s="654">
        <v>3</v>
      </c>
      <c r="AQ1004" s="654">
        <v>3</v>
      </c>
      <c r="AR1004" s="658">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654">
        <f ca="1">COUNTIF(INDIRECT("H"&amp;(ROW()+12*(($AO1004-1)*3+$AP1004)-ROW())/12+5):INDIRECT("S"&amp;(ROW()+12*(($AO1004-1)*3+$AP1004)-ROW())/12+5),AR1004)</f>
        <v>0</v>
      </c>
      <c r="AT1004" s="658">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654">
        <f ca="1">COUNTIF(INDIRECT("U"&amp;(ROW()+12*(($AO1004-1)*3+$AP1004)-ROW())/12+5):INDIRECT("AF"&amp;(ROW()+12*(($AO1004-1)*3+$AP1004)-ROW())/12+5),AT1004)</f>
        <v>0</v>
      </c>
      <c r="AV1004" s="654">
        <f ca="1">IF(AND(AR1004+AT1004&gt;0,AS1004+AU1004&gt;0),COUNTIF(AV$6:AV1003,"&gt;0")+1,0)</f>
        <v>0</v>
      </c>
    </row>
    <row r="1005" spans="41:48">
      <c r="AO1005" s="654">
        <v>28</v>
      </c>
      <c r="AP1005" s="654">
        <v>3</v>
      </c>
      <c r="AQ1005" s="654">
        <v>4</v>
      </c>
      <c r="AR1005" s="658">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654">
        <f ca="1">COUNTIF(INDIRECT("H"&amp;(ROW()+12*(($AO1005-1)*3+$AP1005)-ROW())/12+5):INDIRECT("S"&amp;(ROW()+12*(($AO1005-1)*3+$AP1005)-ROW())/12+5),AR1005)</f>
        <v>0</v>
      </c>
      <c r="AT1005" s="658">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654">
        <f ca="1">COUNTIF(INDIRECT("U"&amp;(ROW()+12*(($AO1005-1)*3+$AP1005)-ROW())/12+5):INDIRECT("AF"&amp;(ROW()+12*(($AO1005-1)*3+$AP1005)-ROW())/12+5),AT1005)</f>
        <v>0</v>
      </c>
      <c r="AV1005" s="654">
        <f ca="1">IF(AND(AR1005+AT1005&gt;0,AS1005+AU1005&gt;0),COUNTIF(AV$6:AV1004,"&gt;0")+1,0)</f>
        <v>0</v>
      </c>
    </row>
    <row r="1006" spans="41:48">
      <c r="AO1006" s="654">
        <v>28</v>
      </c>
      <c r="AP1006" s="654">
        <v>3</v>
      </c>
      <c r="AQ1006" s="654">
        <v>5</v>
      </c>
      <c r="AR1006" s="658">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654">
        <f ca="1">COUNTIF(INDIRECT("H"&amp;(ROW()+12*(($AO1006-1)*3+$AP1006)-ROW())/12+5):INDIRECT("S"&amp;(ROW()+12*(($AO1006-1)*3+$AP1006)-ROW())/12+5),AR1006)</f>
        <v>0</v>
      </c>
      <c r="AT1006" s="658">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654">
        <f ca="1">COUNTIF(INDIRECT("U"&amp;(ROW()+12*(($AO1006-1)*3+$AP1006)-ROW())/12+5):INDIRECT("AF"&amp;(ROW()+12*(($AO1006-1)*3+$AP1006)-ROW())/12+5),AT1006)</f>
        <v>0</v>
      </c>
      <c r="AV1006" s="654">
        <f ca="1">IF(AND(AR1006+AT1006&gt;0,AS1006+AU1006&gt;0),COUNTIF(AV$6:AV1005,"&gt;0")+1,0)</f>
        <v>0</v>
      </c>
    </row>
    <row r="1007" spans="41:48">
      <c r="AO1007" s="654">
        <v>28</v>
      </c>
      <c r="AP1007" s="654">
        <v>3</v>
      </c>
      <c r="AQ1007" s="654">
        <v>6</v>
      </c>
      <c r="AR1007" s="658">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654">
        <f ca="1">COUNTIF(INDIRECT("H"&amp;(ROW()+12*(($AO1007-1)*3+$AP1007)-ROW())/12+5):INDIRECT("S"&amp;(ROW()+12*(($AO1007-1)*3+$AP1007)-ROW())/12+5),AR1007)</f>
        <v>0</v>
      </c>
      <c r="AT1007" s="658">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654">
        <f ca="1">COUNTIF(INDIRECT("U"&amp;(ROW()+12*(($AO1007-1)*3+$AP1007)-ROW())/12+5):INDIRECT("AF"&amp;(ROW()+12*(($AO1007-1)*3+$AP1007)-ROW())/12+5),AT1007)</f>
        <v>0</v>
      </c>
      <c r="AV1007" s="654">
        <f ca="1">IF(AND(AR1007+AT1007&gt;0,AS1007+AU1007&gt;0),COUNTIF(AV$6:AV1006,"&gt;0")+1,0)</f>
        <v>0</v>
      </c>
    </row>
    <row r="1008" spans="41:48">
      <c r="AO1008" s="654">
        <v>28</v>
      </c>
      <c r="AP1008" s="654">
        <v>3</v>
      </c>
      <c r="AQ1008" s="654">
        <v>7</v>
      </c>
      <c r="AR1008" s="658">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654">
        <f ca="1">COUNTIF(INDIRECT("H"&amp;(ROW()+12*(($AO1008-1)*3+$AP1008)-ROW())/12+5):INDIRECT("S"&amp;(ROW()+12*(($AO1008-1)*3+$AP1008)-ROW())/12+5),AR1008)</f>
        <v>0</v>
      </c>
      <c r="AT1008" s="658">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654">
        <f ca="1">COUNTIF(INDIRECT("U"&amp;(ROW()+12*(($AO1008-1)*3+$AP1008)-ROW())/12+5):INDIRECT("AF"&amp;(ROW()+12*(($AO1008-1)*3+$AP1008)-ROW())/12+5),AT1008)</f>
        <v>0</v>
      </c>
      <c r="AV1008" s="654">
        <f ca="1">IF(AND(AR1008+AT1008&gt;0,AS1008+AU1008&gt;0),COUNTIF(AV$6:AV1007,"&gt;0")+1,0)</f>
        <v>0</v>
      </c>
    </row>
    <row r="1009" spans="41:48">
      <c r="AO1009" s="654">
        <v>28</v>
      </c>
      <c r="AP1009" s="654">
        <v>3</v>
      </c>
      <c r="AQ1009" s="654">
        <v>8</v>
      </c>
      <c r="AR1009" s="658">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654">
        <f ca="1">COUNTIF(INDIRECT("H"&amp;(ROW()+12*(($AO1009-1)*3+$AP1009)-ROW())/12+5):INDIRECT("S"&amp;(ROW()+12*(($AO1009-1)*3+$AP1009)-ROW())/12+5),AR1009)</f>
        <v>0</v>
      </c>
      <c r="AT1009" s="658">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654">
        <f ca="1">COUNTIF(INDIRECT("U"&amp;(ROW()+12*(($AO1009-1)*3+$AP1009)-ROW())/12+5):INDIRECT("AF"&amp;(ROW()+12*(($AO1009-1)*3+$AP1009)-ROW())/12+5),AT1009)</f>
        <v>0</v>
      </c>
      <c r="AV1009" s="654">
        <f ca="1">IF(AND(AR1009+AT1009&gt;0,AS1009+AU1009&gt;0),COUNTIF(AV$6:AV1008,"&gt;0")+1,0)</f>
        <v>0</v>
      </c>
    </row>
    <row r="1010" spans="41:48">
      <c r="AO1010" s="654">
        <v>28</v>
      </c>
      <c r="AP1010" s="654">
        <v>3</v>
      </c>
      <c r="AQ1010" s="654">
        <v>9</v>
      </c>
      <c r="AR1010" s="658">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654">
        <f ca="1">COUNTIF(INDIRECT("H"&amp;(ROW()+12*(($AO1010-1)*3+$AP1010)-ROW())/12+5):INDIRECT("S"&amp;(ROW()+12*(($AO1010-1)*3+$AP1010)-ROW())/12+5),AR1010)</f>
        <v>0</v>
      </c>
      <c r="AT1010" s="658">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654">
        <f ca="1">COUNTIF(INDIRECT("U"&amp;(ROW()+12*(($AO1010-1)*3+$AP1010)-ROW())/12+5):INDIRECT("AF"&amp;(ROW()+12*(($AO1010-1)*3+$AP1010)-ROW())/12+5),AT1010)</f>
        <v>0</v>
      </c>
      <c r="AV1010" s="654">
        <f ca="1">IF(AND(AR1010+AT1010&gt;0,AS1010+AU1010&gt;0),COUNTIF(AV$6:AV1009,"&gt;0")+1,0)</f>
        <v>0</v>
      </c>
    </row>
    <row r="1011" spans="41:48">
      <c r="AO1011" s="654">
        <v>28</v>
      </c>
      <c r="AP1011" s="654">
        <v>3</v>
      </c>
      <c r="AQ1011" s="654">
        <v>10</v>
      </c>
      <c r="AR1011" s="658">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654">
        <f ca="1">COUNTIF(INDIRECT("H"&amp;(ROW()+12*(($AO1011-1)*3+$AP1011)-ROW())/12+5):INDIRECT("S"&amp;(ROW()+12*(($AO1011-1)*3+$AP1011)-ROW())/12+5),AR1011)</f>
        <v>0</v>
      </c>
      <c r="AT1011" s="658">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654">
        <f ca="1">COUNTIF(INDIRECT("U"&amp;(ROW()+12*(($AO1011-1)*3+$AP1011)-ROW())/12+5):INDIRECT("AF"&amp;(ROW()+12*(($AO1011-1)*3+$AP1011)-ROW())/12+5),AT1011)</f>
        <v>0</v>
      </c>
      <c r="AV1011" s="654">
        <f ca="1">IF(AND(AR1011+AT1011&gt;0,AS1011+AU1011&gt;0),COUNTIF(AV$6:AV1010,"&gt;0")+1,0)</f>
        <v>0</v>
      </c>
    </row>
    <row r="1012" spans="41:48">
      <c r="AO1012" s="654">
        <v>28</v>
      </c>
      <c r="AP1012" s="654">
        <v>3</v>
      </c>
      <c r="AQ1012" s="654">
        <v>11</v>
      </c>
      <c r="AR1012" s="658">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654">
        <f ca="1">COUNTIF(INDIRECT("H"&amp;(ROW()+12*(($AO1012-1)*3+$AP1012)-ROW())/12+5):INDIRECT("S"&amp;(ROW()+12*(($AO1012-1)*3+$AP1012)-ROW())/12+5),AR1012)</f>
        <v>0</v>
      </c>
      <c r="AT1012" s="658">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654">
        <f ca="1">COUNTIF(INDIRECT("U"&amp;(ROW()+12*(($AO1012-1)*3+$AP1012)-ROW())/12+5):INDIRECT("AF"&amp;(ROW()+12*(($AO1012-1)*3+$AP1012)-ROW())/12+5),AT1012)</f>
        <v>0</v>
      </c>
      <c r="AV1012" s="654">
        <f ca="1">IF(AND(AR1012+AT1012&gt;0,AS1012+AU1012&gt;0),COUNTIF(AV$6:AV1011,"&gt;0")+1,0)</f>
        <v>0</v>
      </c>
    </row>
    <row r="1013" spans="41:48">
      <c r="AO1013" s="654">
        <v>28</v>
      </c>
      <c r="AP1013" s="654">
        <v>3</v>
      </c>
      <c r="AQ1013" s="654">
        <v>12</v>
      </c>
      <c r="AR1013" s="658">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654">
        <f ca="1">COUNTIF(INDIRECT("H"&amp;(ROW()+12*(($AO1013-1)*3+$AP1013)-ROW())/12+5):INDIRECT("S"&amp;(ROW()+12*(($AO1013-1)*3+$AP1013)-ROW())/12+5),AR1013)</f>
        <v>0</v>
      </c>
      <c r="AT1013" s="658">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654">
        <f ca="1">COUNTIF(INDIRECT("U"&amp;(ROW()+12*(($AO1013-1)*3+$AP1013)-ROW())/12+5):INDIRECT("AF"&amp;(ROW()+12*(($AO1013-1)*3+$AP1013)-ROW())/12+5),AT1013)</f>
        <v>0</v>
      </c>
      <c r="AV1013" s="654">
        <f ca="1">IF(AND(AR1013+AT1013&gt;0,AS1013+AU1013&gt;0),COUNTIF(AV$6:AV1012,"&gt;0")+1,0)</f>
        <v>0</v>
      </c>
    </row>
    <row r="1014" spans="41:48">
      <c r="AO1014" s="654">
        <v>29</v>
      </c>
      <c r="AP1014" s="654">
        <v>1</v>
      </c>
      <c r="AQ1014" s="654">
        <v>1</v>
      </c>
      <c r="AR1014" s="658">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654">
        <f ca="1">COUNTIF(INDIRECT("H"&amp;(ROW()+12*(($AO1014-1)*3+$AP1014)-ROW())/12+5):INDIRECT("S"&amp;(ROW()+12*(($AO1014-1)*3+$AP1014)-ROW())/12+5),AR1014)</f>
        <v>0</v>
      </c>
      <c r="AT1014" s="658">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654">
        <f ca="1">COUNTIF(INDIRECT("U"&amp;(ROW()+12*(($AO1014-1)*3+$AP1014)-ROW())/12+5):INDIRECT("AF"&amp;(ROW()+12*(($AO1014-1)*3+$AP1014)-ROW())/12+5),AT1014)</f>
        <v>0</v>
      </c>
      <c r="AV1014" s="654">
        <f ca="1">IF(AND(AR1014+AT1014&gt;0,AS1014+AU1014&gt;0),COUNTIF(AV$6:AV1013,"&gt;0")+1,0)</f>
        <v>0</v>
      </c>
    </row>
    <row r="1015" spans="41:48">
      <c r="AO1015" s="654">
        <v>29</v>
      </c>
      <c r="AP1015" s="654">
        <v>1</v>
      </c>
      <c r="AQ1015" s="654">
        <v>2</v>
      </c>
      <c r="AR1015" s="658">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654">
        <f ca="1">COUNTIF(INDIRECT("H"&amp;(ROW()+12*(($AO1015-1)*3+$AP1015)-ROW())/12+5):INDIRECT("S"&amp;(ROW()+12*(($AO1015-1)*3+$AP1015)-ROW())/12+5),AR1015)</f>
        <v>0</v>
      </c>
      <c r="AT1015" s="658">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654">
        <f ca="1">COUNTIF(INDIRECT("U"&amp;(ROW()+12*(($AO1015-1)*3+$AP1015)-ROW())/12+5):INDIRECT("AF"&amp;(ROW()+12*(($AO1015-1)*3+$AP1015)-ROW())/12+5),AT1015)</f>
        <v>0</v>
      </c>
      <c r="AV1015" s="654">
        <f ca="1">IF(AND(AR1015+AT1015&gt;0,AS1015+AU1015&gt;0),COUNTIF(AV$6:AV1014,"&gt;0")+1,0)</f>
        <v>0</v>
      </c>
    </row>
    <row r="1016" spans="41:48">
      <c r="AO1016" s="654">
        <v>29</v>
      </c>
      <c r="AP1016" s="654">
        <v>1</v>
      </c>
      <c r="AQ1016" s="654">
        <v>3</v>
      </c>
      <c r="AR1016" s="658">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654">
        <f ca="1">COUNTIF(INDIRECT("H"&amp;(ROW()+12*(($AO1016-1)*3+$AP1016)-ROW())/12+5):INDIRECT("S"&amp;(ROW()+12*(($AO1016-1)*3+$AP1016)-ROW())/12+5),AR1016)</f>
        <v>0</v>
      </c>
      <c r="AT1016" s="658">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654">
        <f ca="1">COUNTIF(INDIRECT("U"&amp;(ROW()+12*(($AO1016-1)*3+$AP1016)-ROW())/12+5):INDIRECT("AF"&amp;(ROW()+12*(($AO1016-1)*3+$AP1016)-ROW())/12+5),AT1016)</f>
        <v>0</v>
      </c>
      <c r="AV1016" s="654">
        <f ca="1">IF(AND(AR1016+AT1016&gt;0,AS1016+AU1016&gt;0),COUNTIF(AV$6:AV1015,"&gt;0")+1,0)</f>
        <v>0</v>
      </c>
    </row>
    <row r="1017" spans="41:48">
      <c r="AO1017" s="654">
        <v>29</v>
      </c>
      <c r="AP1017" s="654">
        <v>1</v>
      </c>
      <c r="AQ1017" s="654">
        <v>4</v>
      </c>
      <c r="AR1017" s="658">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654">
        <f ca="1">COUNTIF(INDIRECT("H"&amp;(ROW()+12*(($AO1017-1)*3+$AP1017)-ROW())/12+5):INDIRECT("S"&amp;(ROW()+12*(($AO1017-1)*3+$AP1017)-ROW())/12+5),AR1017)</f>
        <v>0</v>
      </c>
      <c r="AT1017" s="658">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654">
        <f ca="1">COUNTIF(INDIRECT("U"&amp;(ROW()+12*(($AO1017-1)*3+$AP1017)-ROW())/12+5):INDIRECT("AF"&amp;(ROW()+12*(($AO1017-1)*3+$AP1017)-ROW())/12+5),AT1017)</f>
        <v>0</v>
      </c>
      <c r="AV1017" s="654">
        <f ca="1">IF(AND(AR1017+AT1017&gt;0,AS1017+AU1017&gt;0),COUNTIF(AV$6:AV1016,"&gt;0")+1,0)</f>
        <v>0</v>
      </c>
    </row>
    <row r="1018" spans="41:48">
      <c r="AO1018" s="654">
        <v>29</v>
      </c>
      <c r="AP1018" s="654">
        <v>1</v>
      </c>
      <c r="AQ1018" s="654">
        <v>5</v>
      </c>
      <c r="AR1018" s="658">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654">
        <f ca="1">COUNTIF(INDIRECT("H"&amp;(ROW()+12*(($AO1018-1)*3+$AP1018)-ROW())/12+5):INDIRECT("S"&amp;(ROW()+12*(($AO1018-1)*3+$AP1018)-ROW())/12+5),AR1018)</f>
        <v>0</v>
      </c>
      <c r="AT1018" s="658">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654">
        <f ca="1">COUNTIF(INDIRECT("U"&amp;(ROW()+12*(($AO1018-1)*3+$AP1018)-ROW())/12+5):INDIRECT("AF"&amp;(ROW()+12*(($AO1018-1)*3+$AP1018)-ROW())/12+5),AT1018)</f>
        <v>0</v>
      </c>
      <c r="AV1018" s="654">
        <f ca="1">IF(AND(AR1018+AT1018&gt;0,AS1018+AU1018&gt;0),COUNTIF(AV$6:AV1017,"&gt;0")+1,0)</f>
        <v>0</v>
      </c>
    </row>
    <row r="1019" spans="41:48">
      <c r="AO1019" s="654">
        <v>29</v>
      </c>
      <c r="AP1019" s="654">
        <v>1</v>
      </c>
      <c r="AQ1019" s="654">
        <v>6</v>
      </c>
      <c r="AR1019" s="658">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654">
        <f ca="1">COUNTIF(INDIRECT("H"&amp;(ROW()+12*(($AO1019-1)*3+$AP1019)-ROW())/12+5):INDIRECT("S"&amp;(ROW()+12*(($AO1019-1)*3+$AP1019)-ROW())/12+5),AR1019)</f>
        <v>0</v>
      </c>
      <c r="AT1019" s="658">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654">
        <f ca="1">COUNTIF(INDIRECT("U"&amp;(ROW()+12*(($AO1019-1)*3+$AP1019)-ROW())/12+5):INDIRECT("AF"&amp;(ROW()+12*(($AO1019-1)*3+$AP1019)-ROW())/12+5),AT1019)</f>
        <v>0</v>
      </c>
      <c r="AV1019" s="654">
        <f ca="1">IF(AND(AR1019+AT1019&gt;0,AS1019+AU1019&gt;0),COUNTIF(AV$6:AV1018,"&gt;0")+1,0)</f>
        <v>0</v>
      </c>
    </row>
    <row r="1020" spans="41:48">
      <c r="AO1020" s="654">
        <v>29</v>
      </c>
      <c r="AP1020" s="654">
        <v>1</v>
      </c>
      <c r="AQ1020" s="654">
        <v>7</v>
      </c>
      <c r="AR1020" s="658">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654">
        <f ca="1">COUNTIF(INDIRECT("H"&amp;(ROW()+12*(($AO1020-1)*3+$AP1020)-ROW())/12+5):INDIRECT("S"&amp;(ROW()+12*(($AO1020-1)*3+$AP1020)-ROW())/12+5),AR1020)</f>
        <v>0</v>
      </c>
      <c r="AT1020" s="658">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654">
        <f ca="1">COUNTIF(INDIRECT("U"&amp;(ROW()+12*(($AO1020-1)*3+$AP1020)-ROW())/12+5):INDIRECT("AF"&amp;(ROW()+12*(($AO1020-1)*3+$AP1020)-ROW())/12+5),AT1020)</f>
        <v>0</v>
      </c>
      <c r="AV1020" s="654">
        <f ca="1">IF(AND(AR1020+AT1020&gt;0,AS1020+AU1020&gt;0),COUNTIF(AV$6:AV1019,"&gt;0")+1,0)</f>
        <v>0</v>
      </c>
    </row>
    <row r="1021" spans="41:48">
      <c r="AO1021" s="654">
        <v>29</v>
      </c>
      <c r="AP1021" s="654">
        <v>1</v>
      </c>
      <c r="AQ1021" s="654">
        <v>8</v>
      </c>
      <c r="AR1021" s="658">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654">
        <f ca="1">COUNTIF(INDIRECT("H"&amp;(ROW()+12*(($AO1021-1)*3+$AP1021)-ROW())/12+5):INDIRECT("S"&amp;(ROW()+12*(($AO1021-1)*3+$AP1021)-ROW())/12+5),AR1021)</f>
        <v>0</v>
      </c>
      <c r="AT1021" s="658">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654">
        <f ca="1">COUNTIF(INDIRECT("U"&amp;(ROW()+12*(($AO1021-1)*3+$AP1021)-ROW())/12+5):INDIRECT("AF"&amp;(ROW()+12*(($AO1021-1)*3+$AP1021)-ROW())/12+5),AT1021)</f>
        <v>0</v>
      </c>
      <c r="AV1021" s="654">
        <f ca="1">IF(AND(AR1021+AT1021&gt;0,AS1021+AU1021&gt;0),COUNTIF(AV$6:AV1020,"&gt;0")+1,0)</f>
        <v>0</v>
      </c>
    </row>
    <row r="1022" spans="41:48">
      <c r="AO1022" s="654">
        <v>29</v>
      </c>
      <c r="AP1022" s="654">
        <v>1</v>
      </c>
      <c r="AQ1022" s="654">
        <v>9</v>
      </c>
      <c r="AR1022" s="658">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654">
        <f ca="1">COUNTIF(INDIRECT("H"&amp;(ROW()+12*(($AO1022-1)*3+$AP1022)-ROW())/12+5):INDIRECT("S"&amp;(ROW()+12*(($AO1022-1)*3+$AP1022)-ROW())/12+5),AR1022)</f>
        <v>0</v>
      </c>
      <c r="AT1022" s="658">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654">
        <f ca="1">COUNTIF(INDIRECT("U"&amp;(ROW()+12*(($AO1022-1)*3+$AP1022)-ROW())/12+5):INDIRECT("AF"&amp;(ROW()+12*(($AO1022-1)*3+$AP1022)-ROW())/12+5),AT1022)</f>
        <v>0</v>
      </c>
      <c r="AV1022" s="654">
        <f ca="1">IF(AND(AR1022+AT1022&gt;0,AS1022+AU1022&gt;0),COUNTIF(AV$6:AV1021,"&gt;0")+1,0)</f>
        <v>0</v>
      </c>
    </row>
    <row r="1023" spans="41:48">
      <c r="AO1023" s="654">
        <v>29</v>
      </c>
      <c r="AP1023" s="654">
        <v>1</v>
      </c>
      <c r="AQ1023" s="654">
        <v>10</v>
      </c>
      <c r="AR1023" s="658">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654">
        <f ca="1">COUNTIF(INDIRECT("H"&amp;(ROW()+12*(($AO1023-1)*3+$AP1023)-ROW())/12+5):INDIRECT("S"&amp;(ROW()+12*(($AO1023-1)*3+$AP1023)-ROW())/12+5),AR1023)</f>
        <v>0</v>
      </c>
      <c r="AT1023" s="658">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654">
        <f ca="1">COUNTIF(INDIRECT("U"&amp;(ROW()+12*(($AO1023-1)*3+$AP1023)-ROW())/12+5):INDIRECT("AF"&amp;(ROW()+12*(($AO1023-1)*3+$AP1023)-ROW())/12+5),AT1023)</f>
        <v>0</v>
      </c>
      <c r="AV1023" s="654">
        <f ca="1">IF(AND(AR1023+AT1023&gt;0,AS1023+AU1023&gt;0),COUNTIF(AV$6:AV1022,"&gt;0")+1,0)</f>
        <v>0</v>
      </c>
    </row>
    <row r="1024" spans="41:48">
      <c r="AO1024" s="654">
        <v>29</v>
      </c>
      <c r="AP1024" s="654">
        <v>1</v>
      </c>
      <c r="AQ1024" s="654">
        <v>11</v>
      </c>
      <c r="AR1024" s="658">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654">
        <f ca="1">COUNTIF(INDIRECT("H"&amp;(ROW()+12*(($AO1024-1)*3+$AP1024)-ROW())/12+5):INDIRECT("S"&amp;(ROW()+12*(($AO1024-1)*3+$AP1024)-ROW())/12+5),AR1024)</f>
        <v>0</v>
      </c>
      <c r="AT1024" s="658">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654">
        <f ca="1">COUNTIF(INDIRECT("U"&amp;(ROW()+12*(($AO1024-1)*3+$AP1024)-ROW())/12+5):INDIRECT("AF"&amp;(ROW()+12*(($AO1024-1)*3+$AP1024)-ROW())/12+5),AT1024)</f>
        <v>0</v>
      </c>
      <c r="AV1024" s="654">
        <f ca="1">IF(AND(AR1024+AT1024&gt;0,AS1024+AU1024&gt;0),COUNTIF(AV$6:AV1023,"&gt;0")+1,0)</f>
        <v>0</v>
      </c>
    </row>
    <row r="1025" spans="41:48">
      <c r="AO1025" s="654">
        <v>29</v>
      </c>
      <c r="AP1025" s="654">
        <v>1</v>
      </c>
      <c r="AQ1025" s="654">
        <v>12</v>
      </c>
      <c r="AR1025" s="658">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654">
        <f ca="1">COUNTIF(INDIRECT("H"&amp;(ROW()+12*(($AO1025-1)*3+$AP1025)-ROW())/12+5):INDIRECT("S"&amp;(ROW()+12*(($AO1025-1)*3+$AP1025)-ROW())/12+5),AR1025)</f>
        <v>0</v>
      </c>
      <c r="AT1025" s="658">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654">
        <f ca="1">COUNTIF(INDIRECT("U"&amp;(ROW()+12*(($AO1025-1)*3+$AP1025)-ROW())/12+5):INDIRECT("AF"&amp;(ROW()+12*(($AO1025-1)*3+$AP1025)-ROW())/12+5),AT1025)</f>
        <v>0</v>
      </c>
      <c r="AV1025" s="654">
        <f ca="1">IF(AND(AR1025+AT1025&gt;0,AS1025+AU1025&gt;0),COUNTIF(AV$6:AV1024,"&gt;0")+1,0)</f>
        <v>0</v>
      </c>
    </row>
    <row r="1026" spans="41:48">
      <c r="AO1026" s="654">
        <v>29</v>
      </c>
      <c r="AP1026" s="654">
        <v>2</v>
      </c>
      <c r="AQ1026" s="654">
        <v>1</v>
      </c>
      <c r="AR1026" s="658">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654">
        <f ca="1">COUNTIF(INDIRECT("H"&amp;(ROW()+12*(($AO1026-1)*3+$AP1026)-ROW())/12+5):INDIRECT("S"&amp;(ROW()+12*(($AO1026-1)*3+$AP1026)-ROW())/12+5),AR1026)</f>
        <v>0</v>
      </c>
      <c r="AT1026" s="658">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654">
        <f ca="1">COUNTIF(INDIRECT("U"&amp;(ROW()+12*(($AO1026-1)*3+$AP1026)-ROW())/12+5):INDIRECT("AF"&amp;(ROW()+12*(($AO1026-1)*3+$AP1026)-ROW())/12+5),AT1026)</f>
        <v>0</v>
      </c>
      <c r="AV1026" s="654">
        <f ca="1">IF(AND(AR1026+AT1026&gt;0,AS1026+AU1026&gt;0),COUNTIF(AV$6:AV1025,"&gt;0")+1,0)</f>
        <v>0</v>
      </c>
    </row>
    <row r="1027" spans="41:48">
      <c r="AO1027" s="654">
        <v>29</v>
      </c>
      <c r="AP1027" s="654">
        <v>2</v>
      </c>
      <c r="AQ1027" s="654">
        <v>2</v>
      </c>
      <c r="AR1027" s="658">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654">
        <f ca="1">COUNTIF(INDIRECT("H"&amp;(ROW()+12*(($AO1027-1)*3+$AP1027)-ROW())/12+5):INDIRECT("S"&amp;(ROW()+12*(($AO1027-1)*3+$AP1027)-ROW())/12+5),AR1027)</f>
        <v>0</v>
      </c>
      <c r="AT1027" s="658">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654">
        <f ca="1">COUNTIF(INDIRECT("U"&amp;(ROW()+12*(($AO1027-1)*3+$AP1027)-ROW())/12+5):INDIRECT("AF"&amp;(ROW()+12*(($AO1027-1)*3+$AP1027)-ROW())/12+5),AT1027)</f>
        <v>0</v>
      </c>
      <c r="AV1027" s="654">
        <f ca="1">IF(AND(AR1027+AT1027&gt;0,AS1027+AU1027&gt;0),COUNTIF(AV$6:AV1026,"&gt;0")+1,0)</f>
        <v>0</v>
      </c>
    </row>
    <row r="1028" spans="41:48">
      <c r="AO1028" s="654">
        <v>29</v>
      </c>
      <c r="AP1028" s="654">
        <v>2</v>
      </c>
      <c r="AQ1028" s="654">
        <v>3</v>
      </c>
      <c r="AR1028" s="658">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654">
        <f ca="1">COUNTIF(INDIRECT("H"&amp;(ROW()+12*(($AO1028-1)*3+$AP1028)-ROW())/12+5):INDIRECT("S"&amp;(ROW()+12*(($AO1028-1)*3+$AP1028)-ROW())/12+5),AR1028)</f>
        <v>0</v>
      </c>
      <c r="AT1028" s="658">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654">
        <f ca="1">COUNTIF(INDIRECT("U"&amp;(ROW()+12*(($AO1028-1)*3+$AP1028)-ROW())/12+5):INDIRECT("AF"&amp;(ROW()+12*(($AO1028-1)*3+$AP1028)-ROW())/12+5),AT1028)</f>
        <v>0</v>
      </c>
      <c r="AV1028" s="654">
        <f ca="1">IF(AND(AR1028+AT1028&gt;0,AS1028+AU1028&gt;0),COUNTIF(AV$6:AV1027,"&gt;0")+1,0)</f>
        <v>0</v>
      </c>
    </row>
    <row r="1029" spans="41:48">
      <c r="AO1029" s="654">
        <v>29</v>
      </c>
      <c r="AP1029" s="654">
        <v>2</v>
      </c>
      <c r="AQ1029" s="654">
        <v>4</v>
      </c>
      <c r="AR1029" s="658">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654">
        <f ca="1">COUNTIF(INDIRECT("H"&amp;(ROW()+12*(($AO1029-1)*3+$AP1029)-ROW())/12+5):INDIRECT("S"&amp;(ROW()+12*(($AO1029-1)*3+$AP1029)-ROW())/12+5),AR1029)</f>
        <v>0</v>
      </c>
      <c r="AT1029" s="658">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654">
        <f ca="1">COUNTIF(INDIRECT("U"&amp;(ROW()+12*(($AO1029-1)*3+$AP1029)-ROW())/12+5):INDIRECT("AF"&amp;(ROW()+12*(($AO1029-1)*3+$AP1029)-ROW())/12+5),AT1029)</f>
        <v>0</v>
      </c>
      <c r="AV1029" s="654">
        <f ca="1">IF(AND(AR1029+AT1029&gt;0,AS1029+AU1029&gt;0),COUNTIF(AV$6:AV1028,"&gt;0")+1,0)</f>
        <v>0</v>
      </c>
    </row>
    <row r="1030" spans="41:48">
      <c r="AO1030" s="654">
        <v>29</v>
      </c>
      <c r="AP1030" s="654">
        <v>2</v>
      </c>
      <c r="AQ1030" s="654">
        <v>5</v>
      </c>
      <c r="AR1030" s="658">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654">
        <f ca="1">COUNTIF(INDIRECT("H"&amp;(ROW()+12*(($AO1030-1)*3+$AP1030)-ROW())/12+5):INDIRECT("S"&amp;(ROW()+12*(($AO1030-1)*3+$AP1030)-ROW())/12+5),AR1030)</f>
        <v>0</v>
      </c>
      <c r="AT1030" s="658">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654">
        <f ca="1">COUNTIF(INDIRECT("U"&amp;(ROW()+12*(($AO1030-1)*3+$AP1030)-ROW())/12+5):INDIRECT("AF"&amp;(ROW()+12*(($AO1030-1)*3+$AP1030)-ROW())/12+5),AT1030)</f>
        <v>0</v>
      </c>
      <c r="AV1030" s="654">
        <f ca="1">IF(AND(AR1030+AT1030&gt;0,AS1030+AU1030&gt;0),COUNTIF(AV$6:AV1029,"&gt;0")+1,0)</f>
        <v>0</v>
      </c>
    </row>
    <row r="1031" spans="41:48">
      <c r="AO1031" s="654">
        <v>29</v>
      </c>
      <c r="AP1031" s="654">
        <v>2</v>
      </c>
      <c r="AQ1031" s="654">
        <v>6</v>
      </c>
      <c r="AR1031" s="658">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654">
        <f ca="1">COUNTIF(INDIRECT("H"&amp;(ROW()+12*(($AO1031-1)*3+$AP1031)-ROW())/12+5):INDIRECT("S"&amp;(ROW()+12*(($AO1031-1)*3+$AP1031)-ROW())/12+5),AR1031)</f>
        <v>0</v>
      </c>
      <c r="AT1031" s="658">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654">
        <f ca="1">COUNTIF(INDIRECT("U"&amp;(ROW()+12*(($AO1031-1)*3+$AP1031)-ROW())/12+5):INDIRECT("AF"&amp;(ROW()+12*(($AO1031-1)*3+$AP1031)-ROW())/12+5),AT1031)</f>
        <v>0</v>
      </c>
      <c r="AV1031" s="654">
        <f ca="1">IF(AND(AR1031+AT1031&gt;0,AS1031+AU1031&gt;0),COUNTIF(AV$6:AV1030,"&gt;0")+1,0)</f>
        <v>0</v>
      </c>
    </row>
    <row r="1032" spans="41:48">
      <c r="AO1032" s="654">
        <v>29</v>
      </c>
      <c r="AP1032" s="654">
        <v>2</v>
      </c>
      <c r="AQ1032" s="654">
        <v>7</v>
      </c>
      <c r="AR1032" s="658">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654">
        <f ca="1">COUNTIF(INDIRECT("H"&amp;(ROW()+12*(($AO1032-1)*3+$AP1032)-ROW())/12+5):INDIRECT("S"&amp;(ROW()+12*(($AO1032-1)*3+$AP1032)-ROW())/12+5),AR1032)</f>
        <v>0</v>
      </c>
      <c r="AT1032" s="658">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654">
        <f ca="1">COUNTIF(INDIRECT("U"&amp;(ROW()+12*(($AO1032-1)*3+$AP1032)-ROW())/12+5):INDIRECT("AF"&amp;(ROW()+12*(($AO1032-1)*3+$AP1032)-ROW())/12+5),AT1032)</f>
        <v>0</v>
      </c>
      <c r="AV1032" s="654">
        <f ca="1">IF(AND(AR1032+AT1032&gt;0,AS1032+AU1032&gt;0),COUNTIF(AV$6:AV1031,"&gt;0")+1,0)</f>
        <v>0</v>
      </c>
    </row>
    <row r="1033" spans="41:48">
      <c r="AO1033" s="654">
        <v>29</v>
      </c>
      <c r="AP1033" s="654">
        <v>2</v>
      </c>
      <c r="AQ1033" s="654">
        <v>8</v>
      </c>
      <c r="AR1033" s="658">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654">
        <f ca="1">COUNTIF(INDIRECT("H"&amp;(ROW()+12*(($AO1033-1)*3+$AP1033)-ROW())/12+5):INDIRECT("S"&amp;(ROW()+12*(($AO1033-1)*3+$AP1033)-ROW())/12+5),AR1033)</f>
        <v>0</v>
      </c>
      <c r="AT1033" s="658">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654">
        <f ca="1">COUNTIF(INDIRECT("U"&amp;(ROW()+12*(($AO1033-1)*3+$AP1033)-ROW())/12+5):INDIRECT("AF"&amp;(ROW()+12*(($AO1033-1)*3+$AP1033)-ROW())/12+5),AT1033)</f>
        <v>0</v>
      </c>
      <c r="AV1033" s="654">
        <f ca="1">IF(AND(AR1033+AT1033&gt;0,AS1033+AU1033&gt;0),COUNTIF(AV$6:AV1032,"&gt;0")+1,0)</f>
        <v>0</v>
      </c>
    </row>
    <row r="1034" spans="41:48">
      <c r="AO1034" s="654">
        <v>29</v>
      </c>
      <c r="AP1034" s="654">
        <v>2</v>
      </c>
      <c r="AQ1034" s="654">
        <v>9</v>
      </c>
      <c r="AR1034" s="658">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654">
        <f ca="1">COUNTIF(INDIRECT("H"&amp;(ROW()+12*(($AO1034-1)*3+$AP1034)-ROW())/12+5):INDIRECT("S"&amp;(ROW()+12*(($AO1034-1)*3+$AP1034)-ROW())/12+5),AR1034)</f>
        <v>0</v>
      </c>
      <c r="AT1034" s="658">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654">
        <f ca="1">COUNTIF(INDIRECT("U"&amp;(ROW()+12*(($AO1034-1)*3+$AP1034)-ROW())/12+5):INDIRECT("AF"&amp;(ROW()+12*(($AO1034-1)*3+$AP1034)-ROW())/12+5),AT1034)</f>
        <v>0</v>
      </c>
      <c r="AV1034" s="654">
        <f ca="1">IF(AND(AR1034+AT1034&gt;0,AS1034+AU1034&gt;0),COUNTIF(AV$6:AV1033,"&gt;0")+1,0)</f>
        <v>0</v>
      </c>
    </row>
    <row r="1035" spans="41:48">
      <c r="AO1035" s="654">
        <v>29</v>
      </c>
      <c r="AP1035" s="654">
        <v>2</v>
      </c>
      <c r="AQ1035" s="654">
        <v>10</v>
      </c>
      <c r="AR1035" s="658">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654">
        <f ca="1">COUNTIF(INDIRECT("H"&amp;(ROW()+12*(($AO1035-1)*3+$AP1035)-ROW())/12+5):INDIRECT("S"&amp;(ROW()+12*(($AO1035-1)*3+$AP1035)-ROW())/12+5),AR1035)</f>
        <v>0</v>
      </c>
      <c r="AT1035" s="658">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654">
        <f ca="1">COUNTIF(INDIRECT("U"&amp;(ROW()+12*(($AO1035-1)*3+$AP1035)-ROW())/12+5):INDIRECT("AF"&amp;(ROW()+12*(($AO1035-1)*3+$AP1035)-ROW())/12+5),AT1035)</f>
        <v>0</v>
      </c>
      <c r="AV1035" s="654">
        <f ca="1">IF(AND(AR1035+AT1035&gt;0,AS1035+AU1035&gt;0),COUNTIF(AV$6:AV1034,"&gt;0")+1,0)</f>
        <v>0</v>
      </c>
    </row>
    <row r="1036" spans="41:48">
      <c r="AO1036" s="654">
        <v>29</v>
      </c>
      <c r="AP1036" s="654">
        <v>2</v>
      </c>
      <c r="AQ1036" s="654">
        <v>11</v>
      </c>
      <c r="AR1036" s="658">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654">
        <f ca="1">COUNTIF(INDIRECT("H"&amp;(ROW()+12*(($AO1036-1)*3+$AP1036)-ROW())/12+5):INDIRECT("S"&amp;(ROW()+12*(($AO1036-1)*3+$AP1036)-ROW())/12+5),AR1036)</f>
        <v>0</v>
      </c>
      <c r="AT1036" s="658">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654">
        <f ca="1">COUNTIF(INDIRECT("U"&amp;(ROW()+12*(($AO1036-1)*3+$AP1036)-ROW())/12+5):INDIRECT("AF"&amp;(ROW()+12*(($AO1036-1)*3+$AP1036)-ROW())/12+5),AT1036)</f>
        <v>0</v>
      </c>
      <c r="AV1036" s="654">
        <f ca="1">IF(AND(AR1036+AT1036&gt;0,AS1036+AU1036&gt;0),COUNTIF(AV$6:AV1035,"&gt;0")+1,0)</f>
        <v>0</v>
      </c>
    </row>
    <row r="1037" spans="41:48">
      <c r="AO1037" s="654">
        <v>29</v>
      </c>
      <c r="AP1037" s="654">
        <v>2</v>
      </c>
      <c r="AQ1037" s="654">
        <v>12</v>
      </c>
      <c r="AR1037" s="658">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654">
        <f ca="1">COUNTIF(INDIRECT("H"&amp;(ROW()+12*(($AO1037-1)*3+$AP1037)-ROW())/12+5):INDIRECT("S"&amp;(ROW()+12*(($AO1037-1)*3+$AP1037)-ROW())/12+5),AR1037)</f>
        <v>0</v>
      </c>
      <c r="AT1037" s="658">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654">
        <f ca="1">COUNTIF(INDIRECT("U"&amp;(ROW()+12*(($AO1037-1)*3+$AP1037)-ROW())/12+5):INDIRECT("AF"&amp;(ROW()+12*(($AO1037-1)*3+$AP1037)-ROW())/12+5),AT1037)</f>
        <v>0</v>
      </c>
      <c r="AV1037" s="654">
        <f ca="1">IF(AND(AR1037+AT1037&gt;0,AS1037+AU1037&gt;0),COUNTIF(AV$6:AV1036,"&gt;0")+1,0)</f>
        <v>0</v>
      </c>
    </row>
    <row r="1038" spans="41:48">
      <c r="AO1038" s="654">
        <v>29</v>
      </c>
      <c r="AP1038" s="654">
        <v>3</v>
      </c>
      <c r="AQ1038" s="654">
        <v>1</v>
      </c>
      <c r="AR1038" s="658">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654">
        <f ca="1">COUNTIF(INDIRECT("H"&amp;(ROW()+12*(($AO1038-1)*3+$AP1038)-ROW())/12+5):INDIRECT("S"&amp;(ROW()+12*(($AO1038-1)*3+$AP1038)-ROW())/12+5),AR1038)</f>
        <v>0</v>
      </c>
      <c r="AT1038" s="658">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654">
        <f ca="1">COUNTIF(INDIRECT("U"&amp;(ROW()+12*(($AO1038-1)*3+$AP1038)-ROW())/12+5):INDIRECT("AF"&amp;(ROW()+12*(($AO1038-1)*3+$AP1038)-ROW())/12+5),AT1038)</f>
        <v>0</v>
      </c>
      <c r="AV1038" s="654">
        <f ca="1">IF(AND(AR1038+AT1038&gt;0,AS1038+AU1038&gt;0),COUNTIF(AV$6:AV1037,"&gt;0")+1,0)</f>
        <v>0</v>
      </c>
    </row>
    <row r="1039" spans="41:48">
      <c r="AO1039" s="654">
        <v>29</v>
      </c>
      <c r="AP1039" s="654">
        <v>3</v>
      </c>
      <c r="AQ1039" s="654">
        <v>2</v>
      </c>
      <c r="AR1039" s="658">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654">
        <f ca="1">COUNTIF(INDIRECT("H"&amp;(ROW()+12*(($AO1039-1)*3+$AP1039)-ROW())/12+5):INDIRECT("S"&amp;(ROW()+12*(($AO1039-1)*3+$AP1039)-ROW())/12+5),AR1039)</f>
        <v>0</v>
      </c>
      <c r="AT1039" s="658">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654">
        <f ca="1">COUNTIF(INDIRECT("U"&amp;(ROW()+12*(($AO1039-1)*3+$AP1039)-ROW())/12+5):INDIRECT("AF"&amp;(ROW()+12*(($AO1039-1)*3+$AP1039)-ROW())/12+5),AT1039)</f>
        <v>0</v>
      </c>
      <c r="AV1039" s="654">
        <f ca="1">IF(AND(AR1039+AT1039&gt;0,AS1039+AU1039&gt;0),COUNTIF(AV$6:AV1038,"&gt;0")+1,0)</f>
        <v>0</v>
      </c>
    </row>
    <row r="1040" spans="41:48">
      <c r="AO1040" s="654">
        <v>29</v>
      </c>
      <c r="AP1040" s="654">
        <v>3</v>
      </c>
      <c r="AQ1040" s="654">
        <v>3</v>
      </c>
      <c r="AR1040" s="658">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654">
        <f ca="1">COUNTIF(INDIRECT("H"&amp;(ROW()+12*(($AO1040-1)*3+$AP1040)-ROW())/12+5):INDIRECT("S"&amp;(ROW()+12*(($AO1040-1)*3+$AP1040)-ROW())/12+5),AR1040)</f>
        <v>0</v>
      </c>
      <c r="AT1040" s="658">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654">
        <f ca="1">COUNTIF(INDIRECT("U"&amp;(ROW()+12*(($AO1040-1)*3+$AP1040)-ROW())/12+5):INDIRECT("AF"&amp;(ROW()+12*(($AO1040-1)*3+$AP1040)-ROW())/12+5),AT1040)</f>
        <v>0</v>
      </c>
      <c r="AV1040" s="654">
        <f ca="1">IF(AND(AR1040+AT1040&gt;0,AS1040+AU1040&gt;0),COUNTIF(AV$6:AV1039,"&gt;0")+1,0)</f>
        <v>0</v>
      </c>
    </row>
    <row r="1041" spans="41:48">
      <c r="AO1041" s="654">
        <v>29</v>
      </c>
      <c r="AP1041" s="654">
        <v>3</v>
      </c>
      <c r="AQ1041" s="654">
        <v>4</v>
      </c>
      <c r="AR1041" s="658">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654">
        <f ca="1">COUNTIF(INDIRECT("H"&amp;(ROW()+12*(($AO1041-1)*3+$AP1041)-ROW())/12+5):INDIRECT("S"&amp;(ROW()+12*(($AO1041-1)*3+$AP1041)-ROW())/12+5),AR1041)</f>
        <v>0</v>
      </c>
      <c r="AT1041" s="658">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654">
        <f ca="1">COUNTIF(INDIRECT("U"&amp;(ROW()+12*(($AO1041-1)*3+$AP1041)-ROW())/12+5):INDIRECT("AF"&amp;(ROW()+12*(($AO1041-1)*3+$AP1041)-ROW())/12+5),AT1041)</f>
        <v>0</v>
      </c>
      <c r="AV1041" s="654">
        <f ca="1">IF(AND(AR1041+AT1041&gt;0,AS1041+AU1041&gt;0),COUNTIF(AV$6:AV1040,"&gt;0")+1,0)</f>
        <v>0</v>
      </c>
    </row>
    <row r="1042" spans="41:48">
      <c r="AO1042" s="654">
        <v>29</v>
      </c>
      <c r="AP1042" s="654">
        <v>3</v>
      </c>
      <c r="AQ1042" s="654">
        <v>5</v>
      </c>
      <c r="AR1042" s="658">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654">
        <f ca="1">COUNTIF(INDIRECT("H"&amp;(ROW()+12*(($AO1042-1)*3+$AP1042)-ROW())/12+5):INDIRECT("S"&amp;(ROW()+12*(($AO1042-1)*3+$AP1042)-ROW())/12+5),AR1042)</f>
        <v>0</v>
      </c>
      <c r="AT1042" s="658">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654">
        <f ca="1">COUNTIF(INDIRECT("U"&amp;(ROW()+12*(($AO1042-1)*3+$AP1042)-ROW())/12+5):INDIRECT("AF"&amp;(ROW()+12*(($AO1042-1)*3+$AP1042)-ROW())/12+5),AT1042)</f>
        <v>0</v>
      </c>
      <c r="AV1042" s="654">
        <f ca="1">IF(AND(AR1042+AT1042&gt;0,AS1042+AU1042&gt;0),COUNTIF(AV$6:AV1041,"&gt;0")+1,0)</f>
        <v>0</v>
      </c>
    </row>
    <row r="1043" spans="41:48">
      <c r="AO1043" s="654">
        <v>29</v>
      </c>
      <c r="AP1043" s="654">
        <v>3</v>
      </c>
      <c r="AQ1043" s="654">
        <v>6</v>
      </c>
      <c r="AR1043" s="658">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654">
        <f ca="1">COUNTIF(INDIRECT("H"&amp;(ROW()+12*(($AO1043-1)*3+$AP1043)-ROW())/12+5):INDIRECT("S"&amp;(ROW()+12*(($AO1043-1)*3+$AP1043)-ROW())/12+5),AR1043)</f>
        <v>0</v>
      </c>
      <c r="AT1043" s="658">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654">
        <f ca="1">COUNTIF(INDIRECT("U"&amp;(ROW()+12*(($AO1043-1)*3+$AP1043)-ROW())/12+5):INDIRECT("AF"&amp;(ROW()+12*(($AO1043-1)*3+$AP1043)-ROW())/12+5),AT1043)</f>
        <v>0</v>
      </c>
      <c r="AV1043" s="654">
        <f ca="1">IF(AND(AR1043+AT1043&gt;0,AS1043+AU1043&gt;0),COUNTIF(AV$6:AV1042,"&gt;0")+1,0)</f>
        <v>0</v>
      </c>
    </row>
    <row r="1044" spans="41:48">
      <c r="AO1044" s="654">
        <v>29</v>
      </c>
      <c r="AP1044" s="654">
        <v>3</v>
      </c>
      <c r="AQ1044" s="654">
        <v>7</v>
      </c>
      <c r="AR1044" s="658">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654">
        <f ca="1">COUNTIF(INDIRECT("H"&amp;(ROW()+12*(($AO1044-1)*3+$AP1044)-ROW())/12+5):INDIRECT("S"&amp;(ROW()+12*(($AO1044-1)*3+$AP1044)-ROW())/12+5),AR1044)</f>
        <v>0</v>
      </c>
      <c r="AT1044" s="658">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654">
        <f ca="1">COUNTIF(INDIRECT("U"&amp;(ROW()+12*(($AO1044-1)*3+$AP1044)-ROW())/12+5):INDIRECT("AF"&amp;(ROW()+12*(($AO1044-1)*3+$AP1044)-ROW())/12+5),AT1044)</f>
        <v>0</v>
      </c>
      <c r="AV1044" s="654">
        <f ca="1">IF(AND(AR1044+AT1044&gt;0,AS1044+AU1044&gt;0),COUNTIF(AV$6:AV1043,"&gt;0")+1,0)</f>
        <v>0</v>
      </c>
    </row>
    <row r="1045" spans="41:48">
      <c r="AO1045" s="654">
        <v>29</v>
      </c>
      <c r="AP1045" s="654">
        <v>3</v>
      </c>
      <c r="AQ1045" s="654">
        <v>8</v>
      </c>
      <c r="AR1045" s="658">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654">
        <f ca="1">COUNTIF(INDIRECT("H"&amp;(ROW()+12*(($AO1045-1)*3+$AP1045)-ROW())/12+5):INDIRECT("S"&amp;(ROW()+12*(($AO1045-1)*3+$AP1045)-ROW())/12+5),AR1045)</f>
        <v>0</v>
      </c>
      <c r="AT1045" s="658">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654">
        <f ca="1">COUNTIF(INDIRECT("U"&amp;(ROW()+12*(($AO1045-1)*3+$AP1045)-ROW())/12+5):INDIRECT("AF"&amp;(ROW()+12*(($AO1045-1)*3+$AP1045)-ROW())/12+5),AT1045)</f>
        <v>0</v>
      </c>
      <c r="AV1045" s="654">
        <f ca="1">IF(AND(AR1045+AT1045&gt;0,AS1045+AU1045&gt;0),COUNTIF(AV$6:AV1044,"&gt;0")+1,0)</f>
        <v>0</v>
      </c>
    </row>
    <row r="1046" spans="41:48">
      <c r="AO1046" s="654">
        <v>29</v>
      </c>
      <c r="AP1046" s="654">
        <v>3</v>
      </c>
      <c r="AQ1046" s="654">
        <v>9</v>
      </c>
      <c r="AR1046" s="658">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654">
        <f ca="1">COUNTIF(INDIRECT("H"&amp;(ROW()+12*(($AO1046-1)*3+$AP1046)-ROW())/12+5):INDIRECT("S"&amp;(ROW()+12*(($AO1046-1)*3+$AP1046)-ROW())/12+5),AR1046)</f>
        <v>0</v>
      </c>
      <c r="AT1046" s="658">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654">
        <f ca="1">COUNTIF(INDIRECT("U"&amp;(ROW()+12*(($AO1046-1)*3+$AP1046)-ROW())/12+5):INDIRECT("AF"&amp;(ROW()+12*(($AO1046-1)*3+$AP1046)-ROW())/12+5),AT1046)</f>
        <v>0</v>
      </c>
      <c r="AV1046" s="654">
        <f ca="1">IF(AND(AR1046+AT1046&gt;0,AS1046+AU1046&gt;0),COUNTIF(AV$6:AV1045,"&gt;0")+1,0)</f>
        <v>0</v>
      </c>
    </row>
    <row r="1047" spans="41:48">
      <c r="AO1047" s="654">
        <v>29</v>
      </c>
      <c r="AP1047" s="654">
        <v>3</v>
      </c>
      <c r="AQ1047" s="654">
        <v>10</v>
      </c>
      <c r="AR1047" s="658">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654">
        <f ca="1">COUNTIF(INDIRECT("H"&amp;(ROW()+12*(($AO1047-1)*3+$AP1047)-ROW())/12+5):INDIRECT("S"&amp;(ROW()+12*(($AO1047-1)*3+$AP1047)-ROW())/12+5),AR1047)</f>
        <v>0</v>
      </c>
      <c r="AT1047" s="658">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654">
        <f ca="1">COUNTIF(INDIRECT("U"&amp;(ROW()+12*(($AO1047-1)*3+$AP1047)-ROW())/12+5):INDIRECT("AF"&amp;(ROW()+12*(($AO1047-1)*3+$AP1047)-ROW())/12+5),AT1047)</f>
        <v>0</v>
      </c>
      <c r="AV1047" s="654">
        <f ca="1">IF(AND(AR1047+AT1047&gt;0,AS1047+AU1047&gt;0),COUNTIF(AV$6:AV1046,"&gt;0")+1,0)</f>
        <v>0</v>
      </c>
    </row>
    <row r="1048" spans="41:48">
      <c r="AO1048" s="654">
        <v>29</v>
      </c>
      <c r="AP1048" s="654">
        <v>3</v>
      </c>
      <c r="AQ1048" s="654">
        <v>11</v>
      </c>
      <c r="AR1048" s="658">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654">
        <f ca="1">COUNTIF(INDIRECT("H"&amp;(ROW()+12*(($AO1048-1)*3+$AP1048)-ROW())/12+5):INDIRECT("S"&amp;(ROW()+12*(($AO1048-1)*3+$AP1048)-ROW())/12+5),AR1048)</f>
        <v>0</v>
      </c>
      <c r="AT1048" s="658">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654">
        <f ca="1">COUNTIF(INDIRECT("U"&amp;(ROW()+12*(($AO1048-1)*3+$AP1048)-ROW())/12+5):INDIRECT("AF"&amp;(ROW()+12*(($AO1048-1)*3+$AP1048)-ROW())/12+5),AT1048)</f>
        <v>0</v>
      </c>
      <c r="AV1048" s="654">
        <f ca="1">IF(AND(AR1048+AT1048&gt;0,AS1048+AU1048&gt;0),COUNTIF(AV$6:AV1047,"&gt;0")+1,0)</f>
        <v>0</v>
      </c>
    </row>
    <row r="1049" spans="41:48">
      <c r="AO1049" s="654">
        <v>29</v>
      </c>
      <c r="AP1049" s="654">
        <v>3</v>
      </c>
      <c r="AQ1049" s="654">
        <v>12</v>
      </c>
      <c r="AR1049" s="658">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654">
        <f ca="1">COUNTIF(INDIRECT("H"&amp;(ROW()+12*(($AO1049-1)*3+$AP1049)-ROW())/12+5):INDIRECT("S"&amp;(ROW()+12*(($AO1049-1)*3+$AP1049)-ROW())/12+5),AR1049)</f>
        <v>0</v>
      </c>
      <c r="AT1049" s="658">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654">
        <f ca="1">COUNTIF(INDIRECT("U"&amp;(ROW()+12*(($AO1049-1)*3+$AP1049)-ROW())/12+5):INDIRECT("AF"&amp;(ROW()+12*(($AO1049-1)*3+$AP1049)-ROW())/12+5),AT1049)</f>
        <v>0</v>
      </c>
      <c r="AV1049" s="654">
        <f ca="1">IF(AND(AR1049+AT1049&gt;0,AS1049+AU1049&gt;0),COUNTIF(AV$6:AV1048,"&gt;0")+1,0)</f>
        <v>0</v>
      </c>
    </row>
    <row r="1050" spans="41:48">
      <c r="AO1050" s="654">
        <v>30</v>
      </c>
      <c r="AP1050" s="654">
        <v>1</v>
      </c>
      <c r="AQ1050" s="654">
        <v>1</v>
      </c>
      <c r="AR1050" s="658">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654">
        <f ca="1">COUNTIF(INDIRECT("H"&amp;(ROW()+12*(($AO1050-1)*3+$AP1050)-ROW())/12+5):INDIRECT("S"&amp;(ROW()+12*(($AO1050-1)*3+$AP1050)-ROW())/12+5),AR1050)</f>
        <v>0</v>
      </c>
      <c r="AT1050" s="658">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654">
        <f ca="1">COUNTIF(INDIRECT("U"&amp;(ROW()+12*(($AO1050-1)*3+$AP1050)-ROW())/12+5):INDIRECT("AF"&amp;(ROW()+12*(($AO1050-1)*3+$AP1050)-ROW())/12+5),AT1050)</f>
        <v>0</v>
      </c>
      <c r="AV1050" s="654">
        <f ca="1">IF(AND(AR1050+AT1050&gt;0,AS1050+AU1050&gt;0),COUNTIF(AV$6:AV1049,"&gt;0")+1,0)</f>
        <v>0</v>
      </c>
    </row>
    <row r="1051" spans="41:48">
      <c r="AO1051" s="654">
        <v>30</v>
      </c>
      <c r="AP1051" s="654">
        <v>1</v>
      </c>
      <c r="AQ1051" s="654">
        <v>2</v>
      </c>
      <c r="AR1051" s="658">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654">
        <f ca="1">COUNTIF(INDIRECT("H"&amp;(ROW()+12*(($AO1051-1)*3+$AP1051)-ROW())/12+5):INDIRECT("S"&amp;(ROW()+12*(($AO1051-1)*3+$AP1051)-ROW())/12+5),AR1051)</f>
        <v>0</v>
      </c>
      <c r="AT1051" s="658">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654">
        <f ca="1">COUNTIF(INDIRECT("U"&amp;(ROW()+12*(($AO1051-1)*3+$AP1051)-ROW())/12+5):INDIRECT("AF"&amp;(ROW()+12*(($AO1051-1)*3+$AP1051)-ROW())/12+5),AT1051)</f>
        <v>0</v>
      </c>
      <c r="AV1051" s="654">
        <f ca="1">IF(AND(AR1051+AT1051&gt;0,AS1051+AU1051&gt;0),COUNTIF(AV$6:AV1050,"&gt;0")+1,0)</f>
        <v>0</v>
      </c>
    </row>
    <row r="1052" spans="41:48">
      <c r="AO1052" s="654">
        <v>30</v>
      </c>
      <c r="AP1052" s="654">
        <v>1</v>
      </c>
      <c r="AQ1052" s="654">
        <v>3</v>
      </c>
      <c r="AR1052" s="658">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654">
        <f ca="1">COUNTIF(INDIRECT("H"&amp;(ROW()+12*(($AO1052-1)*3+$AP1052)-ROW())/12+5):INDIRECT("S"&amp;(ROW()+12*(($AO1052-1)*3+$AP1052)-ROW())/12+5),AR1052)</f>
        <v>0</v>
      </c>
      <c r="AT1052" s="658">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654">
        <f ca="1">COUNTIF(INDIRECT("U"&amp;(ROW()+12*(($AO1052-1)*3+$AP1052)-ROW())/12+5):INDIRECT("AF"&amp;(ROW()+12*(($AO1052-1)*3+$AP1052)-ROW())/12+5),AT1052)</f>
        <v>0</v>
      </c>
      <c r="AV1052" s="654">
        <f ca="1">IF(AND(AR1052+AT1052&gt;0,AS1052+AU1052&gt;0),COUNTIF(AV$6:AV1051,"&gt;0")+1,0)</f>
        <v>0</v>
      </c>
    </row>
    <row r="1053" spans="41:48">
      <c r="AO1053" s="654">
        <v>30</v>
      </c>
      <c r="AP1053" s="654">
        <v>1</v>
      </c>
      <c r="AQ1053" s="654">
        <v>4</v>
      </c>
      <c r="AR1053" s="658">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654">
        <f ca="1">COUNTIF(INDIRECT("H"&amp;(ROW()+12*(($AO1053-1)*3+$AP1053)-ROW())/12+5):INDIRECT("S"&amp;(ROW()+12*(($AO1053-1)*3+$AP1053)-ROW())/12+5),AR1053)</f>
        <v>0</v>
      </c>
      <c r="AT1053" s="658">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654">
        <f ca="1">COUNTIF(INDIRECT("U"&amp;(ROW()+12*(($AO1053-1)*3+$AP1053)-ROW())/12+5):INDIRECT("AF"&amp;(ROW()+12*(($AO1053-1)*3+$AP1053)-ROW())/12+5),AT1053)</f>
        <v>0</v>
      </c>
      <c r="AV1053" s="654">
        <f ca="1">IF(AND(AR1053+AT1053&gt;0,AS1053+AU1053&gt;0),COUNTIF(AV$6:AV1052,"&gt;0")+1,0)</f>
        <v>0</v>
      </c>
    </row>
    <row r="1054" spans="41:48">
      <c r="AO1054" s="654">
        <v>30</v>
      </c>
      <c r="AP1054" s="654">
        <v>1</v>
      </c>
      <c r="AQ1054" s="654">
        <v>5</v>
      </c>
      <c r="AR1054" s="658">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654">
        <f ca="1">COUNTIF(INDIRECT("H"&amp;(ROW()+12*(($AO1054-1)*3+$AP1054)-ROW())/12+5):INDIRECT("S"&amp;(ROW()+12*(($AO1054-1)*3+$AP1054)-ROW())/12+5),AR1054)</f>
        <v>0</v>
      </c>
      <c r="AT1054" s="658">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654">
        <f ca="1">COUNTIF(INDIRECT("U"&amp;(ROW()+12*(($AO1054-1)*3+$AP1054)-ROW())/12+5):INDIRECT("AF"&amp;(ROW()+12*(($AO1054-1)*3+$AP1054)-ROW())/12+5),AT1054)</f>
        <v>0</v>
      </c>
      <c r="AV1054" s="654">
        <f ca="1">IF(AND(AR1054+AT1054&gt;0,AS1054+AU1054&gt;0),COUNTIF(AV$6:AV1053,"&gt;0")+1,0)</f>
        <v>0</v>
      </c>
    </row>
    <row r="1055" spans="41:48">
      <c r="AO1055" s="654">
        <v>30</v>
      </c>
      <c r="AP1055" s="654">
        <v>1</v>
      </c>
      <c r="AQ1055" s="654">
        <v>6</v>
      </c>
      <c r="AR1055" s="658">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654">
        <f ca="1">COUNTIF(INDIRECT("H"&amp;(ROW()+12*(($AO1055-1)*3+$AP1055)-ROW())/12+5):INDIRECT("S"&amp;(ROW()+12*(($AO1055-1)*3+$AP1055)-ROW())/12+5),AR1055)</f>
        <v>0</v>
      </c>
      <c r="AT1055" s="658">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654">
        <f ca="1">COUNTIF(INDIRECT("U"&amp;(ROW()+12*(($AO1055-1)*3+$AP1055)-ROW())/12+5):INDIRECT("AF"&amp;(ROW()+12*(($AO1055-1)*3+$AP1055)-ROW())/12+5),AT1055)</f>
        <v>0</v>
      </c>
      <c r="AV1055" s="654">
        <f ca="1">IF(AND(AR1055+AT1055&gt;0,AS1055+AU1055&gt;0),COUNTIF(AV$6:AV1054,"&gt;0")+1,0)</f>
        <v>0</v>
      </c>
    </row>
    <row r="1056" spans="41:48">
      <c r="AO1056" s="654">
        <v>30</v>
      </c>
      <c r="AP1056" s="654">
        <v>1</v>
      </c>
      <c r="AQ1056" s="654">
        <v>7</v>
      </c>
      <c r="AR1056" s="658">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654">
        <f ca="1">COUNTIF(INDIRECT("H"&amp;(ROW()+12*(($AO1056-1)*3+$AP1056)-ROW())/12+5):INDIRECT("S"&amp;(ROW()+12*(($AO1056-1)*3+$AP1056)-ROW())/12+5),AR1056)</f>
        <v>0</v>
      </c>
      <c r="AT1056" s="658">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654">
        <f ca="1">COUNTIF(INDIRECT("U"&amp;(ROW()+12*(($AO1056-1)*3+$AP1056)-ROW())/12+5):INDIRECT("AF"&amp;(ROW()+12*(($AO1056-1)*3+$AP1056)-ROW())/12+5),AT1056)</f>
        <v>0</v>
      </c>
      <c r="AV1056" s="654">
        <f ca="1">IF(AND(AR1056+AT1056&gt;0,AS1056+AU1056&gt;0),COUNTIF(AV$6:AV1055,"&gt;0")+1,0)</f>
        <v>0</v>
      </c>
    </row>
    <row r="1057" spans="41:48">
      <c r="AO1057" s="654">
        <v>30</v>
      </c>
      <c r="AP1057" s="654">
        <v>1</v>
      </c>
      <c r="AQ1057" s="654">
        <v>8</v>
      </c>
      <c r="AR1057" s="658">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654">
        <f ca="1">COUNTIF(INDIRECT("H"&amp;(ROW()+12*(($AO1057-1)*3+$AP1057)-ROW())/12+5):INDIRECT("S"&amp;(ROW()+12*(($AO1057-1)*3+$AP1057)-ROW())/12+5),AR1057)</f>
        <v>0</v>
      </c>
      <c r="AT1057" s="658">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654">
        <f ca="1">COUNTIF(INDIRECT("U"&amp;(ROW()+12*(($AO1057-1)*3+$AP1057)-ROW())/12+5):INDIRECT("AF"&amp;(ROW()+12*(($AO1057-1)*3+$AP1057)-ROW())/12+5),AT1057)</f>
        <v>0</v>
      </c>
      <c r="AV1057" s="654">
        <f ca="1">IF(AND(AR1057+AT1057&gt;0,AS1057+AU1057&gt;0),COUNTIF(AV$6:AV1056,"&gt;0")+1,0)</f>
        <v>0</v>
      </c>
    </row>
    <row r="1058" spans="41:48">
      <c r="AO1058" s="654">
        <v>30</v>
      </c>
      <c r="AP1058" s="654">
        <v>1</v>
      </c>
      <c r="AQ1058" s="654">
        <v>9</v>
      </c>
      <c r="AR1058" s="658">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654">
        <f ca="1">COUNTIF(INDIRECT("H"&amp;(ROW()+12*(($AO1058-1)*3+$AP1058)-ROW())/12+5):INDIRECT("S"&amp;(ROW()+12*(($AO1058-1)*3+$AP1058)-ROW())/12+5),AR1058)</f>
        <v>0</v>
      </c>
      <c r="AT1058" s="658">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654">
        <f ca="1">COUNTIF(INDIRECT("U"&amp;(ROW()+12*(($AO1058-1)*3+$AP1058)-ROW())/12+5):INDIRECT("AF"&amp;(ROW()+12*(($AO1058-1)*3+$AP1058)-ROW())/12+5),AT1058)</f>
        <v>0</v>
      </c>
      <c r="AV1058" s="654">
        <f ca="1">IF(AND(AR1058+AT1058&gt;0,AS1058+AU1058&gt;0),COUNTIF(AV$6:AV1057,"&gt;0")+1,0)</f>
        <v>0</v>
      </c>
    </row>
    <row r="1059" spans="41:48">
      <c r="AO1059" s="654">
        <v>30</v>
      </c>
      <c r="AP1059" s="654">
        <v>1</v>
      </c>
      <c r="AQ1059" s="654">
        <v>10</v>
      </c>
      <c r="AR1059" s="658">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654">
        <f ca="1">COUNTIF(INDIRECT("H"&amp;(ROW()+12*(($AO1059-1)*3+$AP1059)-ROW())/12+5):INDIRECT("S"&amp;(ROW()+12*(($AO1059-1)*3+$AP1059)-ROW())/12+5),AR1059)</f>
        <v>0</v>
      </c>
      <c r="AT1059" s="658">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654">
        <f ca="1">COUNTIF(INDIRECT("U"&amp;(ROW()+12*(($AO1059-1)*3+$AP1059)-ROW())/12+5):INDIRECT("AF"&amp;(ROW()+12*(($AO1059-1)*3+$AP1059)-ROW())/12+5),AT1059)</f>
        <v>0</v>
      </c>
      <c r="AV1059" s="654">
        <f ca="1">IF(AND(AR1059+AT1059&gt;0,AS1059+AU1059&gt;0),COUNTIF(AV$6:AV1058,"&gt;0")+1,0)</f>
        <v>0</v>
      </c>
    </row>
    <row r="1060" spans="41:48">
      <c r="AO1060" s="654">
        <v>30</v>
      </c>
      <c r="AP1060" s="654">
        <v>1</v>
      </c>
      <c r="AQ1060" s="654">
        <v>11</v>
      </c>
      <c r="AR1060" s="658">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654">
        <f ca="1">COUNTIF(INDIRECT("H"&amp;(ROW()+12*(($AO1060-1)*3+$AP1060)-ROW())/12+5):INDIRECT("S"&amp;(ROW()+12*(($AO1060-1)*3+$AP1060)-ROW())/12+5),AR1060)</f>
        <v>0</v>
      </c>
      <c r="AT1060" s="658">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654">
        <f ca="1">COUNTIF(INDIRECT("U"&amp;(ROW()+12*(($AO1060-1)*3+$AP1060)-ROW())/12+5):INDIRECT("AF"&amp;(ROW()+12*(($AO1060-1)*3+$AP1060)-ROW())/12+5),AT1060)</f>
        <v>0</v>
      </c>
      <c r="AV1060" s="654">
        <f ca="1">IF(AND(AR1060+AT1060&gt;0,AS1060+AU1060&gt;0),COUNTIF(AV$6:AV1059,"&gt;0")+1,0)</f>
        <v>0</v>
      </c>
    </row>
    <row r="1061" spans="41:48">
      <c r="AO1061" s="654">
        <v>30</v>
      </c>
      <c r="AP1061" s="654">
        <v>1</v>
      </c>
      <c r="AQ1061" s="654">
        <v>12</v>
      </c>
      <c r="AR1061" s="658">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654">
        <f ca="1">COUNTIF(INDIRECT("H"&amp;(ROW()+12*(($AO1061-1)*3+$AP1061)-ROW())/12+5):INDIRECT("S"&amp;(ROW()+12*(($AO1061-1)*3+$AP1061)-ROW())/12+5),AR1061)</f>
        <v>0</v>
      </c>
      <c r="AT1061" s="658">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654">
        <f ca="1">COUNTIF(INDIRECT("U"&amp;(ROW()+12*(($AO1061-1)*3+$AP1061)-ROW())/12+5):INDIRECT("AF"&amp;(ROW()+12*(($AO1061-1)*3+$AP1061)-ROW())/12+5),AT1061)</f>
        <v>0</v>
      </c>
      <c r="AV1061" s="654">
        <f ca="1">IF(AND(AR1061+AT1061&gt;0,AS1061+AU1061&gt;0),COUNTIF(AV$6:AV1060,"&gt;0")+1,0)</f>
        <v>0</v>
      </c>
    </row>
    <row r="1062" spans="41:48">
      <c r="AO1062" s="654">
        <v>30</v>
      </c>
      <c r="AP1062" s="654">
        <v>2</v>
      </c>
      <c r="AQ1062" s="654">
        <v>1</v>
      </c>
      <c r="AR1062" s="658">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654">
        <f ca="1">COUNTIF(INDIRECT("H"&amp;(ROW()+12*(($AO1062-1)*3+$AP1062)-ROW())/12+5):INDIRECT("S"&amp;(ROW()+12*(($AO1062-1)*3+$AP1062)-ROW())/12+5),AR1062)</f>
        <v>0</v>
      </c>
      <c r="AT1062" s="658">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654">
        <f ca="1">COUNTIF(INDIRECT("U"&amp;(ROW()+12*(($AO1062-1)*3+$AP1062)-ROW())/12+5):INDIRECT("AF"&amp;(ROW()+12*(($AO1062-1)*3+$AP1062)-ROW())/12+5),AT1062)</f>
        <v>0</v>
      </c>
      <c r="AV1062" s="654">
        <f ca="1">IF(AND(AR1062+AT1062&gt;0,AS1062+AU1062&gt;0),COUNTIF(AV$6:AV1061,"&gt;0")+1,0)</f>
        <v>0</v>
      </c>
    </row>
    <row r="1063" spans="41:48">
      <c r="AO1063" s="654">
        <v>30</v>
      </c>
      <c r="AP1063" s="654">
        <v>2</v>
      </c>
      <c r="AQ1063" s="654">
        <v>2</v>
      </c>
      <c r="AR1063" s="658">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654">
        <f ca="1">COUNTIF(INDIRECT("H"&amp;(ROW()+12*(($AO1063-1)*3+$AP1063)-ROW())/12+5):INDIRECT("S"&amp;(ROW()+12*(($AO1063-1)*3+$AP1063)-ROW())/12+5),AR1063)</f>
        <v>0</v>
      </c>
      <c r="AT1063" s="658">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654">
        <f ca="1">COUNTIF(INDIRECT("U"&amp;(ROW()+12*(($AO1063-1)*3+$AP1063)-ROW())/12+5):INDIRECT("AF"&amp;(ROW()+12*(($AO1063-1)*3+$AP1063)-ROW())/12+5),AT1063)</f>
        <v>0</v>
      </c>
      <c r="AV1063" s="654">
        <f ca="1">IF(AND(AR1063+AT1063&gt;0,AS1063+AU1063&gt;0),COUNTIF(AV$6:AV1062,"&gt;0")+1,0)</f>
        <v>0</v>
      </c>
    </row>
    <row r="1064" spans="41:48">
      <c r="AO1064" s="654">
        <v>30</v>
      </c>
      <c r="AP1064" s="654">
        <v>2</v>
      </c>
      <c r="AQ1064" s="654">
        <v>3</v>
      </c>
      <c r="AR1064" s="658">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654">
        <f ca="1">COUNTIF(INDIRECT("H"&amp;(ROW()+12*(($AO1064-1)*3+$AP1064)-ROW())/12+5):INDIRECT("S"&amp;(ROW()+12*(($AO1064-1)*3+$AP1064)-ROW())/12+5),AR1064)</f>
        <v>0</v>
      </c>
      <c r="AT1064" s="658">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654">
        <f ca="1">COUNTIF(INDIRECT("U"&amp;(ROW()+12*(($AO1064-1)*3+$AP1064)-ROW())/12+5):INDIRECT("AF"&amp;(ROW()+12*(($AO1064-1)*3+$AP1064)-ROW())/12+5),AT1064)</f>
        <v>0</v>
      </c>
      <c r="AV1064" s="654">
        <f ca="1">IF(AND(AR1064+AT1064&gt;0,AS1064+AU1064&gt;0),COUNTIF(AV$6:AV1063,"&gt;0")+1,0)</f>
        <v>0</v>
      </c>
    </row>
    <row r="1065" spans="41:48">
      <c r="AO1065" s="654">
        <v>30</v>
      </c>
      <c r="AP1065" s="654">
        <v>2</v>
      </c>
      <c r="AQ1065" s="654">
        <v>4</v>
      </c>
      <c r="AR1065" s="658">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654">
        <f ca="1">COUNTIF(INDIRECT("H"&amp;(ROW()+12*(($AO1065-1)*3+$AP1065)-ROW())/12+5):INDIRECT("S"&amp;(ROW()+12*(($AO1065-1)*3+$AP1065)-ROW())/12+5),AR1065)</f>
        <v>0</v>
      </c>
      <c r="AT1065" s="658">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654">
        <f ca="1">COUNTIF(INDIRECT("U"&amp;(ROW()+12*(($AO1065-1)*3+$AP1065)-ROW())/12+5):INDIRECT("AF"&amp;(ROW()+12*(($AO1065-1)*3+$AP1065)-ROW())/12+5),AT1065)</f>
        <v>0</v>
      </c>
      <c r="AV1065" s="654">
        <f ca="1">IF(AND(AR1065+AT1065&gt;0,AS1065+AU1065&gt;0),COUNTIF(AV$6:AV1064,"&gt;0")+1,0)</f>
        <v>0</v>
      </c>
    </row>
    <row r="1066" spans="41:48">
      <c r="AO1066" s="654">
        <v>30</v>
      </c>
      <c r="AP1066" s="654">
        <v>2</v>
      </c>
      <c r="AQ1066" s="654">
        <v>5</v>
      </c>
      <c r="AR1066" s="658">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654">
        <f ca="1">COUNTIF(INDIRECT("H"&amp;(ROW()+12*(($AO1066-1)*3+$AP1066)-ROW())/12+5):INDIRECT("S"&amp;(ROW()+12*(($AO1066-1)*3+$AP1066)-ROW())/12+5),AR1066)</f>
        <v>0</v>
      </c>
      <c r="AT1066" s="658">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654">
        <f ca="1">COUNTIF(INDIRECT("U"&amp;(ROW()+12*(($AO1066-1)*3+$AP1066)-ROW())/12+5):INDIRECT("AF"&amp;(ROW()+12*(($AO1066-1)*3+$AP1066)-ROW())/12+5),AT1066)</f>
        <v>0</v>
      </c>
      <c r="AV1066" s="654">
        <f ca="1">IF(AND(AR1066+AT1066&gt;0,AS1066+AU1066&gt;0),COUNTIF(AV$6:AV1065,"&gt;0")+1,0)</f>
        <v>0</v>
      </c>
    </row>
    <row r="1067" spans="41:48">
      <c r="AO1067" s="654">
        <v>30</v>
      </c>
      <c r="AP1067" s="654">
        <v>2</v>
      </c>
      <c r="AQ1067" s="654">
        <v>6</v>
      </c>
      <c r="AR1067" s="658">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654">
        <f ca="1">COUNTIF(INDIRECT("H"&amp;(ROW()+12*(($AO1067-1)*3+$AP1067)-ROW())/12+5):INDIRECT("S"&amp;(ROW()+12*(($AO1067-1)*3+$AP1067)-ROW())/12+5),AR1067)</f>
        <v>0</v>
      </c>
      <c r="AT1067" s="658">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654">
        <f ca="1">COUNTIF(INDIRECT("U"&amp;(ROW()+12*(($AO1067-1)*3+$AP1067)-ROW())/12+5):INDIRECT("AF"&amp;(ROW()+12*(($AO1067-1)*3+$AP1067)-ROW())/12+5),AT1067)</f>
        <v>0</v>
      </c>
      <c r="AV1067" s="654">
        <f ca="1">IF(AND(AR1067+AT1067&gt;0,AS1067+AU1067&gt;0),COUNTIF(AV$6:AV1066,"&gt;0")+1,0)</f>
        <v>0</v>
      </c>
    </row>
    <row r="1068" spans="41:48">
      <c r="AO1068" s="654">
        <v>30</v>
      </c>
      <c r="AP1068" s="654">
        <v>2</v>
      </c>
      <c r="AQ1068" s="654">
        <v>7</v>
      </c>
      <c r="AR1068" s="658">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654">
        <f ca="1">COUNTIF(INDIRECT("H"&amp;(ROW()+12*(($AO1068-1)*3+$AP1068)-ROW())/12+5):INDIRECT("S"&amp;(ROW()+12*(($AO1068-1)*3+$AP1068)-ROW())/12+5),AR1068)</f>
        <v>0</v>
      </c>
      <c r="AT1068" s="658">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654">
        <f ca="1">COUNTIF(INDIRECT("U"&amp;(ROW()+12*(($AO1068-1)*3+$AP1068)-ROW())/12+5):INDIRECT("AF"&amp;(ROW()+12*(($AO1068-1)*3+$AP1068)-ROW())/12+5),AT1068)</f>
        <v>0</v>
      </c>
      <c r="AV1068" s="654">
        <f ca="1">IF(AND(AR1068+AT1068&gt;0,AS1068+AU1068&gt;0),COUNTIF(AV$6:AV1067,"&gt;0")+1,0)</f>
        <v>0</v>
      </c>
    </row>
    <row r="1069" spans="41:48">
      <c r="AO1069" s="654">
        <v>30</v>
      </c>
      <c r="AP1069" s="654">
        <v>2</v>
      </c>
      <c r="AQ1069" s="654">
        <v>8</v>
      </c>
      <c r="AR1069" s="658">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654">
        <f ca="1">COUNTIF(INDIRECT("H"&amp;(ROW()+12*(($AO1069-1)*3+$AP1069)-ROW())/12+5):INDIRECT("S"&amp;(ROW()+12*(($AO1069-1)*3+$AP1069)-ROW())/12+5),AR1069)</f>
        <v>0</v>
      </c>
      <c r="AT1069" s="658">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654">
        <f ca="1">COUNTIF(INDIRECT("U"&amp;(ROW()+12*(($AO1069-1)*3+$AP1069)-ROW())/12+5):INDIRECT("AF"&amp;(ROW()+12*(($AO1069-1)*3+$AP1069)-ROW())/12+5),AT1069)</f>
        <v>0</v>
      </c>
      <c r="AV1069" s="654">
        <f ca="1">IF(AND(AR1069+AT1069&gt;0,AS1069+AU1069&gt;0),COUNTIF(AV$6:AV1068,"&gt;0")+1,0)</f>
        <v>0</v>
      </c>
    </row>
    <row r="1070" spans="41:48">
      <c r="AO1070" s="654">
        <v>30</v>
      </c>
      <c r="AP1070" s="654">
        <v>2</v>
      </c>
      <c r="AQ1070" s="654">
        <v>9</v>
      </c>
      <c r="AR1070" s="658">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654">
        <f ca="1">COUNTIF(INDIRECT("H"&amp;(ROW()+12*(($AO1070-1)*3+$AP1070)-ROW())/12+5):INDIRECT("S"&amp;(ROW()+12*(($AO1070-1)*3+$AP1070)-ROW())/12+5),AR1070)</f>
        <v>0</v>
      </c>
      <c r="AT1070" s="658">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654">
        <f ca="1">COUNTIF(INDIRECT("U"&amp;(ROW()+12*(($AO1070-1)*3+$AP1070)-ROW())/12+5):INDIRECT("AF"&amp;(ROW()+12*(($AO1070-1)*3+$AP1070)-ROW())/12+5),AT1070)</f>
        <v>0</v>
      </c>
      <c r="AV1070" s="654">
        <f ca="1">IF(AND(AR1070+AT1070&gt;0,AS1070+AU1070&gt;0),COUNTIF(AV$6:AV1069,"&gt;0")+1,0)</f>
        <v>0</v>
      </c>
    </row>
    <row r="1071" spans="41:48">
      <c r="AO1071" s="654">
        <v>30</v>
      </c>
      <c r="AP1071" s="654">
        <v>2</v>
      </c>
      <c r="AQ1071" s="654">
        <v>10</v>
      </c>
      <c r="AR1071" s="658">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654">
        <f ca="1">COUNTIF(INDIRECT("H"&amp;(ROW()+12*(($AO1071-1)*3+$AP1071)-ROW())/12+5):INDIRECT("S"&amp;(ROW()+12*(($AO1071-1)*3+$AP1071)-ROW())/12+5),AR1071)</f>
        <v>0</v>
      </c>
      <c r="AT1071" s="658">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654">
        <f ca="1">COUNTIF(INDIRECT("U"&amp;(ROW()+12*(($AO1071-1)*3+$AP1071)-ROW())/12+5):INDIRECT("AF"&amp;(ROW()+12*(($AO1071-1)*3+$AP1071)-ROW())/12+5),AT1071)</f>
        <v>0</v>
      </c>
      <c r="AV1071" s="654">
        <f ca="1">IF(AND(AR1071+AT1071&gt;0,AS1071+AU1071&gt;0),COUNTIF(AV$6:AV1070,"&gt;0")+1,0)</f>
        <v>0</v>
      </c>
    </row>
    <row r="1072" spans="41:48">
      <c r="AO1072" s="654">
        <v>30</v>
      </c>
      <c r="AP1072" s="654">
        <v>2</v>
      </c>
      <c r="AQ1072" s="654">
        <v>11</v>
      </c>
      <c r="AR1072" s="658">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654">
        <f ca="1">COUNTIF(INDIRECT("H"&amp;(ROW()+12*(($AO1072-1)*3+$AP1072)-ROW())/12+5):INDIRECT("S"&amp;(ROW()+12*(($AO1072-1)*3+$AP1072)-ROW())/12+5),AR1072)</f>
        <v>0</v>
      </c>
      <c r="AT1072" s="658">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654">
        <f ca="1">COUNTIF(INDIRECT("U"&amp;(ROW()+12*(($AO1072-1)*3+$AP1072)-ROW())/12+5):INDIRECT("AF"&amp;(ROW()+12*(($AO1072-1)*3+$AP1072)-ROW())/12+5),AT1072)</f>
        <v>0</v>
      </c>
      <c r="AV1072" s="654">
        <f ca="1">IF(AND(AR1072+AT1072&gt;0,AS1072+AU1072&gt;0),COUNTIF(AV$6:AV1071,"&gt;0")+1,0)</f>
        <v>0</v>
      </c>
    </row>
    <row r="1073" spans="41:48">
      <c r="AO1073" s="654">
        <v>30</v>
      </c>
      <c r="AP1073" s="654">
        <v>2</v>
      </c>
      <c r="AQ1073" s="654">
        <v>12</v>
      </c>
      <c r="AR1073" s="658">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654">
        <f ca="1">COUNTIF(INDIRECT("H"&amp;(ROW()+12*(($AO1073-1)*3+$AP1073)-ROW())/12+5):INDIRECT("S"&amp;(ROW()+12*(($AO1073-1)*3+$AP1073)-ROW())/12+5),AR1073)</f>
        <v>0</v>
      </c>
      <c r="AT1073" s="658">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654">
        <f ca="1">COUNTIF(INDIRECT("U"&amp;(ROW()+12*(($AO1073-1)*3+$AP1073)-ROW())/12+5):INDIRECT("AF"&amp;(ROW()+12*(($AO1073-1)*3+$AP1073)-ROW())/12+5),AT1073)</f>
        <v>0</v>
      </c>
      <c r="AV1073" s="654">
        <f ca="1">IF(AND(AR1073+AT1073&gt;0,AS1073+AU1073&gt;0),COUNTIF(AV$6:AV1072,"&gt;0")+1,0)</f>
        <v>0</v>
      </c>
    </row>
    <row r="1074" spans="41:48">
      <c r="AO1074" s="654">
        <v>30</v>
      </c>
      <c r="AP1074" s="654">
        <v>3</v>
      </c>
      <c r="AQ1074" s="654">
        <v>1</v>
      </c>
      <c r="AR1074" s="658">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654">
        <f ca="1">COUNTIF(INDIRECT("H"&amp;(ROW()+12*(($AO1074-1)*3+$AP1074)-ROW())/12+5):INDIRECT("S"&amp;(ROW()+12*(($AO1074-1)*3+$AP1074)-ROW())/12+5),AR1074)</f>
        <v>0</v>
      </c>
      <c r="AT1074" s="658">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654">
        <f ca="1">COUNTIF(INDIRECT("U"&amp;(ROW()+12*(($AO1074-1)*3+$AP1074)-ROW())/12+5):INDIRECT("AF"&amp;(ROW()+12*(($AO1074-1)*3+$AP1074)-ROW())/12+5),AT1074)</f>
        <v>0</v>
      </c>
      <c r="AV1074" s="654">
        <f ca="1">IF(AND(AR1074+AT1074&gt;0,AS1074+AU1074&gt;0),COUNTIF(AV$6:AV1073,"&gt;0")+1,0)</f>
        <v>0</v>
      </c>
    </row>
    <row r="1075" spans="41:48">
      <c r="AO1075" s="654">
        <v>30</v>
      </c>
      <c r="AP1075" s="654">
        <v>3</v>
      </c>
      <c r="AQ1075" s="654">
        <v>2</v>
      </c>
      <c r="AR1075" s="658">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654">
        <f ca="1">COUNTIF(INDIRECT("H"&amp;(ROW()+12*(($AO1075-1)*3+$AP1075)-ROW())/12+5):INDIRECT("S"&amp;(ROW()+12*(($AO1075-1)*3+$AP1075)-ROW())/12+5),AR1075)</f>
        <v>0</v>
      </c>
      <c r="AT1075" s="658">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654">
        <f ca="1">COUNTIF(INDIRECT("U"&amp;(ROW()+12*(($AO1075-1)*3+$AP1075)-ROW())/12+5):INDIRECT("AF"&amp;(ROW()+12*(($AO1075-1)*3+$AP1075)-ROW())/12+5),AT1075)</f>
        <v>0</v>
      </c>
      <c r="AV1075" s="654">
        <f ca="1">IF(AND(AR1075+AT1075&gt;0,AS1075+AU1075&gt;0),COUNTIF(AV$6:AV1074,"&gt;0")+1,0)</f>
        <v>0</v>
      </c>
    </row>
    <row r="1076" spans="41:48">
      <c r="AO1076" s="654">
        <v>30</v>
      </c>
      <c r="AP1076" s="654">
        <v>3</v>
      </c>
      <c r="AQ1076" s="654">
        <v>3</v>
      </c>
      <c r="AR1076" s="658">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654">
        <f ca="1">COUNTIF(INDIRECT("H"&amp;(ROW()+12*(($AO1076-1)*3+$AP1076)-ROW())/12+5):INDIRECT("S"&amp;(ROW()+12*(($AO1076-1)*3+$AP1076)-ROW())/12+5),AR1076)</f>
        <v>0</v>
      </c>
      <c r="AT1076" s="658">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654">
        <f ca="1">COUNTIF(INDIRECT("U"&amp;(ROW()+12*(($AO1076-1)*3+$AP1076)-ROW())/12+5):INDIRECT("AF"&amp;(ROW()+12*(($AO1076-1)*3+$AP1076)-ROW())/12+5),AT1076)</f>
        <v>0</v>
      </c>
      <c r="AV1076" s="654">
        <f ca="1">IF(AND(AR1076+AT1076&gt;0,AS1076+AU1076&gt;0),COUNTIF(AV$6:AV1075,"&gt;0")+1,0)</f>
        <v>0</v>
      </c>
    </row>
    <row r="1077" spans="41:48">
      <c r="AO1077" s="654">
        <v>30</v>
      </c>
      <c r="AP1077" s="654">
        <v>3</v>
      </c>
      <c r="AQ1077" s="654">
        <v>4</v>
      </c>
      <c r="AR1077" s="658">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654">
        <f ca="1">COUNTIF(INDIRECT("H"&amp;(ROW()+12*(($AO1077-1)*3+$AP1077)-ROW())/12+5):INDIRECT("S"&amp;(ROW()+12*(($AO1077-1)*3+$AP1077)-ROW())/12+5),AR1077)</f>
        <v>0</v>
      </c>
      <c r="AT1077" s="658">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654">
        <f ca="1">COUNTIF(INDIRECT("U"&amp;(ROW()+12*(($AO1077-1)*3+$AP1077)-ROW())/12+5):INDIRECT("AF"&amp;(ROW()+12*(($AO1077-1)*3+$AP1077)-ROW())/12+5),AT1077)</f>
        <v>0</v>
      </c>
      <c r="AV1077" s="654">
        <f ca="1">IF(AND(AR1077+AT1077&gt;0,AS1077+AU1077&gt;0),COUNTIF(AV$6:AV1076,"&gt;0")+1,0)</f>
        <v>0</v>
      </c>
    </row>
    <row r="1078" spans="41:48">
      <c r="AO1078" s="654">
        <v>30</v>
      </c>
      <c r="AP1078" s="654">
        <v>3</v>
      </c>
      <c r="AQ1078" s="654">
        <v>5</v>
      </c>
      <c r="AR1078" s="658">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654">
        <f ca="1">COUNTIF(INDIRECT("H"&amp;(ROW()+12*(($AO1078-1)*3+$AP1078)-ROW())/12+5):INDIRECT("S"&amp;(ROW()+12*(($AO1078-1)*3+$AP1078)-ROW())/12+5),AR1078)</f>
        <v>0</v>
      </c>
      <c r="AT1078" s="658">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654">
        <f ca="1">COUNTIF(INDIRECT("U"&amp;(ROW()+12*(($AO1078-1)*3+$AP1078)-ROW())/12+5):INDIRECT("AF"&amp;(ROW()+12*(($AO1078-1)*3+$AP1078)-ROW())/12+5),AT1078)</f>
        <v>0</v>
      </c>
      <c r="AV1078" s="654">
        <f ca="1">IF(AND(AR1078+AT1078&gt;0,AS1078+AU1078&gt;0),COUNTIF(AV$6:AV1077,"&gt;0")+1,0)</f>
        <v>0</v>
      </c>
    </row>
    <row r="1079" spans="41:48">
      <c r="AO1079" s="654">
        <v>30</v>
      </c>
      <c r="AP1079" s="654">
        <v>3</v>
      </c>
      <c r="AQ1079" s="654">
        <v>6</v>
      </c>
      <c r="AR1079" s="658">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654">
        <f ca="1">COUNTIF(INDIRECT("H"&amp;(ROW()+12*(($AO1079-1)*3+$AP1079)-ROW())/12+5):INDIRECT("S"&amp;(ROW()+12*(($AO1079-1)*3+$AP1079)-ROW())/12+5),AR1079)</f>
        <v>0</v>
      </c>
      <c r="AT1079" s="658">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654">
        <f ca="1">COUNTIF(INDIRECT("U"&amp;(ROW()+12*(($AO1079-1)*3+$AP1079)-ROW())/12+5):INDIRECT("AF"&amp;(ROW()+12*(($AO1079-1)*3+$AP1079)-ROW())/12+5),AT1079)</f>
        <v>0</v>
      </c>
      <c r="AV1079" s="654">
        <f ca="1">IF(AND(AR1079+AT1079&gt;0,AS1079+AU1079&gt;0),COUNTIF(AV$6:AV1078,"&gt;0")+1,0)</f>
        <v>0</v>
      </c>
    </row>
    <row r="1080" spans="41:48">
      <c r="AO1080" s="654">
        <v>30</v>
      </c>
      <c r="AP1080" s="654">
        <v>3</v>
      </c>
      <c r="AQ1080" s="654">
        <v>7</v>
      </c>
      <c r="AR1080" s="658">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654">
        <f ca="1">COUNTIF(INDIRECT("H"&amp;(ROW()+12*(($AO1080-1)*3+$AP1080)-ROW())/12+5):INDIRECT("S"&amp;(ROW()+12*(($AO1080-1)*3+$AP1080)-ROW())/12+5),AR1080)</f>
        <v>0</v>
      </c>
      <c r="AT1080" s="658">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654">
        <f ca="1">COUNTIF(INDIRECT("U"&amp;(ROW()+12*(($AO1080-1)*3+$AP1080)-ROW())/12+5):INDIRECT("AF"&amp;(ROW()+12*(($AO1080-1)*3+$AP1080)-ROW())/12+5),AT1080)</f>
        <v>0</v>
      </c>
      <c r="AV1080" s="654">
        <f ca="1">IF(AND(AR1080+AT1080&gt;0,AS1080+AU1080&gt;0),COUNTIF(AV$6:AV1079,"&gt;0")+1,0)</f>
        <v>0</v>
      </c>
    </row>
    <row r="1081" spans="41:48">
      <c r="AO1081" s="654">
        <v>30</v>
      </c>
      <c r="AP1081" s="654">
        <v>3</v>
      </c>
      <c r="AQ1081" s="654">
        <v>8</v>
      </c>
      <c r="AR1081" s="658">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654">
        <f ca="1">COUNTIF(INDIRECT("H"&amp;(ROW()+12*(($AO1081-1)*3+$AP1081)-ROW())/12+5):INDIRECT("S"&amp;(ROW()+12*(($AO1081-1)*3+$AP1081)-ROW())/12+5),AR1081)</f>
        <v>0</v>
      </c>
      <c r="AT1081" s="658">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654">
        <f ca="1">COUNTIF(INDIRECT("U"&amp;(ROW()+12*(($AO1081-1)*3+$AP1081)-ROW())/12+5):INDIRECT("AF"&amp;(ROW()+12*(($AO1081-1)*3+$AP1081)-ROW())/12+5),AT1081)</f>
        <v>0</v>
      </c>
      <c r="AV1081" s="654">
        <f ca="1">IF(AND(AR1081+AT1081&gt;0,AS1081+AU1081&gt;0),COUNTIF(AV$6:AV1080,"&gt;0")+1,0)</f>
        <v>0</v>
      </c>
    </row>
    <row r="1082" spans="41:48">
      <c r="AO1082" s="654">
        <v>30</v>
      </c>
      <c r="AP1082" s="654">
        <v>3</v>
      </c>
      <c r="AQ1082" s="654">
        <v>9</v>
      </c>
      <c r="AR1082" s="658">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654">
        <f ca="1">COUNTIF(INDIRECT("H"&amp;(ROW()+12*(($AO1082-1)*3+$AP1082)-ROW())/12+5):INDIRECT("S"&amp;(ROW()+12*(($AO1082-1)*3+$AP1082)-ROW())/12+5),AR1082)</f>
        <v>0</v>
      </c>
      <c r="AT1082" s="658">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654">
        <f ca="1">COUNTIF(INDIRECT("U"&amp;(ROW()+12*(($AO1082-1)*3+$AP1082)-ROW())/12+5):INDIRECT("AF"&amp;(ROW()+12*(($AO1082-1)*3+$AP1082)-ROW())/12+5),AT1082)</f>
        <v>0</v>
      </c>
      <c r="AV1082" s="654">
        <f ca="1">IF(AND(AR1082+AT1082&gt;0,AS1082+AU1082&gt;0),COUNTIF(AV$6:AV1081,"&gt;0")+1,0)</f>
        <v>0</v>
      </c>
    </row>
    <row r="1083" spans="41:48">
      <c r="AO1083" s="654">
        <v>30</v>
      </c>
      <c r="AP1083" s="654">
        <v>3</v>
      </c>
      <c r="AQ1083" s="654">
        <v>10</v>
      </c>
      <c r="AR1083" s="658">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654">
        <f ca="1">COUNTIF(INDIRECT("H"&amp;(ROW()+12*(($AO1083-1)*3+$AP1083)-ROW())/12+5):INDIRECT("S"&amp;(ROW()+12*(($AO1083-1)*3+$AP1083)-ROW())/12+5),AR1083)</f>
        <v>0</v>
      </c>
      <c r="AT1083" s="658">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654">
        <f ca="1">COUNTIF(INDIRECT("U"&amp;(ROW()+12*(($AO1083-1)*3+$AP1083)-ROW())/12+5):INDIRECT("AF"&amp;(ROW()+12*(($AO1083-1)*3+$AP1083)-ROW())/12+5),AT1083)</f>
        <v>0</v>
      </c>
      <c r="AV1083" s="654">
        <f ca="1">IF(AND(AR1083+AT1083&gt;0,AS1083+AU1083&gt;0),COUNTIF(AV$6:AV1082,"&gt;0")+1,0)</f>
        <v>0</v>
      </c>
    </row>
    <row r="1084" spans="41:48">
      <c r="AO1084" s="654">
        <v>30</v>
      </c>
      <c r="AP1084" s="654">
        <v>3</v>
      </c>
      <c r="AQ1084" s="654">
        <v>11</v>
      </c>
      <c r="AR1084" s="658">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654">
        <f ca="1">COUNTIF(INDIRECT("H"&amp;(ROW()+12*(($AO1084-1)*3+$AP1084)-ROW())/12+5):INDIRECT("S"&amp;(ROW()+12*(($AO1084-1)*3+$AP1084)-ROW())/12+5),AR1084)</f>
        <v>0</v>
      </c>
      <c r="AT1084" s="658">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654">
        <f ca="1">COUNTIF(INDIRECT("U"&amp;(ROW()+12*(($AO1084-1)*3+$AP1084)-ROW())/12+5):INDIRECT("AF"&amp;(ROW()+12*(($AO1084-1)*3+$AP1084)-ROW())/12+5),AT1084)</f>
        <v>0</v>
      </c>
      <c r="AV1084" s="654">
        <f ca="1">IF(AND(AR1084+AT1084&gt;0,AS1084+AU1084&gt;0),COUNTIF(AV$6:AV1083,"&gt;0")+1,0)</f>
        <v>0</v>
      </c>
    </row>
    <row r="1085" spans="41:48">
      <c r="AO1085" s="654">
        <v>30</v>
      </c>
      <c r="AP1085" s="654">
        <v>3</v>
      </c>
      <c r="AQ1085" s="654">
        <v>12</v>
      </c>
      <c r="AR1085" s="658">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654">
        <f ca="1">COUNTIF(INDIRECT("H"&amp;(ROW()+12*(($AO1085-1)*3+$AP1085)-ROW())/12+5):INDIRECT("S"&amp;(ROW()+12*(($AO1085-1)*3+$AP1085)-ROW())/12+5),AR1085)</f>
        <v>0</v>
      </c>
      <c r="AT1085" s="658">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654">
        <f ca="1">COUNTIF(INDIRECT("U"&amp;(ROW()+12*(($AO1085-1)*3+$AP1085)-ROW())/12+5):INDIRECT("AF"&amp;(ROW()+12*(($AO1085-1)*3+$AP1085)-ROW())/12+5),AT1085)</f>
        <v>0</v>
      </c>
      <c r="AV1085" s="654">
        <f ca="1">IF(AND(AR1085+AT1085&gt;0,AS1085+AU1085&gt;0),COUNTIF(AV$6:AV1084,"&gt;0")+1,0)</f>
        <v>0</v>
      </c>
    </row>
  </sheetData>
  <sheetProtection algorithmName="SHA-512" hashValue="IywH/n/iev5v9XWJFV8hYDfiANA98zlmsYoQ9XqMlJqAnyUvnfXTGcubevqgzsaLc4dScX9tFFwVeUecHsPiDA==" saltValue="dSZThtNJsIW+gnEz/kDXcQ==" spinCount="100000" sheet="1" objects="1" scenarios="1"/>
  <mergeCells count="220">
    <mergeCell ref="A75:A77"/>
    <mergeCell ref="A78:A80"/>
    <mergeCell ref="A81:A83"/>
    <mergeCell ref="A84:A86"/>
    <mergeCell ref="A87:A89"/>
    <mergeCell ref="C87:C89"/>
    <mergeCell ref="D87:D89"/>
    <mergeCell ref="E87:E89"/>
    <mergeCell ref="E75:E77"/>
    <mergeCell ref="E78:E80"/>
    <mergeCell ref="C75:C77"/>
    <mergeCell ref="D75:D77"/>
    <mergeCell ref="B6:B8"/>
    <mergeCell ref="B9:B11"/>
    <mergeCell ref="B12:B14"/>
    <mergeCell ref="B15:B17"/>
    <mergeCell ref="B18:B20"/>
    <mergeCell ref="B21:B23"/>
    <mergeCell ref="AD1:AG1"/>
    <mergeCell ref="A4:G4"/>
    <mergeCell ref="A69:A71"/>
    <mergeCell ref="C36:C38"/>
    <mergeCell ref="D36:D38"/>
    <mergeCell ref="E36:E38"/>
    <mergeCell ref="E6:E8"/>
    <mergeCell ref="E9:E11"/>
    <mergeCell ref="D9:D11"/>
    <mergeCell ref="D6:D8"/>
    <mergeCell ref="C69:C71"/>
    <mergeCell ref="D69:D71"/>
    <mergeCell ref="E69:E71"/>
    <mergeCell ref="D24:D26"/>
    <mergeCell ref="D21:D23"/>
    <mergeCell ref="B42:B44"/>
    <mergeCell ref="B45:B47"/>
    <mergeCell ref="B48:B50"/>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90:A92"/>
    <mergeCell ref="A72:A74"/>
    <mergeCell ref="B93:B95"/>
    <mergeCell ref="B72:B74"/>
    <mergeCell ref="B75:B77"/>
    <mergeCell ref="B78:B80"/>
    <mergeCell ref="B60:B62"/>
    <mergeCell ref="B63:B65"/>
    <mergeCell ref="B66:B68"/>
    <mergeCell ref="B69:B71"/>
    <mergeCell ref="B81:B83"/>
    <mergeCell ref="B84:B86"/>
    <mergeCell ref="B87:B89"/>
    <mergeCell ref="B90:B92"/>
    <mergeCell ref="B51:B53"/>
    <mergeCell ref="B54:B56"/>
    <mergeCell ref="B57:B59"/>
    <mergeCell ref="B24:B26"/>
    <mergeCell ref="C51:C53"/>
    <mergeCell ref="D51:D53"/>
    <mergeCell ref="C33:C35"/>
    <mergeCell ref="D33:D35"/>
    <mergeCell ref="D30:D32"/>
    <mergeCell ref="B27:B29"/>
    <mergeCell ref="B30:B32"/>
    <mergeCell ref="B33:B35"/>
    <mergeCell ref="B36:B38"/>
    <mergeCell ref="B39:B41"/>
    <mergeCell ref="C72:C74"/>
    <mergeCell ref="D72:D74"/>
    <mergeCell ref="E72:E74"/>
    <mergeCell ref="F72:F74"/>
    <mergeCell ref="AH72:AH74"/>
    <mergeCell ref="F87:F89"/>
    <mergeCell ref="AH87:AH89"/>
    <mergeCell ref="C84:C86"/>
    <mergeCell ref="D84:D86"/>
    <mergeCell ref="E84:E86"/>
    <mergeCell ref="F84:F86"/>
    <mergeCell ref="AH84:AH86"/>
    <mergeCell ref="F75:F77"/>
    <mergeCell ref="AH75:AH77"/>
    <mergeCell ref="C81:C83"/>
    <mergeCell ref="D81:D83"/>
    <mergeCell ref="E81:E83"/>
    <mergeCell ref="F81:F83"/>
    <mergeCell ref="AH81:AH83"/>
    <mergeCell ref="C78:C80"/>
    <mergeCell ref="D78:D80"/>
    <mergeCell ref="F78:F80"/>
    <mergeCell ref="AH78:AH80"/>
    <mergeCell ref="C93:C95"/>
    <mergeCell ref="D93:D95"/>
    <mergeCell ref="E93:E95"/>
    <mergeCell ref="F93:F95"/>
    <mergeCell ref="AH93:AH95"/>
    <mergeCell ref="C90:C92"/>
    <mergeCell ref="D90:D92"/>
    <mergeCell ref="E90:E92"/>
    <mergeCell ref="F90:F92"/>
    <mergeCell ref="AH90:AH92"/>
    <mergeCell ref="F69:F71"/>
    <mergeCell ref="C66:C68"/>
    <mergeCell ref="D66:D68"/>
    <mergeCell ref="E66:E68"/>
    <mergeCell ref="F66:F68"/>
    <mergeCell ref="AH66:AH68"/>
    <mergeCell ref="C63:C65"/>
    <mergeCell ref="D63:D65"/>
    <mergeCell ref="E63:E65"/>
    <mergeCell ref="F63:F65"/>
    <mergeCell ref="AH63:AH65"/>
    <mergeCell ref="AH69:AH71"/>
    <mergeCell ref="F60:F62"/>
    <mergeCell ref="AH60:AH62"/>
    <mergeCell ref="C57:C59"/>
    <mergeCell ref="D57:D59"/>
    <mergeCell ref="E57:E59"/>
    <mergeCell ref="F57:F59"/>
    <mergeCell ref="AH57:AH59"/>
    <mergeCell ref="C54:C56"/>
    <mergeCell ref="D54:D56"/>
    <mergeCell ref="E54:E56"/>
    <mergeCell ref="F54:F56"/>
    <mergeCell ref="AH54:AH56"/>
    <mergeCell ref="C60:C62"/>
    <mergeCell ref="D60:D62"/>
    <mergeCell ref="E60:E62"/>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E51:E53"/>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6"/>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I2 L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70" zoomScaleSheetLayoutView="70" workbookViewId="0">
      <selection activeCell="B6" sqref="B6:B8"/>
    </sheetView>
  </sheetViews>
  <sheetFormatPr defaultRowHeight="13.5"/>
  <cols>
    <col min="1" max="1" width="5.125" style="654" customWidth="1"/>
    <col min="2" max="3" width="13.375" style="654" customWidth="1"/>
    <col min="4" max="4" width="11.625" style="654" customWidth="1"/>
    <col min="5" max="6" width="7.875" style="654" customWidth="1"/>
    <col min="7" max="7" width="12.75" style="654" customWidth="1"/>
    <col min="8" max="20" width="8" style="659" customWidth="1"/>
    <col min="21" max="21" width="27.25" style="654" hidden="1" customWidth="1"/>
    <col min="22" max="22" width="3.375" style="661" customWidth="1"/>
    <col min="23" max="33" width="8" style="661" customWidth="1"/>
    <col min="34" max="34" width="8" style="654" hidden="1" customWidth="1"/>
    <col min="35" max="39" width="9" style="654" hidden="1" customWidth="1"/>
    <col min="40" max="40" width="0" style="654" hidden="1" customWidth="1"/>
    <col min="41" max="42" width="9" style="654" hidden="1" customWidth="1"/>
    <col min="43" max="43" width="13.25" style="654" hidden="1" customWidth="1"/>
    <col min="44" max="84" width="9" style="654" hidden="1" customWidth="1"/>
    <col min="85" max="85" width="9" style="654" customWidth="1"/>
    <col min="86" max="16384" width="9" style="654"/>
  </cols>
  <sheetData>
    <row r="1" spans="1:84">
      <c r="A1" s="451"/>
      <c r="B1" s="451"/>
      <c r="C1" s="451"/>
      <c r="D1" s="451"/>
      <c r="E1" s="451"/>
      <c r="F1" s="451"/>
      <c r="G1" s="451"/>
      <c r="H1" s="452"/>
      <c r="I1" s="452"/>
      <c r="J1" s="452"/>
      <c r="K1" s="452"/>
      <c r="L1" s="452"/>
      <c r="M1" s="452"/>
      <c r="N1" s="452"/>
      <c r="O1" s="452"/>
      <c r="P1" s="452"/>
      <c r="Q1" s="1598" t="str">
        <f>IF(①入力シート!D8="","","（"&amp;①入力シート!D8&amp;"）　　")</f>
        <v/>
      </c>
      <c r="R1" s="1598"/>
      <c r="S1" s="1598"/>
      <c r="T1" s="1598"/>
    </row>
    <row r="2" spans="1:84">
      <c r="A2" s="451"/>
      <c r="B2" s="451"/>
      <c r="C2" s="451"/>
      <c r="D2" s="451"/>
      <c r="E2" s="451"/>
      <c r="F2" s="451"/>
      <c r="G2" s="451"/>
      <c r="H2" s="453" t="s">
        <v>427</v>
      </c>
      <c r="I2" s="655">
        <f>⑤入力シート2!I2</f>
        <v>0</v>
      </c>
      <c r="J2" s="454" t="s">
        <v>424</v>
      </c>
      <c r="K2" s="453" t="s">
        <v>426</v>
      </c>
      <c r="L2" s="655">
        <f>⑤入力シート2!L2</f>
        <v>0</v>
      </c>
      <c r="M2" s="454" t="s">
        <v>424</v>
      </c>
      <c r="N2" s="453" t="s">
        <v>425</v>
      </c>
      <c r="O2" s="655">
        <f>⑤入力シート2!O2</f>
        <v>0</v>
      </c>
      <c r="P2" s="454" t="s">
        <v>424</v>
      </c>
      <c r="Q2" s="452"/>
      <c r="R2" s="452"/>
      <c r="S2" s="452"/>
      <c r="T2" s="452"/>
    </row>
    <row r="3" spans="1:84">
      <c r="A3" s="451"/>
      <c r="B3" s="451"/>
      <c r="C3" s="451"/>
      <c r="D3" s="451"/>
      <c r="E3" s="451"/>
      <c r="F3" s="451"/>
      <c r="G3" s="451"/>
      <c r="H3" s="452"/>
      <c r="I3" s="452"/>
      <c r="J3" s="452"/>
      <c r="K3" s="452"/>
      <c r="L3" s="452"/>
      <c r="M3" s="452"/>
      <c r="N3" s="452"/>
      <c r="O3" s="452"/>
      <c r="P3" s="452"/>
      <c r="Q3" s="452"/>
      <c r="R3" s="452"/>
      <c r="S3" s="452"/>
      <c r="T3" s="452"/>
    </row>
    <row r="4" spans="1:84" ht="21.75" customHeight="1">
      <c r="A4" s="1601" t="s">
        <v>792</v>
      </c>
      <c r="B4" s="1601"/>
      <c r="C4" s="1601"/>
      <c r="D4" s="1601"/>
      <c r="E4" s="1601"/>
      <c r="F4" s="1601"/>
      <c r="G4" s="1602"/>
      <c r="H4" s="1578" t="s">
        <v>430</v>
      </c>
      <c r="I4" s="1579"/>
      <c r="J4" s="1579"/>
      <c r="K4" s="1579"/>
      <c r="L4" s="1579"/>
      <c r="M4" s="1579"/>
      <c r="N4" s="1579"/>
      <c r="O4" s="1579"/>
      <c r="P4" s="1579"/>
      <c r="Q4" s="1579"/>
      <c r="R4" s="1579"/>
      <c r="S4" s="1579"/>
      <c r="T4" s="1580"/>
      <c r="U4" s="1581" t="s">
        <v>417</v>
      </c>
      <c r="BG4" s="654" t="s">
        <v>429</v>
      </c>
      <c r="BH4" s="654">
        <f>COUNTA(C6:C95)</f>
        <v>0</v>
      </c>
    </row>
    <row r="5" spans="1:84">
      <c r="A5" s="455"/>
      <c r="B5" s="456" t="s">
        <v>530</v>
      </c>
      <c r="C5" s="457" t="s">
        <v>416</v>
      </c>
      <c r="D5" s="457" t="s">
        <v>415</v>
      </c>
      <c r="E5" s="457" t="s">
        <v>105</v>
      </c>
      <c r="F5" s="457" t="s">
        <v>414</v>
      </c>
      <c r="G5" s="458" t="s">
        <v>532</v>
      </c>
      <c r="H5" s="459" t="s">
        <v>413</v>
      </c>
      <c r="I5" s="459" t="s">
        <v>412</v>
      </c>
      <c r="J5" s="459" t="s">
        <v>411</v>
      </c>
      <c r="K5" s="459" t="s">
        <v>410</v>
      </c>
      <c r="L5" s="459" t="s">
        <v>409</v>
      </c>
      <c r="M5" s="459" t="s">
        <v>408</v>
      </c>
      <c r="N5" s="459" t="s">
        <v>407</v>
      </c>
      <c r="O5" s="459" t="s">
        <v>406</v>
      </c>
      <c r="P5" s="459" t="s">
        <v>405</v>
      </c>
      <c r="Q5" s="459" t="s">
        <v>404</v>
      </c>
      <c r="R5" s="459" t="s">
        <v>403</v>
      </c>
      <c r="S5" s="459" t="s">
        <v>402</v>
      </c>
      <c r="T5" s="459" t="s">
        <v>401</v>
      </c>
      <c r="U5" s="1582"/>
      <c r="AH5" s="656"/>
      <c r="AI5" s="656"/>
      <c r="AJ5" s="656"/>
      <c r="AK5" s="656"/>
      <c r="AL5" s="656"/>
      <c r="AM5" s="656"/>
      <c r="AN5" s="656"/>
      <c r="AO5" s="656" t="s">
        <v>400</v>
      </c>
      <c r="AP5" s="656" t="s">
        <v>399</v>
      </c>
      <c r="AQ5" s="657" t="s">
        <v>398</v>
      </c>
      <c r="AR5" s="657" t="s">
        <v>397</v>
      </c>
      <c r="AS5" s="657" t="s">
        <v>396</v>
      </c>
      <c r="AT5" s="657" t="s">
        <v>397</v>
      </c>
      <c r="AU5" s="657" t="s">
        <v>396</v>
      </c>
      <c r="AV5" s="657" t="s">
        <v>395</v>
      </c>
      <c r="BG5" s="654" t="s">
        <v>428</v>
      </c>
      <c r="BH5" s="654">
        <f>MAX(BH6,BH9,BH12,BH15,BH18,BH21,BH24,BH27,BH30,BH33,BH36,BH39,BH42,BH45,BH48,BH51,BH54,BH57,BH60,BH63,BH66,BH69,BH72,BH75,BH78,BH81,BH84,BH87,BH90,BH93)</f>
        <v>0</v>
      </c>
      <c r="BI5" s="654">
        <f t="shared" ref="BI5:BS5" si="0">MAX(BI6,BI9,BI12,BI15,BI18,BI21,BI24,BI27,BI30,BI33,BI36,BI39,BI42,BI45,BI48,BI51,BI54,BI57,BI60,BI63,BI66,BI69,BI72,BI75,BI78,BI81,BI84,BI87,BI90,BI93)</f>
        <v>0</v>
      </c>
      <c r="BJ5" s="654">
        <f t="shared" si="0"/>
        <v>0</v>
      </c>
      <c r="BK5" s="654">
        <f t="shared" si="0"/>
        <v>0</v>
      </c>
      <c r="BL5" s="654">
        <f t="shared" si="0"/>
        <v>0</v>
      </c>
      <c r="BM5" s="654">
        <f t="shared" si="0"/>
        <v>0</v>
      </c>
      <c r="BN5" s="654">
        <f t="shared" si="0"/>
        <v>0</v>
      </c>
      <c r="BO5" s="654">
        <f t="shared" si="0"/>
        <v>0</v>
      </c>
      <c r="BP5" s="654">
        <f t="shared" si="0"/>
        <v>0</v>
      </c>
      <c r="BQ5" s="654">
        <f t="shared" si="0"/>
        <v>0</v>
      </c>
      <c r="BR5" s="654">
        <f t="shared" si="0"/>
        <v>0</v>
      </c>
      <c r="BS5" s="654">
        <f t="shared" si="0"/>
        <v>0</v>
      </c>
    </row>
    <row r="6" spans="1:84">
      <c r="A6" s="1581">
        <v>1</v>
      </c>
      <c r="B6" s="1593"/>
      <c r="C6" s="1593"/>
      <c r="D6" s="1583"/>
      <c r="E6" s="1586"/>
      <c r="F6" s="1583"/>
      <c r="G6" s="460" t="s">
        <v>393</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461">
        <f t="shared" ref="T6:T37" si="2">SUM(H6:S6)</f>
        <v>0</v>
      </c>
      <c r="U6" s="1569"/>
      <c r="AH6" s="659"/>
      <c r="AI6" s="659"/>
      <c r="AJ6" s="659"/>
      <c r="AK6" s="659"/>
      <c r="AL6" s="659"/>
      <c r="AM6" s="659"/>
      <c r="AN6" s="659"/>
      <c r="AO6" s="654">
        <v>1</v>
      </c>
      <c r="AP6" s="654">
        <v>1</v>
      </c>
      <c r="AQ6" s="654">
        <v>1</v>
      </c>
      <c r="AR6" s="658">
        <f ca="1">IF($AQ6=1,IF(INDIRECT(ADDRESS(($AO6-1)*3+$AP6+5,$AQ6+7))="",0,INDIRECT(ADDRESS(($AO6-1)*3+$AP6+5,$AQ6+7))),IF(INDIRECT(ADDRESS(($AO6-1)*3+$AP6+5,$AQ6+7))="",0,IF(COUNTIF(INDIRECT(ADDRESS(($AO6-1)*36+($AP6-1)*12+6,COLUMN())):INDIRECT(ADDRESS(($AO6-1)*36+($AP6-1)*12+$AQ6+4,COLUMN())),INDIRECT(ADDRESS(($AO6-1)*3+$AP6+5,$AQ6+7)))&gt;=1,0,INDIRECT(ADDRESS(($AO6-1)*3+$AP6+5,$AQ6+7)))))</f>
        <v>0</v>
      </c>
      <c r="AS6" s="654">
        <f ca="1">COUNTIF(INDIRECT("H"&amp;(ROW()+12*(($AO6-1)*3+$AP6)-ROW())/12+5):INDIRECT("S"&amp;(ROW()+12*(($AO6-1)*3+$AP6)-ROW())/12+5),AR6)</f>
        <v>0</v>
      </c>
      <c r="AT6" s="658"/>
      <c r="AV6" s="654">
        <f t="shared" ref="AV6" ca="1" si="3">IF(AND(AR6&gt;0,AS6&gt;0),1,0)</f>
        <v>0</v>
      </c>
      <c r="BF6" s="654">
        <v>1</v>
      </c>
      <c r="BH6" s="660">
        <f t="shared" ref="BH6:BS6" si="4">SUM(H6:H7)</f>
        <v>0</v>
      </c>
      <c r="BI6" s="660">
        <f t="shared" si="4"/>
        <v>0</v>
      </c>
      <c r="BJ6" s="660">
        <f t="shared" si="4"/>
        <v>0</v>
      </c>
      <c r="BK6" s="660">
        <f t="shared" si="4"/>
        <v>0</v>
      </c>
      <c r="BL6" s="660">
        <f t="shared" si="4"/>
        <v>0</v>
      </c>
      <c r="BM6" s="660">
        <f t="shared" si="4"/>
        <v>0</v>
      </c>
      <c r="BN6" s="660">
        <f t="shared" si="4"/>
        <v>0</v>
      </c>
      <c r="BO6" s="660">
        <f t="shared" si="4"/>
        <v>0</v>
      </c>
      <c r="BP6" s="660">
        <f t="shared" si="4"/>
        <v>0</v>
      </c>
      <c r="BQ6" s="660">
        <f t="shared" si="4"/>
        <v>0</v>
      </c>
      <c r="BR6" s="660">
        <f t="shared" si="4"/>
        <v>0</v>
      </c>
      <c r="BS6" s="660">
        <f t="shared" si="4"/>
        <v>0</v>
      </c>
      <c r="BT6" s="659"/>
      <c r="BU6" s="660">
        <f t="shared" ref="BU6:CF6" si="5">SUM(U6:U7)</f>
        <v>0</v>
      </c>
      <c r="BV6" s="660">
        <f t="shared" si="5"/>
        <v>0</v>
      </c>
      <c r="BW6" s="660">
        <f t="shared" si="5"/>
        <v>0</v>
      </c>
      <c r="BX6" s="660">
        <f t="shared" si="5"/>
        <v>0</v>
      </c>
      <c r="BY6" s="660">
        <f t="shared" si="5"/>
        <v>0</v>
      </c>
      <c r="BZ6" s="660">
        <f t="shared" si="5"/>
        <v>0</v>
      </c>
      <c r="CA6" s="660">
        <f t="shared" si="5"/>
        <v>0</v>
      </c>
      <c r="CB6" s="660">
        <f t="shared" si="5"/>
        <v>0</v>
      </c>
      <c r="CC6" s="660">
        <f t="shared" si="5"/>
        <v>0</v>
      </c>
      <c r="CD6" s="660">
        <f t="shared" si="5"/>
        <v>0</v>
      </c>
      <c r="CE6" s="660">
        <f t="shared" si="5"/>
        <v>0</v>
      </c>
      <c r="CF6" s="660">
        <f t="shared" si="5"/>
        <v>0</v>
      </c>
    </row>
    <row r="7" spans="1:84">
      <c r="A7" s="1594"/>
      <c r="B7" s="1584"/>
      <c r="C7" s="1584"/>
      <c r="D7" s="1584"/>
      <c r="E7" s="1587"/>
      <c r="F7" s="1584"/>
      <c r="G7" s="462" t="s">
        <v>392</v>
      </c>
      <c r="H7" s="139"/>
      <c r="I7" s="139" t="str">
        <f t="shared" ref="I7:S7" si="6">IF(H7="","",H7)</f>
        <v/>
      </c>
      <c r="J7" s="139" t="str">
        <f t="shared" si="6"/>
        <v/>
      </c>
      <c r="K7" s="139" t="str">
        <f t="shared" si="6"/>
        <v/>
      </c>
      <c r="L7" s="139" t="str">
        <f t="shared" si="6"/>
        <v/>
      </c>
      <c r="M7" s="139" t="str">
        <f t="shared" si="6"/>
        <v/>
      </c>
      <c r="N7" s="139" t="str">
        <f t="shared" si="6"/>
        <v/>
      </c>
      <c r="O7" s="139" t="str">
        <f t="shared" si="6"/>
        <v/>
      </c>
      <c r="P7" s="139" t="str">
        <f t="shared" si="6"/>
        <v/>
      </c>
      <c r="Q7" s="139" t="str">
        <f t="shared" si="6"/>
        <v/>
      </c>
      <c r="R7" s="139" t="str">
        <f t="shared" si="6"/>
        <v/>
      </c>
      <c r="S7" s="139" t="str">
        <f t="shared" si="6"/>
        <v/>
      </c>
      <c r="T7" s="463">
        <f t="shared" si="2"/>
        <v>0</v>
      </c>
      <c r="U7" s="1570"/>
      <c r="AH7" s="659"/>
      <c r="AI7" s="659"/>
      <c r="AJ7" s="659"/>
      <c r="AK7" s="659"/>
      <c r="AL7" s="659"/>
      <c r="AM7" s="659"/>
      <c r="AN7" s="659"/>
      <c r="AO7" s="654">
        <v>1</v>
      </c>
      <c r="AP7" s="654">
        <v>1</v>
      </c>
      <c r="AQ7" s="654">
        <v>2</v>
      </c>
      <c r="AR7" s="658">
        <f ca="1">IF($AQ7=1,IF(INDIRECT(ADDRESS(($AO7-1)*3+$AP7+5,$AQ7+7))="",0,INDIRECT(ADDRESS(($AO7-1)*3+$AP7+5,$AQ7+7))),IF(INDIRECT(ADDRESS(($AO7-1)*3+$AP7+5,$AQ7+7))="",0,IF(COUNTIF(INDIRECT(ADDRESS(($AO7-1)*36+($AP7-1)*12+6,COLUMN())):INDIRECT(ADDRESS(($AO7-1)*36+($AP7-1)*12+$AQ7+4,COLUMN())),INDIRECT(ADDRESS(($AO7-1)*3+$AP7+5,$AQ7+7)))&gt;=1,0,INDIRECT(ADDRESS(($AO7-1)*3+$AP7+5,$AQ7+7)))))</f>
        <v>0</v>
      </c>
      <c r="AS7" s="654">
        <f ca="1">COUNTIF(INDIRECT("H"&amp;(ROW()+12*(($AO7-1)*3+$AP7)-ROW())/12+5):INDIRECT("S"&amp;(ROW()+12*(($AO7-1)*3+$AP7)-ROW())/12+5),AR7)</f>
        <v>0</v>
      </c>
      <c r="AT7" s="658"/>
      <c r="AV7" s="654">
        <f ca="1">IF(AND(AR7&gt;0,AS7&gt;0),COUNTIF(AV$6:AV6,"&gt;0")+1,0)</f>
        <v>0</v>
      </c>
      <c r="BF7" s="654">
        <v>2</v>
      </c>
      <c r="BG7" s="654" t="s">
        <v>391</v>
      </c>
      <c r="BH7" s="660">
        <f t="shared" ref="BH7:BS7" si="7">IF(BH6+BU6&gt;40000,1,0)</f>
        <v>0</v>
      </c>
      <c r="BI7" s="660">
        <f t="shared" si="7"/>
        <v>0</v>
      </c>
      <c r="BJ7" s="660">
        <f t="shared" si="7"/>
        <v>0</v>
      </c>
      <c r="BK7" s="660">
        <f t="shared" si="7"/>
        <v>0</v>
      </c>
      <c r="BL7" s="660">
        <f t="shared" si="7"/>
        <v>0</v>
      </c>
      <c r="BM7" s="660">
        <f t="shared" si="7"/>
        <v>0</v>
      </c>
      <c r="BN7" s="660">
        <f t="shared" si="7"/>
        <v>0</v>
      </c>
      <c r="BO7" s="660">
        <f t="shared" si="7"/>
        <v>0</v>
      </c>
      <c r="BP7" s="660">
        <f t="shared" si="7"/>
        <v>0</v>
      </c>
      <c r="BQ7" s="660">
        <f t="shared" si="7"/>
        <v>0</v>
      </c>
      <c r="BR7" s="660">
        <f t="shared" si="7"/>
        <v>0</v>
      </c>
      <c r="BS7" s="660">
        <f t="shared" si="7"/>
        <v>0</v>
      </c>
      <c r="BT7" s="659"/>
      <c r="BU7" s="660"/>
      <c r="BV7" s="660"/>
      <c r="BW7" s="660"/>
      <c r="BX7" s="660"/>
      <c r="BY7" s="660"/>
      <c r="BZ7" s="660"/>
      <c r="CA7" s="660"/>
      <c r="CB7" s="660"/>
      <c r="CC7" s="660"/>
      <c r="CD7" s="660"/>
      <c r="CE7" s="660"/>
      <c r="CF7" s="660"/>
    </row>
    <row r="8" spans="1:84">
      <c r="A8" s="1582"/>
      <c r="B8" s="1585"/>
      <c r="C8" s="1585"/>
      <c r="D8" s="1585"/>
      <c r="E8" s="1588"/>
      <c r="F8" s="1585"/>
      <c r="G8" s="466" t="s">
        <v>531</v>
      </c>
      <c r="H8" s="137"/>
      <c r="I8" s="137" t="str">
        <f t="shared" ref="I8:S8" si="8">IF(H8="","",H8)</f>
        <v/>
      </c>
      <c r="J8" s="137" t="str">
        <f t="shared" si="8"/>
        <v/>
      </c>
      <c r="K8" s="137" t="str">
        <f t="shared" si="8"/>
        <v/>
      </c>
      <c r="L8" s="137" t="str">
        <f t="shared" si="8"/>
        <v/>
      </c>
      <c r="M8" s="137" t="str">
        <f t="shared" si="8"/>
        <v/>
      </c>
      <c r="N8" s="137" t="str">
        <f t="shared" si="8"/>
        <v/>
      </c>
      <c r="O8" s="137" t="str">
        <f t="shared" si="8"/>
        <v/>
      </c>
      <c r="P8" s="137" t="str">
        <f t="shared" si="8"/>
        <v/>
      </c>
      <c r="Q8" s="137" t="str">
        <f t="shared" si="8"/>
        <v/>
      </c>
      <c r="R8" s="137" t="str">
        <f t="shared" si="8"/>
        <v/>
      </c>
      <c r="S8" s="137" t="str">
        <f t="shared" si="8"/>
        <v/>
      </c>
      <c r="T8" s="465">
        <f t="shared" si="2"/>
        <v>0</v>
      </c>
      <c r="U8" s="1571"/>
      <c r="AH8" s="659"/>
      <c r="AI8" s="659"/>
      <c r="AJ8" s="659"/>
      <c r="AK8" s="659"/>
      <c r="AL8" s="659"/>
      <c r="AM8" s="659"/>
      <c r="AN8" s="659"/>
      <c r="AO8" s="654">
        <v>1</v>
      </c>
      <c r="AP8" s="654">
        <v>1</v>
      </c>
      <c r="AQ8" s="654">
        <v>3</v>
      </c>
      <c r="AR8" s="658">
        <f ca="1">IF($AQ8=1,IF(INDIRECT(ADDRESS(($AO8-1)*3+$AP8+5,$AQ8+7))="",0,INDIRECT(ADDRESS(($AO8-1)*3+$AP8+5,$AQ8+7))),IF(INDIRECT(ADDRESS(($AO8-1)*3+$AP8+5,$AQ8+7))="",0,IF(COUNTIF(INDIRECT(ADDRESS(($AO8-1)*36+($AP8-1)*12+6,COLUMN())):INDIRECT(ADDRESS(($AO8-1)*36+($AP8-1)*12+$AQ8+4,COLUMN())),INDIRECT(ADDRESS(($AO8-1)*3+$AP8+5,$AQ8+7)))&gt;=1,0,INDIRECT(ADDRESS(($AO8-1)*3+$AP8+5,$AQ8+7)))))</f>
        <v>0</v>
      </c>
      <c r="AS8" s="654">
        <f ca="1">COUNTIF(INDIRECT("H"&amp;(ROW()+12*(($AO8-1)*3+$AP8)-ROW())/12+5):INDIRECT("S"&amp;(ROW()+12*(($AO8-1)*3+$AP8)-ROW())/12+5),AR8)</f>
        <v>0</v>
      </c>
      <c r="AT8" s="658"/>
      <c r="AV8" s="654">
        <f ca="1">IF(AND(AR8&gt;0,AS8&gt;0),COUNTIF(AV$6:AV7,"&gt;0")+1,0)</f>
        <v>0</v>
      </c>
      <c r="BF8" s="654">
        <v>3</v>
      </c>
      <c r="BH8" s="660"/>
      <c r="BI8" s="660"/>
      <c r="BJ8" s="660"/>
      <c r="BK8" s="660"/>
      <c r="BL8" s="660"/>
      <c r="BM8" s="660"/>
      <c r="BN8" s="660"/>
      <c r="BO8" s="660"/>
      <c r="BP8" s="660"/>
      <c r="BQ8" s="660"/>
      <c r="BR8" s="660"/>
      <c r="BS8" s="660"/>
      <c r="BT8" s="659"/>
      <c r="BU8" s="660"/>
      <c r="BV8" s="660"/>
      <c r="BW8" s="660"/>
      <c r="BX8" s="660"/>
      <c r="BY8" s="660"/>
      <c r="BZ8" s="660"/>
      <c r="CA8" s="660"/>
      <c r="CB8" s="660"/>
      <c r="CC8" s="660"/>
      <c r="CD8" s="660"/>
      <c r="CE8" s="660"/>
      <c r="CF8" s="660"/>
    </row>
    <row r="9" spans="1:84">
      <c r="A9" s="1581">
        <v>2</v>
      </c>
      <c r="B9" s="1600"/>
      <c r="C9" s="1600"/>
      <c r="D9" s="1583"/>
      <c r="E9" s="1586"/>
      <c r="F9" s="1583"/>
      <c r="G9" s="460" t="s">
        <v>393</v>
      </c>
      <c r="H9" s="141"/>
      <c r="I9" s="141" t="str">
        <f t="shared" ref="I9:S9"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461">
        <f t="shared" si="2"/>
        <v>0</v>
      </c>
      <c r="U9" s="1569"/>
      <c r="AH9" s="659"/>
      <c r="AI9" s="659"/>
      <c r="AJ9" s="659"/>
      <c r="AK9" s="659"/>
      <c r="AL9" s="659"/>
      <c r="AM9" s="659"/>
      <c r="AN9" s="659"/>
      <c r="AO9" s="654">
        <v>1</v>
      </c>
      <c r="AP9" s="654">
        <v>1</v>
      </c>
      <c r="AQ9" s="654">
        <v>4</v>
      </c>
      <c r="AR9" s="658">
        <f ca="1">IF($AQ9=1,IF(INDIRECT(ADDRESS(($AO9-1)*3+$AP9+5,$AQ9+7))="",0,INDIRECT(ADDRESS(($AO9-1)*3+$AP9+5,$AQ9+7))),IF(INDIRECT(ADDRESS(($AO9-1)*3+$AP9+5,$AQ9+7))="",0,IF(COUNTIF(INDIRECT(ADDRESS(($AO9-1)*36+($AP9-1)*12+6,COLUMN())):INDIRECT(ADDRESS(($AO9-1)*36+($AP9-1)*12+$AQ9+4,COLUMN())),INDIRECT(ADDRESS(($AO9-1)*3+$AP9+5,$AQ9+7)))&gt;=1,0,INDIRECT(ADDRESS(($AO9-1)*3+$AP9+5,$AQ9+7)))))</f>
        <v>0</v>
      </c>
      <c r="AS9" s="654">
        <f ca="1">COUNTIF(INDIRECT("H"&amp;(ROW()+12*(($AO9-1)*3+$AP9)-ROW())/12+5):INDIRECT("S"&amp;(ROW()+12*(($AO9-1)*3+$AP9)-ROW())/12+5),AR9)</f>
        <v>0</v>
      </c>
      <c r="AT9" s="658"/>
      <c r="AV9" s="654">
        <f ca="1">IF(AND(AR9&gt;0,AS9&gt;0),COUNTIF(AV$6:AV8,"&gt;0")+1,0)</f>
        <v>0</v>
      </c>
      <c r="BF9" s="654">
        <v>1</v>
      </c>
      <c r="BH9" s="660">
        <f t="shared" ref="BH9:BS9" si="10">SUM(H9:H10)</f>
        <v>0</v>
      </c>
      <c r="BI9" s="660">
        <f t="shared" si="10"/>
        <v>0</v>
      </c>
      <c r="BJ9" s="660">
        <f t="shared" si="10"/>
        <v>0</v>
      </c>
      <c r="BK9" s="660">
        <f t="shared" si="10"/>
        <v>0</v>
      </c>
      <c r="BL9" s="660">
        <f t="shared" si="10"/>
        <v>0</v>
      </c>
      <c r="BM9" s="660">
        <f t="shared" si="10"/>
        <v>0</v>
      </c>
      <c r="BN9" s="660">
        <f t="shared" si="10"/>
        <v>0</v>
      </c>
      <c r="BO9" s="660">
        <f t="shared" si="10"/>
        <v>0</v>
      </c>
      <c r="BP9" s="660">
        <f t="shared" si="10"/>
        <v>0</v>
      </c>
      <c r="BQ9" s="660">
        <f t="shared" si="10"/>
        <v>0</v>
      </c>
      <c r="BR9" s="660">
        <f t="shared" si="10"/>
        <v>0</v>
      </c>
      <c r="BS9" s="660">
        <f t="shared" si="10"/>
        <v>0</v>
      </c>
      <c r="BT9" s="659"/>
      <c r="BU9" s="660">
        <f t="shared" ref="BU9:CF9" si="11">SUM(U9:U10)</f>
        <v>0</v>
      </c>
      <c r="BV9" s="660">
        <f t="shared" si="11"/>
        <v>0</v>
      </c>
      <c r="BW9" s="660">
        <f t="shared" si="11"/>
        <v>0</v>
      </c>
      <c r="BX9" s="660">
        <f t="shared" si="11"/>
        <v>0</v>
      </c>
      <c r="BY9" s="660">
        <f t="shared" si="11"/>
        <v>0</v>
      </c>
      <c r="BZ9" s="660">
        <f t="shared" si="11"/>
        <v>0</v>
      </c>
      <c r="CA9" s="660">
        <f t="shared" si="11"/>
        <v>0</v>
      </c>
      <c r="CB9" s="660">
        <f t="shared" si="11"/>
        <v>0</v>
      </c>
      <c r="CC9" s="660">
        <f t="shared" si="11"/>
        <v>0</v>
      </c>
      <c r="CD9" s="660">
        <f t="shared" si="11"/>
        <v>0</v>
      </c>
      <c r="CE9" s="660">
        <f t="shared" si="11"/>
        <v>0</v>
      </c>
      <c r="CF9" s="660">
        <f t="shared" si="11"/>
        <v>0</v>
      </c>
    </row>
    <row r="10" spans="1:84">
      <c r="A10" s="1594"/>
      <c r="B10" s="1584"/>
      <c r="C10" s="1584"/>
      <c r="D10" s="1584"/>
      <c r="E10" s="1587"/>
      <c r="F10" s="1584"/>
      <c r="G10" s="462" t="s">
        <v>392</v>
      </c>
      <c r="H10" s="139"/>
      <c r="I10" s="139" t="str">
        <f t="shared" ref="I10:S10" si="12">IF(H10="","",H10)</f>
        <v/>
      </c>
      <c r="J10" s="139" t="str">
        <f t="shared" si="12"/>
        <v/>
      </c>
      <c r="K10" s="139" t="str">
        <f t="shared" si="12"/>
        <v/>
      </c>
      <c r="L10" s="139" t="str">
        <f t="shared" si="12"/>
        <v/>
      </c>
      <c r="M10" s="139" t="str">
        <f t="shared" si="12"/>
        <v/>
      </c>
      <c r="N10" s="139" t="str">
        <f t="shared" si="12"/>
        <v/>
      </c>
      <c r="O10" s="139" t="str">
        <f t="shared" si="12"/>
        <v/>
      </c>
      <c r="P10" s="139" t="str">
        <f t="shared" si="12"/>
        <v/>
      </c>
      <c r="Q10" s="139" t="str">
        <f t="shared" si="12"/>
        <v/>
      </c>
      <c r="R10" s="139" t="str">
        <f t="shared" si="12"/>
        <v/>
      </c>
      <c r="S10" s="139" t="str">
        <f t="shared" si="12"/>
        <v/>
      </c>
      <c r="T10" s="463">
        <f t="shared" si="2"/>
        <v>0</v>
      </c>
      <c r="U10" s="1570"/>
      <c r="AH10" s="659"/>
      <c r="AI10" s="659"/>
      <c r="AJ10" s="659"/>
      <c r="AK10" s="659"/>
      <c r="AL10" s="659"/>
      <c r="AM10" s="659"/>
      <c r="AN10" s="659"/>
      <c r="AO10" s="654">
        <v>1</v>
      </c>
      <c r="AP10" s="654">
        <v>1</v>
      </c>
      <c r="AQ10" s="654">
        <v>5</v>
      </c>
      <c r="AR10" s="658">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654">
        <f ca="1">COUNTIF(INDIRECT("H"&amp;(ROW()+12*(($AO10-1)*3+$AP10)-ROW())/12+5):INDIRECT("S"&amp;(ROW()+12*(($AO10-1)*3+$AP10)-ROW())/12+5),AR10)</f>
        <v>0</v>
      </c>
      <c r="AT10" s="658"/>
      <c r="AV10" s="654">
        <f ca="1">IF(AND(AR10&gt;0,AS10&gt;0),COUNTIF(AV$6:AV9,"&gt;0")+1,0)</f>
        <v>0</v>
      </c>
      <c r="BF10" s="654">
        <v>2</v>
      </c>
      <c r="BG10" s="654" t="s">
        <v>391</v>
      </c>
      <c r="BH10" s="660">
        <f t="shared" ref="BH10:BS10" si="13">IF(BH9+BU9&gt;40000,1,0)</f>
        <v>0</v>
      </c>
      <c r="BI10" s="660">
        <f t="shared" si="13"/>
        <v>0</v>
      </c>
      <c r="BJ10" s="660">
        <f t="shared" si="13"/>
        <v>0</v>
      </c>
      <c r="BK10" s="660">
        <f t="shared" si="13"/>
        <v>0</v>
      </c>
      <c r="BL10" s="660">
        <f t="shared" si="13"/>
        <v>0</v>
      </c>
      <c r="BM10" s="660">
        <f t="shared" si="13"/>
        <v>0</v>
      </c>
      <c r="BN10" s="660">
        <f t="shared" si="13"/>
        <v>0</v>
      </c>
      <c r="BO10" s="660">
        <f t="shared" si="13"/>
        <v>0</v>
      </c>
      <c r="BP10" s="660">
        <f t="shared" si="13"/>
        <v>0</v>
      </c>
      <c r="BQ10" s="660">
        <f t="shared" si="13"/>
        <v>0</v>
      </c>
      <c r="BR10" s="660">
        <f t="shared" si="13"/>
        <v>0</v>
      </c>
      <c r="BS10" s="660">
        <f t="shared" si="13"/>
        <v>0</v>
      </c>
      <c r="BT10" s="659"/>
      <c r="BU10" s="660"/>
      <c r="BV10" s="660"/>
      <c r="BW10" s="660"/>
      <c r="BX10" s="660"/>
      <c r="BY10" s="660"/>
      <c r="BZ10" s="660"/>
      <c r="CA10" s="660"/>
      <c r="CB10" s="660"/>
      <c r="CC10" s="660"/>
      <c r="CD10" s="660"/>
      <c r="CE10" s="660"/>
      <c r="CF10" s="660"/>
    </row>
    <row r="11" spans="1:84">
      <c r="A11" s="1582"/>
      <c r="B11" s="1585"/>
      <c r="C11" s="1585"/>
      <c r="D11" s="1585"/>
      <c r="E11" s="1588"/>
      <c r="F11" s="1585"/>
      <c r="G11" s="466" t="s">
        <v>531</v>
      </c>
      <c r="H11" s="137"/>
      <c r="I11" s="137" t="str">
        <f t="shared" ref="I11:S11" si="14">IF(H11="","",H11)</f>
        <v/>
      </c>
      <c r="J11" s="137" t="str">
        <f t="shared" si="14"/>
        <v/>
      </c>
      <c r="K11" s="137" t="str">
        <f t="shared" si="14"/>
        <v/>
      </c>
      <c r="L11" s="137" t="str">
        <f t="shared" si="14"/>
        <v/>
      </c>
      <c r="M11" s="137" t="str">
        <f t="shared" si="14"/>
        <v/>
      </c>
      <c r="N11" s="137" t="str">
        <f t="shared" si="14"/>
        <v/>
      </c>
      <c r="O11" s="137" t="str">
        <f t="shared" si="14"/>
        <v/>
      </c>
      <c r="P11" s="137" t="str">
        <f t="shared" si="14"/>
        <v/>
      </c>
      <c r="Q11" s="137" t="str">
        <f t="shared" si="14"/>
        <v/>
      </c>
      <c r="R11" s="137" t="str">
        <f t="shared" si="14"/>
        <v/>
      </c>
      <c r="S11" s="137" t="str">
        <f t="shared" si="14"/>
        <v/>
      </c>
      <c r="T11" s="465">
        <f t="shared" si="2"/>
        <v>0</v>
      </c>
      <c r="U11" s="1571"/>
      <c r="AH11" s="659"/>
      <c r="AI11" s="659"/>
      <c r="AJ11" s="659"/>
      <c r="AK11" s="659"/>
      <c r="AL11" s="659"/>
      <c r="AM11" s="659"/>
      <c r="AN11" s="659"/>
      <c r="AO11" s="654">
        <v>1</v>
      </c>
      <c r="AP11" s="654">
        <v>1</v>
      </c>
      <c r="AQ11" s="654">
        <v>6</v>
      </c>
      <c r="AR11" s="658">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654">
        <f ca="1">COUNTIF(INDIRECT("H"&amp;(ROW()+12*(($AO11-1)*3+$AP11)-ROW())/12+5):INDIRECT("S"&amp;(ROW()+12*(($AO11-1)*3+$AP11)-ROW())/12+5),AR11)</f>
        <v>0</v>
      </c>
      <c r="AT11" s="658"/>
      <c r="AV11" s="654">
        <f ca="1">IF(AND(AR11&gt;0,AS11&gt;0),COUNTIF(AV$6:AV10,"&gt;0")+1,0)</f>
        <v>0</v>
      </c>
      <c r="BF11" s="654">
        <v>3</v>
      </c>
      <c r="BH11" s="660"/>
      <c r="BI11" s="660"/>
      <c r="BJ11" s="660"/>
      <c r="BK11" s="660"/>
      <c r="BL11" s="660"/>
      <c r="BM11" s="660"/>
      <c r="BN11" s="660"/>
      <c r="BO11" s="660"/>
      <c r="BP11" s="660"/>
      <c r="BQ11" s="660"/>
      <c r="BR11" s="660"/>
      <c r="BS11" s="660"/>
      <c r="BT11" s="659"/>
      <c r="BU11" s="660"/>
      <c r="BV11" s="660"/>
      <c r="BW11" s="660"/>
      <c r="BX11" s="660"/>
      <c r="BY11" s="660"/>
      <c r="BZ11" s="660"/>
      <c r="CA11" s="660"/>
      <c r="CB11" s="660"/>
      <c r="CC11" s="660"/>
      <c r="CD11" s="660"/>
      <c r="CE11" s="660"/>
      <c r="CF11" s="660"/>
    </row>
    <row r="12" spans="1:84">
      <c r="A12" s="1581">
        <v>3</v>
      </c>
      <c r="B12" s="1583"/>
      <c r="C12" s="1583"/>
      <c r="D12" s="1583"/>
      <c r="E12" s="1586"/>
      <c r="F12" s="1583"/>
      <c r="G12" s="460" t="s">
        <v>393</v>
      </c>
      <c r="H12" s="141"/>
      <c r="I12" s="141" t="str">
        <f t="shared" ref="I12:S12"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461">
        <f t="shared" si="2"/>
        <v>0</v>
      </c>
      <c r="U12" s="1569"/>
      <c r="AH12" s="659"/>
      <c r="AI12" s="659"/>
      <c r="AJ12" s="659"/>
      <c r="AK12" s="659"/>
      <c r="AL12" s="659"/>
      <c r="AM12" s="659"/>
      <c r="AN12" s="659"/>
      <c r="AO12" s="654">
        <v>1</v>
      </c>
      <c r="AP12" s="654">
        <v>1</v>
      </c>
      <c r="AQ12" s="654">
        <v>7</v>
      </c>
      <c r="AR12" s="658">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654">
        <f ca="1">COUNTIF(INDIRECT("H"&amp;(ROW()+12*(($AO12-1)*3+$AP12)-ROW())/12+5):INDIRECT("S"&amp;(ROW()+12*(($AO12-1)*3+$AP12)-ROW())/12+5),AR12)</f>
        <v>0</v>
      </c>
      <c r="AT12" s="658"/>
      <c r="AV12" s="654">
        <f ca="1">IF(AND(AR12&gt;0,AS12&gt;0),COUNTIF(AV$6:AV11,"&gt;0")+1,0)</f>
        <v>0</v>
      </c>
      <c r="BF12" s="654">
        <v>1</v>
      </c>
      <c r="BH12" s="660">
        <f t="shared" ref="BH12:BS12" si="16">SUM(H12:H13)</f>
        <v>0</v>
      </c>
      <c r="BI12" s="660">
        <f t="shared" si="16"/>
        <v>0</v>
      </c>
      <c r="BJ12" s="660">
        <f t="shared" si="16"/>
        <v>0</v>
      </c>
      <c r="BK12" s="660">
        <f t="shared" si="16"/>
        <v>0</v>
      </c>
      <c r="BL12" s="660">
        <f t="shared" si="16"/>
        <v>0</v>
      </c>
      <c r="BM12" s="660">
        <f t="shared" si="16"/>
        <v>0</v>
      </c>
      <c r="BN12" s="660">
        <f t="shared" si="16"/>
        <v>0</v>
      </c>
      <c r="BO12" s="660">
        <f t="shared" si="16"/>
        <v>0</v>
      </c>
      <c r="BP12" s="660">
        <f t="shared" si="16"/>
        <v>0</v>
      </c>
      <c r="BQ12" s="660">
        <f t="shared" si="16"/>
        <v>0</v>
      </c>
      <c r="BR12" s="660">
        <f t="shared" si="16"/>
        <v>0</v>
      </c>
      <c r="BS12" s="660">
        <f t="shared" si="16"/>
        <v>0</v>
      </c>
      <c r="BT12" s="659"/>
      <c r="BU12" s="660">
        <f t="shared" ref="BU12:CF12" si="17">SUM(U12:U13)</f>
        <v>0</v>
      </c>
      <c r="BV12" s="660">
        <f t="shared" si="17"/>
        <v>0</v>
      </c>
      <c r="BW12" s="660">
        <f t="shared" si="17"/>
        <v>0</v>
      </c>
      <c r="BX12" s="660">
        <f t="shared" si="17"/>
        <v>0</v>
      </c>
      <c r="BY12" s="660">
        <f t="shared" si="17"/>
        <v>0</v>
      </c>
      <c r="BZ12" s="660">
        <f t="shared" si="17"/>
        <v>0</v>
      </c>
      <c r="CA12" s="660">
        <f t="shared" si="17"/>
        <v>0</v>
      </c>
      <c r="CB12" s="660">
        <f t="shared" si="17"/>
        <v>0</v>
      </c>
      <c r="CC12" s="660">
        <f t="shared" si="17"/>
        <v>0</v>
      </c>
      <c r="CD12" s="660">
        <f t="shared" si="17"/>
        <v>0</v>
      </c>
      <c r="CE12" s="660">
        <f t="shared" si="17"/>
        <v>0</v>
      </c>
      <c r="CF12" s="660">
        <f t="shared" si="17"/>
        <v>0</v>
      </c>
    </row>
    <row r="13" spans="1:84">
      <c r="A13" s="1594"/>
      <c r="B13" s="1584"/>
      <c r="C13" s="1584"/>
      <c r="D13" s="1584"/>
      <c r="E13" s="1587"/>
      <c r="F13" s="1584"/>
      <c r="G13" s="462" t="s">
        <v>392</v>
      </c>
      <c r="H13" s="139"/>
      <c r="I13" s="139" t="str">
        <f t="shared" ref="I13:S13" si="18">IF(H13="","",H13)</f>
        <v/>
      </c>
      <c r="J13" s="139" t="str">
        <f t="shared" si="18"/>
        <v/>
      </c>
      <c r="K13" s="139" t="str">
        <f t="shared" si="18"/>
        <v/>
      </c>
      <c r="L13" s="139" t="str">
        <f t="shared" si="18"/>
        <v/>
      </c>
      <c r="M13" s="139" t="str">
        <f t="shared" si="18"/>
        <v/>
      </c>
      <c r="N13" s="139" t="str">
        <f t="shared" si="18"/>
        <v/>
      </c>
      <c r="O13" s="139" t="str">
        <f t="shared" si="18"/>
        <v/>
      </c>
      <c r="P13" s="139" t="str">
        <f t="shared" si="18"/>
        <v/>
      </c>
      <c r="Q13" s="139" t="str">
        <f t="shared" si="18"/>
        <v/>
      </c>
      <c r="R13" s="139" t="str">
        <f t="shared" si="18"/>
        <v/>
      </c>
      <c r="S13" s="139" t="str">
        <f t="shared" si="18"/>
        <v/>
      </c>
      <c r="T13" s="463">
        <f t="shared" si="2"/>
        <v>0</v>
      </c>
      <c r="U13" s="1570"/>
      <c r="AH13" s="659"/>
      <c r="AI13" s="659"/>
      <c r="AJ13" s="659"/>
      <c r="AK13" s="659"/>
      <c r="AL13" s="659"/>
      <c r="AM13" s="659"/>
      <c r="AN13" s="659"/>
      <c r="AO13" s="654">
        <v>1</v>
      </c>
      <c r="AP13" s="654">
        <v>1</v>
      </c>
      <c r="AQ13" s="654">
        <v>8</v>
      </c>
      <c r="AR13" s="658">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654">
        <f ca="1">COUNTIF(INDIRECT("H"&amp;(ROW()+12*(($AO13-1)*3+$AP13)-ROW())/12+5):INDIRECT("S"&amp;(ROW()+12*(($AO13-1)*3+$AP13)-ROW())/12+5),AR13)</f>
        <v>0</v>
      </c>
      <c r="AT13" s="658"/>
      <c r="AV13" s="654">
        <f ca="1">IF(AND(AR13&gt;0,AS13&gt;0),COUNTIF(AV$6:AV12,"&gt;0")+1,0)</f>
        <v>0</v>
      </c>
      <c r="BF13" s="654">
        <v>2</v>
      </c>
      <c r="BG13" s="654" t="s">
        <v>391</v>
      </c>
      <c r="BH13" s="660">
        <f t="shared" ref="BH13:BS13" si="19">IF(BH12+BU12&gt;40000,1,0)</f>
        <v>0</v>
      </c>
      <c r="BI13" s="660">
        <f t="shared" si="19"/>
        <v>0</v>
      </c>
      <c r="BJ13" s="660">
        <f t="shared" si="19"/>
        <v>0</v>
      </c>
      <c r="BK13" s="660">
        <f t="shared" si="19"/>
        <v>0</v>
      </c>
      <c r="BL13" s="660">
        <f t="shared" si="19"/>
        <v>0</v>
      </c>
      <c r="BM13" s="660">
        <f t="shared" si="19"/>
        <v>0</v>
      </c>
      <c r="BN13" s="660">
        <f t="shared" si="19"/>
        <v>0</v>
      </c>
      <c r="BO13" s="660">
        <f t="shared" si="19"/>
        <v>0</v>
      </c>
      <c r="BP13" s="660">
        <f t="shared" si="19"/>
        <v>0</v>
      </c>
      <c r="BQ13" s="660">
        <f t="shared" si="19"/>
        <v>0</v>
      </c>
      <c r="BR13" s="660">
        <f t="shared" si="19"/>
        <v>0</v>
      </c>
      <c r="BS13" s="660">
        <f t="shared" si="19"/>
        <v>0</v>
      </c>
      <c r="BT13" s="659"/>
      <c r="BU13" s="660"/>
      <c r="BV13" s="660"/>
      <c r="BW13" s="660"/>
      <c r="BX13" s="660"/>
      <c r="BY13" s="660"/>
      <c r="BZ13" s="660"/>
      <c r="CA13" s="660"/>
      <c r="CB13" s="660"/>
      <c r="CC13" s="660"/>
      <c r="CD13" s="660"/>
      <c r="CE13" s="660"/>
      <c r="CF13" s="660"/>
    </row>
    <row r="14" spans="1:84">
      <c r="A14" s="1582"/>
      <c r="B14" s="1585"/>
      <c r="C14" s="1585"/>
      <c r="D14" s="1585"/>
      <c r="E14" s="1588"/>
      <c r="F14" s="1585"/>
      <c r="G14" s="466" t="s">
        <v>531</v>
      </c>
      <c r="H14" s="137"/>
      <c r="I14" s="137" t="str">
        <f t="shared" ref="I14:S14" si="20">IF(H14="","",H14)</f>
        <v/>
      </c>
      <c r="J14" s="137" t="str">
        <f t="shared" si="20"/>
        <v/>
      </c>
      <c r="K14" s="137" t="str">
        <f t="shared" si="20"/>
        <v/>
      </c>
      <c r="L14" s="137" t="str">
        <f t="shared" si="20"/>
        <v/>
      </c>
      <c r="M14" s="137" t="str">
        <f t="shared" si="20"/>
        <v/>
      </c>
      <c r="N14" s="137" t="str">
        <f t="shared" si="20"/>
        <v/>
      </c>
      <c r="O14" s="137" t="str">
        <f t="shared" si="20"/>
        <v/>
      </c>
      <c r="P14" s="137" t="str">
        <f t="shared" si="20"/>
        <v/>
      </c>
      <c r="Q14" s="137" t="str">
        <f t="shared" si="20"/>
        <v/>
      </c>
      <c r="R14" s="137" t="str">
        <f t="shared" si="20"/>
        <v/>
      </c>
      <c r="S14" s="137" t="str">
        <f t="shared" si="20"/>
        <v/>
      </c>
      <c r="T14" s="465">
        <f t="shared" si="2"/>
        <v>0</v>
      </c>
      <c r="U14" s="1571"/>
      <c r="AH14" s="659"/>
      <c r="AI14" s="659"/>
      <c r="AJ14" s="659"/>
      <c r="AK14" s="659"/>
      <c r="AL14" s="659"/>
      <c r="AM14" s="659"/>
      <c r="AN14" s="659"/>
      <c r="AO14" s="654">
        <v>1</v>
      </c>
      <c r="AP14" s="654">
        <v>1</v>
      </c>
      <c r="AQ14" s="654">
        <v>9</v>
      </c>
      <c r="AR14" s="658">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654">
        <f ca="1">COUNTIF(INDIRECT("H"&amp;(ROW()+12*(($AO14-1)*3+$AP14)-ROW())/12+5):INDIRECT("S"&amp;(ROW()+12*(($AO14-1)*3+$AP14)-ROW())/12+5),AR14)</f>
        <v>0</v>
      </c>
      <c r="AT14" s="658"/>
      <c r="AV14" s="654">
        <f ca="1">IF(AND(AR14&gt;0,AS14&gt;0),COUNTIF(AV$6:AV13,"&gt;0")+1,0)</f>
        <v>0</v>
      </c>
      <c r="BF14" s="654">
        <v>3</v>
      </c>
      <c r="BH14" s="660"/>
      <c r="BI14" s="660"/>
      <c r="BJ14" s="660"/>
      <c r="BK14" s="660"/>
      <c r="BL14" s="660"/>
      <c r="BM14" s="660"/>
      <c r="BN14" s="660"/>
      <c r="BO14" s="660"/>
      <c r="BP14" s="660"/>
      <c r="BQ14" s="660"/>
      <c r="BR14" s="660"/>
      <c r="BS14" s="660"/>
      <c r="BT14" s="659"/>
      <c r="BU14" s="660"/>
      <c r="BV14" s="660"/>
      <c r="BW14" s="660"/>
      <c r="BX14" s="660"/>
      <c r="BY14" s="660"/>
      <c r="BZ14" s="660"/>
      <c r="CA14" s="660"/>
      <c r="CB14" s="660"/>
      <c r="CC14" s="660"/>
      <c r="CD14" s="660"/>
      <c r="CE14" s="660"/>
      <c r="CF14" s="660"/>
    </row>
    <row r="15" spans="1:84">
      <c r="A15" s="1581">
        <v>4</v>
      </c>
      <c r="B15" s="1583"/>
      <c r="C15" s="1589"/>
      <c r="D15" s="1583"/>
      <c r="E15" s="1586"/>
      <c r="F15" s="1583"/>
      <c r="G15" s="460" t="s">
        <v>393</v>
      </c>
      <c r="H15" s="141"/>
      <c r="I15" s="141" t="str">
        <f t="shared" ref="I15:S15"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461">
        <f t="shared" si="2"/>
        <v>0</v>
      </c>
      <c r="U15" s="1569"/>
      <c r="AH15" s="659"/>
      <c r="AI15" s="659"/>
      <c r="AJ15" s="659"/>
      <c r="AK15" s="659"/>
      <c r="AL15" s="659"/>
      <c r="AM15" s="659"/>
      <c r="AN15" s="659"/>
      <c r="AO15" s="654">
        <v>1</v>
      </c>
      <c r="AP15" s="654">
        <v>1</v>
      </c>
      <c r="AQ15" s="654">
        <v>10</v>
      </c>
      <c r="AR15" s="658">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654">
        <f ca="1">COUNTIF(INDIRECT("H"&amp;(ROW()+12*(($AO15-1)*3+$AP15)-ROW())/12+5):INDIRECT("S"&amp;(ROW()+12*(($AO15-1)*3+$AP15)-ROW())/12+5),AR15)</f>
        <v>0</v>
      </c>
      <c r="AT15" s="658"/>
      <c r="AV15" s="654">
        <f ca="1">IF(AND(AR15&gt;0,AS15&gt;0),COUNTIF(AV$6:AV14,"&gt;0")+1,0)</f>
        <v>0</v>
      </c>
      <c r="BF15" s="654">
        <v>1</v>
      </c>
      <c r="BH15" s="660">
        <f t="shared" ref="BH15:BS15" si="22">SUM(H15:H16)</f>
        <v>0</v>
      </c>
      <c r="BI15" s="660">
        <f t="shared" si="22"/>
        <v>0</v>
      </c>
      <c r="BJ15" s="660">
        <f t="shared" si="22"/>
        <v>0</v>
      </c>
      <c r="BK15" s="660">
        <f t="shared" si="22"/>
        <v>0</v>
      </c>
      <c r="BL15" s="660">
        <f t="shared" si="22"/>
        <v>0</v>
      </c>
      <c r="BM15" s="660">
        <f t="shared" si="22"/>
        <v>0</v>
      </c>
      <c r="BN15" s="660">
        <f t="shared" si="22"/>
        <v>0</v>
      </c>
      <c r="BO15" s="660">
        <f t="shared" si="22"/>
        <v>0</v>
      </c>
      <c r="BP15" s="660">
        <f t="shared" si="22"/>
        <v>0</v>
      </c>
      <c r="BQ15" s="660">
        <f t="shared" si="22"/>
        <v>0</v>
      </c>
      <c r="BR15" s="660">
        <f t="shared" si="22"/>
        <v>0</v>
      </c>
      <c r="BS15" s="660">
        <f t="shared" si="22"/>
        <v>0</v>
      </c>
      <c r="BT15" s="659"/>
      <c r="BU15" s="660">
        <f t="shared" ref="BU15:CF15" si="23">SUM(U15:U16)</f>
        <v>0</v>
      </c>
      <c r="BV15" s="660">
        <f t="shared" si="23"/>
        <v>0</v>
      </c>
      <c r="BW15" s="660">
        <f t="shared" si="23"/>
        <v>0</v>
      </c>
      <c r="BX15" s="660">
        <f t="shared" si="23"/>
        <v>0</v>
      </c>
      <c r="BY15" s="660">
        <f t="shared" si="23"/>
        <v>0</v>
      </c>
      <c r="BZ15" s="660">
        <f t="shared" si="23"/>
        <v>0</v>
      </c>
      <c r="CA15" s="660">
        <f t="shared" si="23"/>
        <v>0</v>
      </c>
      <c r="CB15" s="660">
        <f t="shared" si="23"/>
        <v>0</v>
      </c>
      <c r="CC15" s="660">
        <f t="shared" si="23"/>
        <v>0</v>
      </c>
      <c r="CD15" s="660">
        <f t="shared" si="23"/>
        <v>0</v>
      </c>
      <c r="CE15" s="660">
        <f t="shared" si="23"/>
        <v>0</v>
      </c>
      <c r="CF15" s="660">
        <f t="shared" si="23"/>
        <v>0</v>
      </c>
    </row>
    <row r="16" spans="1:84">
      <c r="A16" s="1594"/>
      <c r="B16" s="1584"/>
      <c r="C16" s="1590"/>
      <c r="D16" s="1584"/>
      <c r="E16" s="1587"/>
      <c r="F16" s="1584"/>
      <c r="G16" s="462" t="s">
        <v>392</v>
      </c>
      <c r="H16" s="139"/>
      <c r="I16" s="139" t="str">
        <f t="shared" ref="I16:S16" si="24">IF(H16="","",H16)</f>
        <v/>
      </c>
      <c r="J16" s="139" t="str">
        <f t="shared" si="24"/>
        <v/>
      </c>
      <c r="K16" s="139" t="str">
        <f t="shared" si="24"/>
        <v/>
      </c>
      <c r="L16" s="139" t="str">
        <f t="shared" si="24"/>
        <v/>
      </c>
      <c r="M16" s="139" t="str">
        <f t="shared" si="24"/>
        <v/>
      </c>
      <c r="N16" s="139" t="str">
        <f t="shared" si="24"/>
        <v/>
      </c>
      <c r="O16" s="139" t="str">
        <f t="shared" si="24"/>
        <v/>
      </c>
      <c r="P16" s="139" t="str">
        <f t="shared" si="24"/>
        <v/>
      </c>
      <c r="Q16" s="139" t="str">
        <f t="shared" si="24"/>
        <v/>
      </c>
      <c r="R16" s="139" t="str">
        <f t="shared" si="24"/>
        <v/>
      </c>
      <c r="S16" s="139" t="str">
        <f t="shared" si="24"/>
        <v/>
      </c>
      <c r="T16" s="463">
        <f t="shared" si="2"/>
        <v>0</v>
      </c>
      <c r="U16" s="1570"/>
      <c r="AH16" s="659"/>
      <c r="AI16" s="659"/>
      <c r="AJ16" s="659"/>
      <c r="AK16" s="659"/>
      <c r="AL16" s="659"/>
      <c r="AM16" s="659"/>
      <c r="AN16" s="659"/>
      <c r="AO16" s="654">
        <v>1</v>
      </c>
      <c r="AP16" s="654">
        <v>1</v>
      </c>
      <c r="AQ16" s="654">
        <v>11</v>
      </c>
      <c r="AR16" s="658">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654">
        <f ca="1">COUNTIF(INDIRECT("H"&amp;(ROW()+12*(($AO16-1)*3+$AP16)-ROW())/12+5):INDIRECT("S"&amp;(ROW()+12*(($AO16-1)*3+$AP16)-ROW())/12+5),AR16)</f>
        <v>0</v>
      </c>
      <c r="AT16" s="658"/>
      <c r="AV16" s="654">
        <f ca="1">IF(AND(AR16&gt;0,AS16&gt;0),COUNTIF(AV$6:AV15,"&gt;0")+1,0)</f>
        <v>0</v>
      </c>
      <c r="BF16" s="654">
        <v>2</v>
      </c>
      <c r="BG16" s="654" t="s">
        <v>391</v>
      </c>
      <c r="BH16" s="660">
        <f t="shared" ref="BH16:BS16" si="25">IF(BH15+BU15&gt;40000,1,0)</f>
        <v>0</v>
      </c>
      <c r="BI16" s="660">
        <f t="shared" si="25"/>
        <v>0</v>
      </c>
      <c r="BJ16" s="660">
        <f t="shared" si="25"/>
        <v>0</v>
      </c>
      <c r="BK16" s="660">
        <f t="shared" si="25"/>
        <v>0</v>
      </c>
      <c r="BL16" s="660">
        <f t="shared" si="25"/>
        <v>0</v>
      </c>
      <c r="BM16" s="660">
        <f t="shared" si="25"/>
        <v>0</v>
      </c>
      <c r="BN16" s="660">
        <f t="shared" si="25"/>
        <v>0</v>
      </c>
      <c r="BO16" s="660">
        <f t="shared" si="25"/>
        <v>0</v>
      </c>
      <c r="BP16" s="660">
        <f t="shared" si="25"/>
        <v>0</v>
      </c>
      <c r="BQ16" s="660">
        <f t="shared" si="25"/>
        <v>0</v>
      </c>
      <c r="BR16" s="660">
        <f t="shared" si="25"/>
        <v>0</v>
      </c>
      <c r="BS16" s="660">
        <f t="shared" si="25"/>
        <v>0</v>
      </c>
      <c r="BT16" s="659"/>
      <c r="BU16" s="660"/>
      <c r="BV16" s="660"/>
      <c r="BW16" s="660"/>
      <c r="BX16" s="660"/>
      <c r="BY16" s="660"/>
      <c r="BZ16" s="660"/>
      <c r="CA16" s="660"/>
      <c r="CB16" s="660"/>
      <c r="CC16" s="660"/>
      <c r="CD16" s="660"/>
      <c r="CE16" s="660"/>
      <c r="CF16" s="660"/>
    </row>
    <row r="17" spans="1:84">
      <c r="A17" s="1582"/>
      <c r="B17" s="1585"/>
      <c r="C17" s="1591"/>
      <c r="D17" s="1585"/>
      <c r="E17" s="1588"/>
      <c r="F17" s="1585"/>
      <c r="G17" s="466" t="s">
        <v>531</v>
      </c>
      <c r="H17" s="137"/>
      <c r="I17" s="137" t="str">
        <f t="shared" ref="I17:S17" si="26">IF(H17="","",H17)</f>
        <v/>
      </c>
      <c r="J17" s="137" t="str">
        <f t="shared" si="26"/>
        <v/>
      </c>
      <c r="K17" s="137" t="str">
        <f t="shared" si="26"/>
        <v/>
      </c>
      <c r="L17" s="137" t="str">
        <f t="shared" si="26"/>
        <v/>
      </c>
      <c r="M17" s="137" t="str">
        <f t="shared" si="26"/>
        <v/>
      </c>
      <c r="N17" s="137" t="str">
        <f t="shared" si="26"/>
        <v/>
      </c>
      <c r="O17" s="137" t="str">
        <f t="shared" si="26"/>
        <v/>
      </c>
      <c r="P17" s="137" t="str">
        <f t="shared" si="26"/>
        <v/>
      </c>
      <c r="Q17" s="137" t="str">
        <f t="shared" si="26"/>
        <v/>
      </c>
      <c r="R17" s="137" t="str">
        <f t="shared" si="26"/>
        <v/>
      </c>
      <c r="S17" s="137" t="str">
        <f t="shared" si="26"/>
        <v/>
      </c>
      <c r="T17" s="465">
        <f t="shared" si="2"/>
        <v>0</v>
      </c>
      <c r="U17" s="1571"/>
      <c r="AH17" s="659"/>
      <c r="AI17" s="659"/>
      <c r="AJ17" s="659"/>
      <c r="AK17" s="659"/>
      <c r="AL17" s="659"/>
      <c r="AM17" s="659"/>
      <c r="AN17" s="659"/>
      <c r="AO17" s="654">
        <v>1</v>
      </c>
      <c r="AP17" s="654">
        <v>1</v>
      </c>
      <c r="AQ17" s="654">
        <v>12</v>
      </c>
      <c r="AR17" s="658">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654">
        <f ca="1">COUNTIF(INDIRECT("H"&amp;(ROW()+12*(($AO17-1)*3+$AP17)-ROW())/12+5):INDIRECT("S"&amp;(ROW()+12*(($AO17-1)*3+$AP17)-ROW())/12+5),AR17)</f>
        <v>0</v>
      </c>
      <c r="AT17" s="658"/>
      <c r="AV17" s="654">
        <f ca="1">IF(AND(AR17&gt;0,AS17&gt;0),COUNTIF(AV$6:AV16,"&gt;0")+1,0)</f>
        <v>0</v>
      </c>
      <c r="BF17" s="654">
        <v>3</v>
      </c>
      <c r="BH17" s="660"/>
      <c r="BI17" s="660"/>
      <c r="BJ17" s="660"/>
      <c r="BK17" s="660"/>
      <c r="BL17" s="660"/>
      <c r="BM17" s="660"/>
      <c r="BN17" s="660"/>
      <c r="BO17" s="660"/>
      <c r="BP17" s="660"/>
      <c r="BQ17" s="660"/>
      <c r="BR17" s="660"/>
      <c r="BS17" s="660"/>
      <c r="BT17" s="659"/>
      <c r="BU17" s="660"/>
      <c r="BV17" s="660"/>
      <c r="BW17" s="660"/>
      <c r="BX17" s="660"/>
      <c r="BY17" s="660"/>
      <c r="BZ17" s="660"/>
      <c r="CA17" s="660"/>
      <c r="CB17" s="660"/>
      <c r="CC17" s="660"/>
      <c r="CD17" s="660"/>
      <c r="CE17" s="660"/>
      <c r="CF17" s="660"/>
    </row>
    <row r="18" spans="1:84">
      <c r="A18" s="1581">
        <v>5</v>
      </c>
      <c r="B18" s="1583"/>
      <c r="C18" s="1583"/>
      <c r="D18" s="1583"/>
      <c r="E18" s="1586"/>
      <c r="F18" s="1583"/>
      <c r="G18" s="460" t="s">
        <v>393</v>
      </c>
      <c r="H18" s="141"/>
      <c r="I18" s="141" t="str">
        <f t="shared" ref="I18:S18"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461">
        <f t="shared" si="2"/>
        <v>0</v>
      </c>
      <c r="U18" s="1569"/>
      <c r="AH18" s="659"/>
      <c r="AI18" s="659"/>
      <c r="AJ18" s="659"/>
      <c r="AK18" s="659"/>
      <c r="AL18" s="659"/>
      <c r="AM18" s="659"/>
      <c r="AN18" s="659"/>
      <c r="AO18" s="654">
        <v>1</v>
      </c>
      <c r="AP18" s="654">
        <v>2</v>
      </c>
      <c r="AQ18" s="654">
        <v>1</v>
      </c>
      <c r="AR18" s="658">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654">
        <f ca="1">COUNTIF(INDIRECT("H"&amp;(ROW()+12*(($AO18-1)*3+$AP18)-ROW())/12+5):INDIRECT("S"&amp;(ROW()+12*(($AO18-1)*3+$AP18)-ROW())/12+5),AR18)</f>
        <v>0</v>
      </c>
      <c r="AT18" s="658"/>
      <c r="AV18" s="654">
        <f ca="1">IF(AND(AR18&gt;0,AS18&gt;0),COUNTIF(AV$6:AV17,"&gt;0")+1,0)</f>
        <v>0</v>
      </c>
      <c r="BF18" s="654">
        <v>1</v>
      </c>
      <c r="BH18" s="660">
        <f t="shared" ref="BH18:BS18" si="28">SUM(H18:H19)</f>
        <v>0</v>
      </c>
      <c r="BI18" s="660">
        <f t="shared" si="28"/>
        <v>0</v>
      </c>
      <c r="BJ18" s="660">
        <f t="shared" si="28"/>
        <v>0</v>
      </c>
      <c r="BK18" s="660">
        <f t="shared" si="28"/>
        <v>0</v>
      </c>
      <c r="BL18" s="660">
        <f t="shared" si="28"/>
        <v>0</v>
      </c>
      <c r="BM18" s="660">
        <f t="shared" si="28"/>
        <v>0</v>
      </c>
      <c r="BN18" s="660">
        <f t="shared" si="28"/>
        <v>0</v>
      </c>
      <c r="BO18" s="660">
        <f t="shared" si="28"/>
        <v>0</v>
      </c>
      <c r="BP18" s="660">
        <f t="shared" si="28"/>
        <v>0</v>
      </c>
      <c r="BQ18" s="660">
        <f t="shared" si="28"/>
        <v>0</v>
      </c>
      <c r="BR18" s="660">
        <f t="shared" si="28"/>
        <v>0</v>
      </c>
      <c r="BS18" s="660">
        <f t="shared" si="28"/>
        <v>0</v>
      </c>
      <c r="BT18" s="659"/>
      <c r="BU18" s="660">
        <f t="shared" ref="BU18:CF18" si="29">SUM(U18:U19)</f>
        <v>0</v>
      </c>
      <c r="BV18" s="660">
        <f t="shared" si="29"/>
        <v>0</v>
      </c>
      <c r="BW18" s="660">
        <f t="shared" si="29"/>
        <v>0</v>
      </c>
      <c r="BX18" s="660">
        <f t="shared" si="29"/>
        <v>0</v>
      </c>
      <c r="BY18" s="660">
        <f t="shared" si="29"/>
        <v>0</v>
      </c>
      <c r="BZ18" s="660">
        <f t="shared" si="29"/>
        <v>0</v>
      </c>
      <c r="CA18" s="660">
        <f t="shared" si="29"/>
        <v>0</v>
      </c>
      <c r="CB18" s="660">
        <f t="shared" si="29"/>
        <v>0</v>
      </c>
      <c r="CC18" s="660">
        <f t="shared" si="29"/>
        <v>0</v>
      </c>
      <c r="CD18" s="660">
        <f t="shared" si="29"/>
        <v>0</v>
      </c>
      <c r="CE18" s="660">
        <f t="shared" si="29"/>
        <v>0</v>
      </c>
      <c r="CF18" s="660">
        <f t="shared" si="29"/>
        <v>0</v>
      </c>
    </row>
    <row r="19" spans="1:84">
      <c r="A19" s="1594"/>
      <c r="B19" s="1584"/>
      <c r="C19" s="1584"/>
      <c r="D19" s="1584"/>
      <c r="E19" s="1587"/>
      <c r="F19" s="1584"/>
      <c r="G19" s="462" t="s">
        <v>392</v>
      </c>
      <c r="H19" s="139"/>
      <c r="I19" s="139" t="str">
        <f t="shared" ref="I19:S19" si="30">IF(H19="","",H19)</f>
        <v/>
      </c>
      <c r="J19" s="139" t="str">
        <f t="shared" si="30"/>
        <v/>
      </c>
      <c r="K19" s="139" t="str">
        <f t="shared" si="30"/>
        <v/>
      </c>
      <c r="L19" s="139" t="str">
        <f t="shared" si="30"/>
        <v/>
      </c>
      <c r="M19" s="139" t="str">
        <f t="shared" si="30"/>
        <v/>
      </c>
      <c r="N19" s="139" t="str">
        <f t="shared" si="30"/>
        <v/>
      </c>
      <c r="O19" s="139" t="str">
        <f t="shared" si="30"/>
        <v/>
      </c>
      <c r="P19" s="139" t="str">
        <f t="shared" si="30"/>
        <v/>
      </c>
      <c r="Q19" s="139" t="str">
        <f t="shared" si="30"/>
        <v/>
      </c>
      <c r="R19" s="139" t="str">
        <f t="shared" si="30"/>
        <v/>
      </c>
      <c r="S19" s="139" t="str">
        <f t="shared" si="30"/>
        <v/>
      </c>
      <c r="T19" s="463">
        <f t="shared" si="2"/>
        <v>0</v>
      </c>
      <c r="U19" s="1570"/>
      <c r="AH19" s="659"/>
      <c r="AI19" s="659"/>
      <c r="AJ19" s="659"/>
      <c r="AK19" s="659"/>
      <c r="AL19" s="659"/>
      <c r="AM19" s="659"/>
      <c r="AN19" s="659"/>
      <c r="AO19" s="654">
        <v>1</v>
      </c>
      <c r="AP19" s="654">
        <v>2</v>
      </c>
      <c r="AQ19" s="654">
        <v>2</v>
      </c>
      <c r="AR19" s="658">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654">
        <f ca="1">COUNTIF(INDIRECT("H"&amp;(ROW()+12*(($AO19-1)*3+$AP19)-ROW())/12+5):INDIRECT("S"&amp;(ROW()+12*(($AO19-1)*3+$AP19)-ROW())/12+5),AR19)</f>
        <v>0</v>
      </c>
      <c r="AT19" s="658"/>
      <c r="AV19" s="654">
        <f ca="1">IF(AND(AR19&gt;0,AS19&gt;0),COUNTIF(AV$6:AV18,"&gt;0")+1,0)</f>
        <v>0</v>
      </c>
      <c r="BF19" s="654">
        <v>2</v>
      </c>
      <c r="BG19" s="654" t="s">
        <v>391</v>
      </c>
      <c r="BH19" s="660">
        <f t="shared" ref="BH19:BS19" si="31">IF(BH18+BU18&gt;40000,1,0)</f>
        <v>0</v>
      </c>
      <c r="BI19" s="660">
        <f t="shared" si="31"/>
        <v>0</v>
      </c>
      <c r="BJ19" s="660">
        <f t="shared" si="31"/>
        <v>0</v>
      </c>
      <c r="BK19" s="660">
        <f t="shared" si="31"/>
        <v>0</v>
      </c>
      <c r="BL19" s="660">
        <f t="shared" si="31"/>
        <v>0</v>
      </c>
      <c r="BM19" s="660">
        <f t="shared" si="31"/>
        <v>0</v>
      </c>
      <c r="BN19" s="660">
        <f t="shared" si="31"/>
        <v>0</v>
      </c>
      <c r="BO19" s="660">
        <f t="shared" si="31"/>
        <v>0</v>
      </c>
      <c r="BP19" s="660">
        <f t="shared" si="31"/>
        <v>0</v>
      </c>
      <c r="BQ19" s="660">
        <f t="shared" si="31"/>
        <v>0</v>
      </c>
      <c r="BR19" s="660">
        <f t="shared" si="31"/>
        <v>0</v>
      </c>
      <c r="BS19" s="660">
        <f t="shared" si="31"/>
        <v>0</v>
      </c>
      <c r="BT19" s="659"/>
      <c r="BU19" s="660"/>
      <c r="BV19" s="660"/>
      <c r="BW19" s="660"/>
      <c r="BX19" s="660"/>
      <c r="BY19" s="660"/>
      <c r="BZ19" s="660"/>
      <c r="CA19" s="660"/>
      <c r="CB19" s="660"/>
      <c r="CC19" s="660"/>
      <c r="CD19" s="660"/>
      <c r="CE19" s="660"/>
      <c r="CF19" s="660"/>
    </row>
    <row r="20" spans="1:84">
      <c r="A20" s="1582"/>
      <c r="B20" s="1585"/>
      <c r="C20" s="1585"/>
      <c r="D20" s="1585"/>
      <c r="E20" s="1588"/>
      <c r="F20" s="1585"/>
      <c r="G20" s="466" t="s">
        <v>531</v>
      </c>
      <c r="H20" s="137"/>
      <c r="I20" s="137" t="str">
        <f t="shared" ref="I20:S20" si="32">IF(H20="","",H20)</f>
        <v/>
      </c>
      <c r="J20" s="137" t="str">
        <f t="shared" si="32"/>
        <v/>
      </c>
      <c r="K20" s="137" t="str">
        <f t="shared" si="32"/>
        <v/>
      </c>
      <c r="L20" s="137" t="str">
        <f t="shared" si="32"/>
        <v/>
      </c>
      <c r="M20" s="137" t="str">
        <f t="shared" si="32"/>
        <v/>
      </c>
      <c r="N20" s="137" t="str">
        <f t="shared" si="32"/>
        <v/>
      </c>
      <c r="O20" s="137" t="str">
        <f t="shared" si="32"/>
        <v/>
      </c>
      <c r="P20" s="137" t="str">
        <f t="shared" si="32"/>
        <v/>
      </c>
      <c r="Q20" s="137" t="str">
        <f t="shared" si="32"/>
        <v/>
      </c>
      <c r="R20" s="137" t="str">
        <f t="shared" si="32"/>
        <v/>
      </c>
      <c r="S20" s="137" t="str">
        <f t="shared" si="32"/>
        <v/>
      </c>
      <c r="T20" s="465">
        <f t="shared" si="2"/>
        <v>0</v>
      </c>
      <c r="U20" s="1571"/>
      <c r="AH20" s="659"/>
      <c r="AI20" s="659"/>
      <c r="AJ20" s="659"/>
      <c r="AK20" s="659"/>
      <c r="AL20" s="659"/>
      <c r="AM20" s="659"/>
      <c r="AN20" s="659"/>
      <c r="AO20" s="654">
        <v>1</v>
      </c>
      <c r="AP20" s="654">
        <v>2</v>
      </c>
      <c r="AQ20" s="654">
        <v>3</v>
      </c>
      <c r="AR20" s="658">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654">
        <f ca="1">COUNTIF(INDIRECT("H"&amp;(ROW()+12*(($AO20-1)*3+$AP20)-ROW())/12+5):INDIRECT("S"&amp;(ROW()+12*(($AO20-1)*3+$AP20)-ROW())/12+5),AR20)</f>
        <v>0</v>
      </c>
      <c r="AT20" s="658"/>
      <c r="AV20" s="654">
        <f ca="1">IF(AND(AR20&gt;0,AS20&gt;0),COUNTIF(AV$6:AV19,"&gt;0")+1,0)</f>
        <v>0</v>
      </c>
      <c r="BF20" s="654">
        <v>3</v>
      </c>
      <c r="BH20" s="660"/>
      <c r="BI20" s="660"/>
      <c r="BJ20" s="660"/>
      <c r="BK20" s="660"/>
      <c r="BL20" s="660"/>
      <c r="BM20" s="660"/>
      <c r="BN20" s="660"/>
      <c r="BO20" s="660"/>
      <c r="BP20" s="660"/>
      <c r="BQ20" s="660"/>
      <c r="BR20" s="660"/>
      <c r="BS20" s="660"/>
      <c r="BT20" s="659"/>
      <c r="BU20" s="660"/>
      <c r="BV20" s="660"/>
      <c r="BW20" s="660"/>
      <c r="BX20" s="660"/>
      <c r="BY20" s="660"/>
      <c r="BZ20" s="660"/>
      <c r="CA20" s="660"/>
      <c r="CB20" s="660"/>
      <c r="CC20" s="660"/>
      <c r="CD20" s="660"/>
      <c r="CE20" s="660"/>
      <c r="CF20" s="660"/>
    </row>
    <row r="21" spans="1:84">
      <c r="A21" s="1581">
        <v>6</v>
      </c>
      <c r="B21" s="1583"/>
      <c r="C21" s="1583"/>
      <c r="D21" s="1583"/>
      <c r="E21" s="1586"/>
      <c r="F21" s="1583"/>
      <c r="G21" s="460" t="s">
        <v>393</v>
      </c>
      <c r="H21" s="141"/>
      <c r="I21" s="141" t="str">
        <f t="shared" ref="I21:S21"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461">
        <f t="shared" si="2"/>
        <v>0</v>
      </c>
      <c r="U21" s="1569"/>
      <c r="AH21" s="659"/>
      <c r="AI21" s="659"/>
      <c r="AJ21" s="659"/>
      <c r="AK21" s="659"/>
      <c r="AL21" s="659"/>
      <c r="AM21" s="659"/>
      <c r="AN21" s="659"/>
      <c r="AO21" s="654">
        <v>1</v>
      </c>
      <c r="AP21" s="654">
        <v>2</v>
      </c>
      <c r="AQ21" s="654">
        <v>4</v>
      </c>
      <c r="AR21" s="658">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654">
        <f ca="1">COUNTIF(INDIRECT("H"&amp;(ROW()+12*(($AO21-1)*3+$AP21)-ROW())/12+5):INDIRECT("S"&amp;(ROW()+12*(($AO21-1)*3+$AP21)-ROW())/12+5),AR21)</f>
        <v>0</v>
      </c>
      <c r="AT21" s="658"/>
      <c r="AV21" s="654">
        <f ca="1">IF(AND(AR21&gt;0,AS21&gt;0),COUNTIF(AV$6:AV20,"&gt;0")+1,0)</f>
        <v>0</v>
      </c>
      <c r="BF21" s="654">
        <v>1</v>
      </c>
      <c r="BH21" s="660">
        <f t="shared" ref="BH21:BS21" si="34">SUM(H21:H22)</f>
        <v>0</v>
      </c>
      <c r="BI21" s="660">
        <f t="shared" si="34"/>
        <v>0</v>
      </c>
      <c r="BJ21" s="660">
        <f t="shared" si="34"/>
        <v>0</v>
      </c>
      <c r="BK21" s="660">
        <f t="shared" si="34"/>
        <v>0</v>
      </c>
      <c r="BL21" s="660">
        <f t="shared" si="34"/>
        <v>0</v>
      </c>
      <c r="BM21" s="660">
        <f t="shared" si="34"/>
        <v>0</v>
      </c>
      <c r="BN21" s="660">
        <f t="shared" si="34"/>
        <v>0</v>
      </c>
      <c r="BO21" s="660">
        <f t="shared" si="34"/>
        <v>0</v>
      </c>
      <c r="BP21" s="660">
        <f t="shared" si="34"/>
        <v>0</v>
      </c>
      <c r="BQ21" s="660">
        <f t="shared" si="34"/>
        <v>0</v>
      </c>
      <c r="BR21" s="660">
        <f t="shared" si="34"/>
        <v>0</v>
      </c>
      <c r="BS21" s="660">
        <f t="shared" si="34"/>
        <v>0</v>
      </c>
      <c r="BT21" s="659"/>
      <c r="BU21" s="660">
        <f t="shared" ref="BU21:CF21" si="35">SUM(U21:U22)</f>
        <v>0</v>
      </c>
      <c r="BV21" s="660">
        <f t="shared" si="35"/>
        <v>0</v>
      </c>
      <c r="BW21" s="660">
        <f t="shared" si="35"/>
        <v>0</v>
      </c>
      <c r="BX21" s="660">
        <f t="shared" si="35"/>
        <v>0</v>
      </c>
      <c r="BY21" s="660">
        <f t="shared" si="35"/>
        <v>0</v>
      </c>
      <c r="BZ21" s="660">
        <f t="shared" si="35"/>
        <v>0</v>
      </c>
      <c r="CA21" s="660">
        <f t="shared" si="35"/>
        <v>0</v>
      </c>
      <c r="CB21" s="660">
        <f t="shared" si="35"/>
        <v>0</v>
      </c>
      <c r="CC21" s="660">
        <f t="shared" si="35"/>
        <v>0</v>
      </c>
      <c r="CD21" s="660">
        <f t="shared" si="35"/>
        <v>0</v>
      </c>
      <c r="CE21" s="660">
        <f t="shared" si="35"/>
        <v>0</v>
      </c>
      <c r="CF21" s="660">
        <f t="shared" si="35"/>
        <v>0</v>
      </c>
    </row>
    <row r="22" spans="1:84">
      <c r="A22" s="1594"/>
      <c r="B22" s="1584"/>
      <c r="C22" s="1584"/>
      <c r="D22" s="1584"/>
      <c r="E22" s="1587"/>
      <c r="F22" s="1584"/>
      <c r="G22" s="462" t="s">
        <v>392</v>
      </c>
      <c r="H22" s="139"/>
      <c r="I22" s="139" t="str">
        <f t="shared" ref="I22:S22" si="36">IF(H22="","",H22)</f>
        <v/>
      </c>
      <c r="J22" s="139" t="str">
        <f t="shared" si="36"/>
        <v/>
      </c>
      <c r="K22" s="139" t="str">
        <f t="shared" si="36"/>
        <v/>
      </c>
      <c r="L22" s="139" t="str">
        <f t="shared" si="36"/>
        <v/>
      </c>
      <c r="M22" s="139" t="str">
        <f t="shared" si="36"/>
        <v/>
      </c>
      <c r="N22" s="139" t="str">
        <f t="shared" si="36"/>
        <v/>
      </c>
      <c r="O22" s="139" t="str">
        <f t="shared" si="36"/>
        <v/>
      </c>
      <c r="P22" s="139" t="str">
        <f t="shared" si="36"/>
        <v/>
      </c>
      <c r="Q22" s="139" t="str">
        <f t="shared" si="36"/>
        <v/>
      </c>
      <c r="R22" s="139" t="str">
        <f t="shared" si="36"/>
        <v/>
      </c>
      <c r="S22" s="139" t="str">
        <f t="shared" si="36"/>
        <v/>
      </c>
      <c r="T22" s="463">
        <f t="shared" si="2"/>
        <v>0</v>
      </c>
      <c r="U22" s="1570"/>
      <c r="AH22" s="659"/>
      <c r="AI22" s="659"/>
      <c r="AJ22" s="659"/>
      <c r="AK22" s="659"/>
      <c r="AL22" s="659"/>
      <c r="AM22" s="659"/>
      <c r="AN22" s="659"/>
      <c r="AO22" s="654">
        <v>1</v>
      </c>
      <c r="AP22" s="654">
        <v>2</v>
      </c>
      <c r="AQ22" s="654">
        <v>5</v>
      </c>
      <c r="AR22" s="658">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654">
        <f ca="1">COUNTIF(INDIRECT("H"&amp;(ROW()+12*(($AO22-1)*3+$AP22)-ROW())/12+5):INDIRECT("S"&amp;(ROW()+12*(($AO22-1)*3+$AP22)-ROW())/12+5),AR22)</f>
        <v>0</v>
      </c>
      <c r="AT22" s="658"/>
      <c r="AV22" s="654">
        <f ca="1">IF(AND(AR22&gt;0,AS22&gt;0),COUNTIF(AV$6:AV21,"&gt;0")+1,0)</f>
        <v>0</v>
      </c>
      <c r="BF22" s="654">
        <v>2</v>
      </c>
      <c r="BG22" s="654" t="s">
        <v>391</v>
      </c>
      <c r="BH22" s="660">
        <f t="shared" ref="BH22:BS22" si="37">IF(BH21+BU21&gt;40000,1,0)</f>
        <v>0</v>
      </c>
      <c r="BI22" s="660">
        <f t="shared" si="37"/>
        <v>0</v>
      </c>
      <c r="BJ22" s="660">
        <f t="shared" si="37"/>
        <v>0</v>
      </c>
      <c r="BK22" s="660">
        <f t="shared" si="37"/>
        <v>0</v>
      </c>
      <c r="BL22" s="660">
        <f t="shared" si="37"/>
        <v>0</v>
      </c>
      <c r="BM22" s="660">
        <f t="shared" si="37"/>
        <v>0</v>
      </c>
      <c r="BN22" s="660">
        <f t="shared" si="37"/>
        <v>0</v>
      </c>
      <c r="BO22" s="660">
        <f t="shared" si="37"/>
        <v>0</v>
      </c>
      <c r="BP22" s="660">
        <f t="shared" si="37"/>
        <v>0</v>
      </c>
      <c r="BQ22" s="660">
        <f t="shared" si="37"/>
        <v>0</v>
      </c>
      <c r="BR22" s="660">
        <f t="shared" si="37"/>
        <v>0</v>
      </c>
      <c r="BS22" s="660">
        <f t="shared" si="37"/>
        <v>0</v>
      </c>
      <c r="BT22" s="659"/>
      <c r="BU22" s="660"/>
      <c r="BV22" s="660"/>
      <c r="BW22" s="660"/>
      <c r="BX22" s="660"/>
      <c r="BY22" s="660"/>
      <c r="BZ22" s="660"/>
      <c r="CA22" s="660"/>
      <c r="CB22" s="660"/>
      <c r="CC22" s="660"/>
      <c r="CD22" s="660"/>
      <c r="CE22" s="660"/>
      <c r="CF22" s="660"/>
    </row>
    <row r="23" spans="1:84">
      <c r="A23" s="1582"/>
      <c r="B23" s="1585"/>
      <c r="C23" s="1585"/>
      <c r="D23" s="1585"/>
      <c r="E23" s="1588"/>
      <c r="F23" s="1585"/>
      <c r="G23" s="466" t="s">
        <v>531</v>
      </c>
      <c r="H23" s="137"/>
      <c r="I23" s="137" t="str">
        <f t="shared" ref="I23:S23" si="38">IF(H23="","",H23)</f>
        <v/>
      </c>
      <c r="J23" s="137" t="str">
        <f t="shared" si="38"/>
        <v/>
      </c>
      <c r="K23" s="137" t="str">
        <f t="shared" si="38"/>
        <v/>
      </c>
      <c r="L23" s="137" t="str">
        <f t="shared" si="38"/>
        <v/>
      </c>
      <c r="M23" s="137" t="str">
        <f t="shared" si="38"/>
        <v/>
      </c>
      <c r="N23" s="137" t="str">
        <f t="shared" si="38"/>
        <v/>
      </c>
      <c r="O23" s="137" t="str">
        <f t="shared" si="38"/>
        <v/>
      </c>
      <c r="P23" s="137" t="str">
        <f t="shared" si="38"/>
        <v/>
      </c>
      <c r="Q23" s="137" t="str">
        <f t="shared" si="38"/>
        <v/>
      </c>
      <c r="R23" s="137" t="str">
        <f t="shared" si="38"/>
        <v/>
      </c>
      <c r="S23" s="137" t="str">
        <f t="shared" si="38"/>
        <v/>
      </c>
      <c r="T23" s="465">
        <f t="shared" si="2"/>
        <v>0</v>
      </c>
      <c r="U23" s="1571"/>
      <c r="AH23" s="659"/>
      <c r="AI23" s="659"/>
      <c r="AJ23" s="659"/>
      <c r="AK23" s="659"/>
      <c r="AL23" s="659"/>
      <c r="AM23" s="659"/>
      <c r="AN23" s="659"/>
      <c r="AO23" s="654">
        <v>1</v>
      </c>
      <c r="AP23" s="654">
        <v>2</v>
      </c>
      <c r="AQ23" s="654">
        <v>6</v>
      </c>
      <c r="AR23" s="658">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654">
        <f ca="1">COUNTIF(INDIRECT("H"&amp;(ROW()+12*(($AO23-1)*3+$AP23)-ROW())/12+5):INDIRECT("S"&amp;(ROW()+12*(($AO23-1)*3+$AP23)-ROW())/12+5),AR23)</f>
        <v>0</v>
      </c>
      <c r="AT23" s="658"/>
      <c r="AV23" s="654">
        <f ca="1">IF(AND(AR23&gt;0,AS23&gt;0),COUNTIF(AV$6:AV22,"&gt;0")+1,0)</f>
        <v>0</v>
      </c>
      <c r="BF23" s="654">
        <v>3</v>
      </c>
      <c r="BH23" s="660"/>
      <c r="BI23" s="660"/>
      <c r="BJ23" s="660"/>
      <c r="BK23" s="660"/>
      <c r="BL23" s="660"/>
      <c r="BM23" s="660"/>
      <c r="BN23" s="660"/>
      <c r="BO23" s="660"/>
      <c r="BP23" s="660"/>
      <c r="BQ23" s="660"/>
      <c r="BR23" s="660"/>
      <c r="BS23" s="660"/>
      <c r="BT23" s="659"/>
      <c r="BU23" s="660"/>
      <c r="BV23" s="660"/>
      <c r="BW23" s="660"/>
      <c r="BX23" s="660"/>
      <c r="BY23" s="660"/>
      <c r="BZ23" s="660"/>
      <c r="CA23" s="660"/>
      <c r="CB23" s="660"/>
      <c r="CC23" s="660"/>
      <c r="CD23" s="660"/>
      <c r="CE23" s="660"/>
      <c r="CF23" s="660"/>
    </row>
    <row r="24" spans="1:84">
      <c r="A24" s="1581">
        <v>7</v>
      </c>
      <c r="B24" s="1583"/>
      <c r="C24" s="1583"/>
      <c r="D24" s="1583"/>
      <c r="E24" s="1586"/>
      <c r="F24" s="1583"/>
      <c r="G24" s="460" t="s">
        <v>393</v>
      </c>
      <c r="H24" s="141"/>
      <c r="I24" s="141" t="str">
        <f t="shared" ref="I24:S24"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461">
        <f t="shared" si="2"/>
        <v>0</v>
      </c>
      <c r="U24" s="1569"/>
      <c r="AH24" s="659"/>
      <c r="AI24" s="659"/>
      <c r="AJ24" s="659"/>
      <c r="AK24" s="659"/>
      <c r="AL24" s="659"/>
      <c r="AM24" s="659"/>
      <c r="AN24" s="659"/>
      <c r="AO24" s="654">
        <v>1</v>
      </c>
      <c r="AP24" s="654">
        <v>2</v>
      </c>
      <c r="AQ24" s="654">
        <v>7</v>
      </c>
      <c r="AR24" s="658">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654">
        <f ca="1">COUNTIF(INDIRECT("H"&amp;(ROW()+12*(($AO24-1)*3+$AP24)-ROW())/12+5):INDIRECT("S"&amp;(ROW()+12*(($AO24-1)*3+$AP24)-ROW())/12+5),AR24)</f>
        <v>0</v>
      </c>
      <c r="AT24" s="658"/>
      <c r="AV24" s="654">
        <f ca="1">IF(AND(AR24&gt;0,AS24&gt;0),COUNTIF(AV$6:AV23,"&gt;0")+1,0)</f>
        <v>0</v>
      </c>
      <c r="BF24" s="654">
        <v>1</v>
      </c>
      <c r="BH24" s="660">
        <f t="shared" ref="BH24:BS24" si="40">SUM(H24:H25)</f>
        <v>0</v>
      </c>
      <c r="BI24" s="660">
        <f t="shared" si="40"/>
        <v>0</v>
      </c>
      <c r="BJ24" s="660">
        <f t="shared" si="40"/>
        <v>0</v>
      </c>
      <c r="BK24" s="660">
        <f t="shared" si="40"/>
        <v>0</v>
      </c>
      <c r="BL24" s="660">
        <f t="shared" si="40"/>
        <v>0</v>
      </c>
      <c r="BM24" s="660">
        <f t="shared" si="40"/>
        <v>0</v>
      </c>
      <c r="BN24" s="660">
        <f t="shared" si="40"/>
        <v>0</v>
      </c>
      <c r="BO24" s="660">
        <f t="shared" si="40"/>
        <v>0</v>
      </c>
      <c r="BP24" s="660">
        <f t="shared" si="40"/>
        <v>0</v>
      </c>
      <c r="BQ24" s="660">
        <f t="shared" si="40"/>
        <v>0</v>
      </c>
      <c r="BR24" s="660">
        <f t="shared" si="40"/>
        <v>0</v>
      </c>
      <c r="BS24" s="660">
        <f t="shared" si="40"/>
        <v>0</v>
      </c>
      <c r="BT24" s="659"/>
      <c r="BU24" s="660">
        <f t="shared" ref="BU24:CF24" si="41">SUM(U24:U25)</f>
        <v>0</v>
      </c>
      <c r="BV24" s="660">
        <f t="shared" si="41"/>
        <v>0</v>
      </c>
      <c r="BW24" s="660">
        <f t="shared" si="41"/>
        <v>0</v>
      </c>
      <c r="BX24" s="660">
        <f t="shared" si="41"/>
        <v>0</v>
      </c>
      <c r="BY24" s="660">
        <f t="shared" si="41"/>
        <v>0</v>
      </c>
      <c r="BZ24" s="660">
        <f t="shared" si="41"/>
        <v>0</v>
      </c>
      <c r="CA24" s="660">
        <f t="shared" si="41"/>
        <v>0</v>
      </c>
      <c r="CB24" s="660">
        <f t="shared" si="41"/>
        <v>0</v>
      </c>
      <c r="CC24" s="660">
        <f t="shared" si="41"/>
        <v>0</v>
      </c>
      <c r="CD24" s="660">
        <f t="shared" si="41"/>
        <v>0</v>
      </c>
      <c r="CE24" s="660">
        <f t="shared" si="41"/>
        <v>0</v>
      </c>
      <c r="CF24" s="660">
        <f t="shared" si="41"/>
        <v>0</v>
      </c>
    </row>
    <row r="25" spans="1:84">
      <c r="A25" s="1594"/>
      <c r="B25" s="1584"/>
      <c r="C25" s="1584"/>
      <c r="D25" s="1584"/>
      <c r="E25" s="1587"/>
      <c r="F25" s="1584"/>
      <c r="G25" s="462" t="s">
        <v>392</v>
      </c>
      <c r="H25" s="139"/>
      <c r="I25" s="139" t="str">
        <f t="shared" ref="I25:S25" si="42">IF(H25="","",H25)</f>
        <v/>
      </c>
      <c r="J25" s="139" t="str">
        <f t="shared" si="42"/>
        <v/>
      </c>
      <c r="K25" s="139" t="str">
        <f t="shared" si="42"/>
        <v/>
      </c>
      <c r="L25" s="139" t="str">
        <f t="shared" si="42"/>
        <v/>
      </c>
      <c r="M25" s="139" t="str">
        <f t="shared" si="42"/>
        <v/>
      </c>
      <c r="N25" s="139" t="str">
        <f t="shared" si="42"/>
        <v/>
      </c>
      <c r="O25" s="139" t="str">
        <f t="shared" si="42"/>
        <v/>
      </c>
      <c r="P25" s="139" t="str">
        <f t="shared" si="42"/>
        <v/>
      </c>
      <c r="Q25" s="139" t="str">
        <f t="shared" si="42"/>
        <v/>
      </c>
      <c r="R25" s="139" t="str">
        <f t="shared" si="42"/>
        <v/>
      </c>
      <c r="S25" s="139" t="str">
        <f t="shared" si="42"/>
        <v/>
      </c>
      <c r="T25" s="463">
        <f t="shared" si="2"/>
        <v>0</v>
      </c>
      <c r="U25" s="1570"/>
      <c r="AH25" s="659"/>
      <c r="AI25" s="659"/>
      <c r="AJ25" s="659"/>
      <c r="AK25" s="659"/>
      <c r="AL25" s="659"/>
      <c r="AM25" s="659"/>
      <c r="AN25" s="659"/>
      <c r="AO25" s="654">
        <v>1</v>
      </c>
      <c r="AP25" s="654">
        <v>2</v>
      </c>
      <c r="AQ25" s="654">
        <v>8</v>
      </c>
      <c r="AR25" s="658">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654">
        <f ca="1">COUNTIF(INDIRECT("H"&amp;(ROW()+12*(($AO25-1)*3+$AP25)-ROW())/12+5):INDIRECT("S"&amp;(ROW()+12*(($AO25-1)*3+$AP25)-ROW())/12+5),AR25)</f>
        <v>0</v>
      </c>
      <c r="AT25" s="658"/>
      <c r="AV25" s="654">
        <f ca="1">IF(AND(AR25&gt;0,AS25&gt;0),COUNTIF(AV$6:AV24,"&gt;0")+1,0)</f>
        <v>0</v>
      </c>
      <c r="BF25" s="654">
        <v>2</v>
      </c>
      <c r="BG25" s="654" t="s">
        <v>391</v>
      </c>
      <c r="BH25" s="660">
        <f t="shared" ref="BH25:BS25" si="43">IF(BH24+BU24&gt;40000,1,0)</f>
        <v>0</v>
      </c>
      <c r="BI25" s="660">
        <f t="shared" si="43"/>
        <v>0</v>
      </c>
      <c r="BJ25" s="660">
        <f t="shared" si="43"/>
        <v>0</v>
      </c>
      <c r="BK25" s="660">
        <f t="shared" si="43"/>
        <v>0</v>
      </c>
      <c r="BL25" s="660">
        <f t="shared" si="43"/>
        <v>0</v>
      </c>
      <c r="BM25" s="660">
        <f t="shared" si="43"/>
        <v>0</v>
      </c>
      <c r="BN25" s="660">
        <f t="shared" si="43"/>
        <v>0</v>
      </c>
      <c r="BO25" s="660">
        <f t="shared" si="43"/>
        <v>0</v>
      </c>
      <c r="BP25" s="660">
        <f t="shared" si="43"/>
        <v>0</v>
      </c>
      <c r="BQ25" s="660">
        <f t="shared" si="43"/>
        <v>0</v>
      </c>
      <c r="BR25" s="660">
        <f t="shared" si="43"/>
        <v>0</v>
      </c>
      <c r="BS25" s="660">
        <f t="shared" si="43"/>
        <v>0</v>
      </c>
      <c r="BT25" s="659"/>
      <c r="BU25" s="660"/>
      <c r="BV25" s="660"/>
      <c r="BW25" s="660"/>
      <c r="BX25" s="660"/>
      <c r="BY25" s="660"/>
      <c r="BZ25" s="660"/>
      <c r="CA25" s="660"/>
      <c r="CB25" s="660"/>
      <c r="CC25" s="660"/>
      <c r="CD25" s="660"/>
      <c r="CE25" s="660"/>
      <c r="CF25" s="660"/>
    </row>
    <row r="26" spans="1:84">
      <c r="A26" s="1582"/>
      <c r="B26" s="1585"/>
      <c r="C26" s="1585"/>
      <c r="D26" s="1585"/>
      <c r="E26" s="1588"/>
      <c r="F26" s="1585"/>
      <c r="G26" s="466" t="s">
        <v>531</v>
      </c>
      <c r="H26" s="137"/>
      <c r="I26" s="137" t="str">
        <f t="shared" ref="I26:S26" si="44">IF(H26="","",H26)</f>
        <v/>
      </c>
      <c r="J26" s="137" t="str">
        <f t="shared" si="44"/>
        <v/>
      </c>
      <c r="K26" s="137" t="str">
        <f t="shared" si="44"/>
        <v/>
      </c>
      <c r="L26" s="137" t="str">
        <f t="shared" si="44"/>
        <v/>
      </c>
      <c r="M26" s="137" t="str">
        <f t="shared" si="44"/>
        <v/>
      </c>
      <c r="N26" s="137" t="str">
        <f t="shared" si="44"/>
        <v/>
      </c>
      <c r="O26" s="137" t="str">
        <f t="shared" si="44"/>
        <v/>
      </c>
      <c r="P26" s="137" t="str">
        <f t="shared" si="44"/>
        <v/>
      </c>
      <c r="Q26" s="137" t="str">
        <f t="shared" si="44"/>
        <v/>
      </c>
      <c r="R26" s="137" t="str">
        <f t="shared" si="44"/>
        <v/>
      </c>
      <c r="S26" s="137" t="str">
        <f t="shared" si="44"/>
        <v/>
      </c>
      <c r="T26" s="465">
        <f t="shared" si="2"/>
        <v>0</v>
      </c>
      <c r="U26" s="1571"/>
      <c r="AH26" s="659"/>
      <c r="AI26" s="659"/>
      <c r="AJ26" s="659"/>
      <c r="AK26" s="659"/>
      <c r="AL26" s="659"/>
      <c r="AM26" s="659"/>
      <c r="AN26" s="659"/>
      <c r="AO26" s="654">
        <v>1</v>
      </c>
      <c r="AP26" s="654">
        <v>2</v>
      </c>
      <c r="AQ26" s="654">
        <v>9</v>
      </c>
      <c r="AR26" s="658">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654">
        <f ca="1">COUNTIF(INDIRECT("H"&amp;(ROW()+12*(($AO26-1)*3+$AP26)-ROW())/12+5):INDIRECT("S"&amp;(ROW()+12*(($AO26-1)*3+$AP26)-ROW())/12+5),AR26)</f>
        <v>0</v>
      </c>
      <c r="AT26" s="658"/>
      <c r="AV26" s="654">
        <f ca="1">IF(AND(AR26&gt;0,AS26&gt;0),COUNTIF(AV$6:AV25,"&gt;0")+1,0)</f>
        <v>0</v>
      </c>
      <c r="BF26" s="654">
        <v>3</v>
      </c>
      <c r="BH26" s="660"/>
      <c r="BI26" s="660"/>
      <c r="BJ26" s="660"/>
      <c r="BK26" s="660"/>
      <c r="BL26" s="660"/>
      <c r="BM26" s="660"/>
      <c r="BN26" s="660"/>
      <c r="BO26" s="660"/>
      <c r="BP26" s="660"/>
      <c r="BQ26" s="660"/>
      <c r="BR26" s="660"/>
      <c r="BS26" s="660"/>
      <c r="BT26" s="659"/>
      <c r="BU26" s="660"/>
      <c r="BV26" s="660"/>
      <c r="BW26" s="660"/>
      <c r="BX26" s="660"/>
      <c r="BY26" s="660"/>
      <c r="BZ26" s="660"/>
      <c r="CA26" s="660"/>
      <c r="CB26" s="660"/>
      <c r="CC26" s="660"/>
      <c r="CD26" s="660"/>
      <c r="CE26" s="660"/>
      <c r="CF26" s="660"/>
    </row>
    <row r="27" spans="1:84">
      <c r="A27" s="1581">
        <v>8</v>
      </c>
      <c r="B27" s="1583"/>
      <c r="C27" s="1583"/>
      <c r="D27" s="1583"/>
      <c r="E27" s="1586"/>
      <c r="F27" s="1583"/>
      <c r="G27" s="460" t="s">
        <v>393</v>
      </c>
      <c r="H27" s="141"/>
      <c r="I27" s="141" t="str">
        <f t="shared" ref="I27:S27"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461">
        <f t="shared" si="2"/>
        <v>0</v>
      </c>
      <c r="U27" s="1569"/>
      <c r="AH27" s="659"/>
      <c r="AI27" s="659"/>
      <c r="AJ27" s="659"/>
      <c r="AK27" s="659"/>
      <c r="AL27" s="659"/>
      <c r="AM27" s="659"/>
      <c r="AN27" s="659"/>
      <c r="AO27" s="654">
        <v>1</v>
      </c>
      <c r="AP27" s="654">
        <v>2</v>
      </c>
      <c r="AQ27" s="654">
        <v>10</v>
      </c>
      <c r="AR27" s="658">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654">
        <f ca="1">COUNTIF(INDIRECT("H"&amp;(ROW()+12*(($AO27-1)*3+$AP27)-ROW())/12+5):INDIRECT("S"&amp;(ROW()+12*(($AO27-1)*3+$AP27)-ROW())/12+5),AR27)</f>
        <v>0</v>
      </c>
      <c r="AT27" s="658"/>
      <c r="AV27" s="654">
        <f ca="1">IF(AND(AR27&gt;0,AS27&gt;0),COUNTIF(AV$6:AV26,"&gt;0")+1,0)</f>
        <v>0</v>
      </c>
      <c r="BF27" s="654">
        <v>1</v>
      </c>
      <c r="BH27" s="660">
        <f t="shared" ref="BH27:BS27" si="46">SUM(H27:H28)</f>
        <v>0</v>
      </c>
      <c r="BI27" s="660">
        <f t="shared" si="46"/>
        <v>0</v>
      </c>
      <c r="BJ27" s="660">
        <f t="shared" si="46"/>
        <v>0</v>
      </c>
      <c r="BK27" s="660">
        <f t="shared" si="46"/>
        <v>0</v>
      </c>
      <c r="BL27" s="660">
        <f t="shared" si="46"/>
        <v>0</v>
      </c>
      <c r="BM27" s="660">
        <f t="shared" si="46"/>
        <v>0</v>
      </c>
      <c r="BN27" s="660">
        <f t="shared" si="46"/>
        <v>0</v>
      </c>
      <c r="BO27" s="660">
        <f t="shared" si="46"/>
        <v>0</v>
      </c>
      <c r="BP27" s="660">
        <f t="shared" si="46"/>
        <v>0</v>
      </c>
      <c r="BQ27" s="660">
        <f t="shared" si="46"/>
        <v>0</v>
      </c>
      <c r="BR27" s="660">
        <f t="shared" si="46"/>
        <v>0</v>
      </c>
      <c r="BS27" s="660">
        <f t="shared" si="46"/>
        <v>0</v>
      </c>
      <c r="BT27" s="659"/>
      <c r="BU27" s="660">
        <f t="shared" ref="BU27:CF27" si="47">SUM(U27:U28)</f>
        <v>0</v>
      </c>
      <c r="BV27" s="660">
        <f t="shared" si="47"/>
        <v>0</v>
      </c>
      <c r="BW27" s="660">
        <f t="shared" si="47"/>
        <v>0</v>
      </c>
      <c r="BX27" s="660">
        <f t="shared" si="47"/>
        <v>0</v>
      </c>
      <c r="BY27" s="660">
        <f t="shared" si="47"/>
        <v>0</v>
      </c>
      <c r="BZ27" s="660">
        <f t="shared" si="47"/>
        <v>0</v>
      </c>
      <c r="CA27" s="660">
        <f t="shared" si="47"/>
        <v>0</v>
      </c>
      <c r="CB27" s="660">
        <f t="shared" si="47"/>
        <v>0</v>
      </c>
      <c r="CC27" s="660">
        <f t="shared" si="47"/>
        <v>0</v>
      </c>
      <c r="CD27" s="660">
        <f t="shared" si="47"/>
        <v>0</v>
      </c>
      <c r="CE27" s="660">
        <f t="shared" si="47"/>
        <v>0</v>
      </c>
      <c r="CF27" s="660">
        <f t="shared" si="47"/>
        <v>0</v>
      </c>
    </row>
    <row r="28" spans="1:84">
      <c r="A28" s="1594"/>
      <c r="B28" s="1584"/>
      <c r="C28" s="1584"/>
      <c r="D28" s="1584"/>
      <c r="E28" s="1587"/>
      <c r="F28" s="1584"/>
      <c r="G28" s="462" t="s">
        <v>392</v>
      </c>
      <c r="H28" s="139"/>
      <c r="I28" s="139" t="str">
        <f t="shared" ref="I28:S28" si="48">IF(H28="","",H28)</f>
        <v/>
      </c>
      <c r="J28" s="139" t="str">
        <f t="shared" si="48"/>
        <v/>
      </c>
      <c r="K28" s="139" t="str">
        <f t="shared" si="48"/>
        <v/>
      </c>
      <c r="L28" s="139" t="str">
        <f t="shared" si="48"/>
        <v/>
      </c>
      <c r="M28" s="139" t="str">
        <f t="shared" si="48"/>
        <v/>
      </c>
      <c r="N28" s="139" t="str">
        <f t="shared" si="48"/>
        <v/>
      </c>
      <c r="O28" s="139" t="str">
        <f t="shared" si="48"/>
        <v/>
      </c>
      <c r="P28" s="139" t="str">
        <f t="shared" si="48"/>
        <v/>
      </c>
      <c r="Q28" s="139" t="str">
        <f t="shared" si="48"/>
        <v/>
      </c>
      <c r="R28" s="139" t="str">
        <f t="shared" si="48"/>
        <v/>
      </c>
      <c r="S28" s="139" t="str">
        <f t="shared" si="48"/>
        <v/>
      </c>
      <c r="T28" s="463">
        <f t="shared" si="2"/>
        <v>0</v>
      </c>
      <c r="U28" s="1570"/>
      <c r="AH28" s="659"/>
      <c r="AI28" s="659"/>
      <c r="AJ28" s="659"/>
      <c r="AK28" s="659"/>
      <c r="AL28" s="659"/>
      <c r="AM28" s="659"/>
      <c r="AN28" s="659"/>
      <c r="AO28" s="654">
        <v>1</v>
      </c>
      <c r="AP28" s="654">
        <v>2</v>
      </c>
      <c r="AQ28" s="654">
        <v>11</v>
      </c>
      <c r="AR28" s="658">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654">
        <f ca="1">COUNTIF(INDIRECT("H"&amp;(ROW()+12*(($AO28-1)*3+$AP28)-ROW())/12+5):INDIRECT("S"&amp;(ROW()+12*(($AO28-1)*3+$AP28)-ROW())/12+5),AR28)</f>
        <v>0</v>
      </c>
      <c r="AT28" s="658"/>
      <c r="AV28" s="654">
        <f ca="1">IF(AND(AR28&gt;0,AS28&gt;0),COUNTIF(AV$6:AV27,"&gt;0")+1,0)</f>
        <v>0</v>
      </c>
      <c r="BF28" s="654">
        <v>2</v>
      </c>
      <c r="BG28" s="654" t="s">
        <v>391</v>
      </c>
      <c r="BH28" s="660">
        <f t="shared" ref="BH28:BS28" si="49">IF(BH27+BU27&gt;40000,1,0)</f>
        <v>0</v>
      </c>
      <c r="BI28" s="660">
        <f t="shared" si="49"/>
        <v>0</v>
      </c>
      <c r="BJ28" s="660">
        <f t="shared" si="49"/>
        <v>0</v>
      </c>
      <c r="BK28" s="660">
        <f t="shared" si="49"/>
        <v>0</v>
      </c>
      <c r="BL28" s="660">
        <f t="shared" si="49"/>
        <v>0</v>
      </c>
      <c r="BM28" s="660">
        <f t="shared" si="49"/>
        <v>0</v>
      </c>
      <c r="BN28" s="660">
        <f t="shared" si="49"/>
        <v>0</v>
      </c>
      <c r="BO28" s="660">
        <f t="shared" si="49"/>
        <v>0</v>
      </c>
      <c r="BP28" s="660">
        <f t="shared" si="49"/>
        <v>0</v>
      </c>
      <c r="BQ28" s="660">
        <f t="shared" si="49"/>
        <v>0</v>
      </c>
      <c r="BR28" s="660">
        <f t="shared" si="49"/>
        <v>0</v>
      </c>
      <c r="BS28" s="660">
        <f t="shared" si="49"/>
        <v>0</v>
      </c>
      <c r="BT28" s="659"/>
      <c r="BU28" s="660"/>
      <c r="BV28" s="660"/>
      <c r="BW28" s="660"/>
      <c r="BX28" s="660"/>
      <c r="BY28" s="660"/>
      <c r="BZ28" s="660"/>
      <c r="CA28" s="660"/>
      <c r="CB28" s="660"/>
      <c r="CC28" s="660"/>
      <c r="CD28" s="660"/>
      <c r="CE28" s="660"/>
      <c r="CF28" s="660"/>
    </row>
    <row r="29" spans="1:84">
      <c r="A29" s="1582"/>
      <c r="B29" s="1585"/>
      <c r="C29" s="1585"/>
      <c r="D29" s="1585"/>
      <c r="E29" s="1588"/>
      <c r="F29" s="1585"/>
      <c r="G29" s="466" t="s">
        <v>531</v>
      </c>
      <c r="H29" s="137"/>
      <c r="I29" s="137" t="str">
        <f t="shared" ref="I29:S29" si="50">IF(H29="","",H29)</f>
        <v/>
      </c>
      <c r="J29" s="137" t="str">
        <f t="shared" si="50"/>
        <v/>
      </c>
      <c r="K29" s="137" t="str">
        <f t="shared" si="50"/>
        <v/>
      </c>
      <c r="L29" s="137" t="str">
        <f t="shared" si="50"/>
        <v/>
      </c>
      <c r="M29" s="137" t="str">
        <f t="shared" si="50"/>
        <v/>
      </c>
      <c r="N29" s="137" t="str">
        <f t="shared" si="50"/>
        <v/>
      </c>
      <c r="O29" s="137" t="str">
        <f t="shared" si="50"/>
        <v/>
      </c>
      <c r="P29" s="137" t="str">
        <f t="shared" si="50"/>
        <v/>
      </c>
      <c r="Q29" s="137" t="str">
        <f t="shared" si="50"/>
        <v/>
      </c>
      <c r="R29" s="137" t="str">
        <f t="shared" si="50"/>
        <v/>
      </c>
      <c r="S29" s="137" t="str">
        <f t="shared" si="50"/>
        <v/>
      </c>
      <c r="T29" s="465">
        <f t="shared" si="2"/>
        <v>0</v>
      </c>
      <c r="U29" s="1571"/>
      <c r="AH29" s="659"/>
      <c r="AI29" s="659"/>
      <c r="AJ29" s="659"/>
      <c r="AK29" s="659"/>
      <c r="AL29" s="659"/>
      <c r="AM29" s="659"/>
      <c r="AN29" s="659"/>
      <c r="AO29" s="654">
        <v>1</v>
      </c>
      <c r="AP29" s="654">
        <v>2</v>
      </c>
      <c r="AQ29" s="654">
        <v>12</v>
      </c>
      <c r="AR29" s="658">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654">
        <f ca="1">COUNTIF(INDIRECT("H"&amp;(ROW()+12*(($AO29-1)*3+$AP29)-ROW())/12+5):INDIRECT("S"&amp;(ROW()+12*(($AO29-1)*3+$AP29)-ROW())/12+5),AR29)</f>
        <v>0</v>
      </c>
      <c r="AT29" s="658"/>
      <c r="AV29" s="654">
        <f ca="1">IF(AND(AR29&gt;0,AS29&gt;0),COUNTIF(AV$6:AV28,"&gt;0")+1,0)</f>
        <v>0</v>
      </c>
      <c r="BF29" s="654">
        <v>3</v>
      </c>
      <c r="BH29" s="660"/>
      <c r="BI29" s="660"/>
      <c r="BJ29" s="660"/>
      <c r="BK29" s="660"/>
      <c r="BL29" s="660"/>
      <c r="BM29" s="660"/>
      <c r="BN29" s="660"/>
      <c r="BO29" s="660"/>
      <c r="BP29" s="660"/>
      <c r="BQ29" s="660"/>
      <c r="BR29" s="660"/>
      <c r="BS29" s="660"/>
    </row>
    <row r="30" spans="1:84">
      <c r="A30" s="1581">
        <v>9</v>
      </c>
      <c r="B30" s="1583"/>
      <c r="C30" s="1583"/>
      <c r="D30" s="1583"/>
      <c r="E30" s="1586"/>
      <c r="F30" s="1583"/>
      <c r="G30" s="460" t="s">
        <v>393</v>
      </c>
      <c r="H30" s="141"/>
      <c r="I30" s="141" t="str">
        <f t="shared" ref="I30:S30"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461">
        <f t="shared" si="2"/>
        <v>0</v>
      </c>
      <c r="U30" s="1569"/>
      <c r="AH30" s="659"/>
      <c r="AI30" s="659"/>
      <c r="AJ30" s="659"/>
      <c r="AK30" s="659"/>
      <c r="AL30" s="659"/>
      <c r="AM30" s="659"/>
      <c r="AN30" s="659"/>
      <c r="AO30" s="654">
        <v>1</v>
      </c>
      <c r="AP30" s="654">
        <v>3</v>
      </c>
      <c r="AQ30" s="654">
        <v>1</v>
      </c>
      <c r="AR30" s="658">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654">
        <f ca="1">COUNTIF(INDIRECT("H"&amp;(ROW()+12*(($AO30-1)*3+$AP30)-ROW())/12+5):INDIRECT("S"&amp;(ROW()+12*(($AO30-1)*3+$AP30)-ROW())/12+5),AR30)</f>
        <v>0</v>
      </c>
      <c r="AT30" s="658"/>
      <c r="AV30" s="654">
        <f ca="1">IF(AND(AR30&gt;0,AS30&gt;0),COUNTIF(AV$6:AV29,"&gt;0")+1,0)</f>
        <v>0</v>
      </c>
      <c r="BF30" s="654">
        <v>1</v>
      </c>
      <c r="BH30" s="660">
        <f t="shared" ref="BH30:BS30" si="52">SUM(H30:H31)</f>
        <v>0</v>
      </c>
      <c r="BI30" s="660">
        <f t="shared" si="52"/>
        <v>0</v>
      </c>
      <c r="BJ30" s="660">
        <f t="shared" si="52"/>
        <v>0</v>
      </c>
      <c r="BK30" s="660">
        <f t="shared" si="52"/>
        <v>0</v>
      </c>
      <c r="BL30" s="660">
        <f t="shared" si="52"/>
        <v>0</v>
      </c>
      <c r="BM30" s="660">
        <f t="shared" si="52"/>
        <v>0</v>
      </c>
      <c r="BN30" s="660">
        <f t="shared" si="52"/>
        <v>0</v>
      </c>
      <c r="BO30" s="660">
        <f t="shared" si="52"/>
        <v>0</v>
      </c>
      <c r="BP30" s="660">
        <f t="shared" si="52"/>
        <v>0</v>
      </c>
      <c r="BQ30" s="660">
        <f t="shared" si="52"/>
        <v>0</v>
      </c>
      <c r="BR30" s="660">
        <f t="shared" si="52"/>
        <v>0</v>
      </c>
      <c r="BS30" s="660">
        <f t="shared" si="52"/>
        <v>0</v>
      </c>
      <c r="BT30" s="659"/>
      <c r="BU30" s="660">
        <f t="shared" ref="BU30:CF30" si="53">SUM(U30:U31)</f>
        <v>0</v>
      </c>
      <c r="BV30" s="660">
        <f t="shared" si="53"/>
        <v>0</v>
      </c>
      <c r="BW30" s="660">
        <f t="shared" si="53"/>
        <v>0</v>
      </c>
      <c r="BX30" s="660">
        <f t="shared" si="53"/>
        <v>0</v>
      </c>
      <c r="BY30" s="660">
        <f t="shared" si="53"/>
        <v>0</v>
      </c>
      <c r="BZ30" s="660">
        <f t="shared" si="53"/>
        <v>0</v>
      </c>
      <c r="CA30" s="660">
        <f t="shared" si="53"/>
        <v>0</v>
      </c>
      <c r="CB30" s="660">
        <f t="shared" si="53"/>
        <v>0</v>
      </c>
      <c r="CC30" s="660">
        <f t="shared" si="53"/>
        <v>0</v>
      </c>
      <c r="CD30" s="660">
        <f t="shared" si="53"/>
        <v>0</v>
      </c>
      <c r="CE30" s="660">
        <f t="shared" si="53"/>
        <v>0</v>
      </c>
      <c r="CF30" s="660">
        <f t="shared" si="53"/>
        <v>0</v>
      </c>
    </row>
    <row r="31" spans="1:84">
      <c r="A31" s="1594"/>
      <c r="B31" s="1584"/>
      <c r="C31" s="1584"/>
      <c r="D31" s="1584"/>
      <c r="E31" s="1587"/>
      <c r="F31" s="1584"/>
      <c r="G31" s="462" t="s">
        <v>392</v>
      </c>
      <c r="H31" s="139"/>
      <c r="I31" s="139" t="str">
        <f t="shared" ref="I31:S31" si="54">IF(H31="","",H31)</f>
        <v/>
      </c>
      <c r="J31" s="139" t="str">
        <f t="shared" si="54"/>
        <v/>
      </c>
      <c r="K31" s="139" t="str">
        <f t="shared" si="54"/>
        <v/>
      </c>
      <c r="L31" s="139" t="str">
        <f t="shared" si="54"/>
        <v/>
      </c>
      <c r="M31" s="139" t="str">
        <f t="shared" si="54"/>
        <v/>
      </c>
      <c r="N31" s="139" t="str">
        <f t="shared" si="54"/>
        <v/>
      </c>
      <c r="O31" s="139" t="str">
        <f t="shared" si="54"/>
        <v/>
      </c>
      <c r="P31" s="139" t="str">
        <f t="shared" si="54"/>
        <v/>
      </c>
      <c r="Q31" s="139" t="str">
        <f t="shared" si="54"/>
        <v/>
      </c>
      <c r="R31" s="139" t="str">
        <f t="shared" si="54"/>
        <v/>
      </c>
      <c r="S31" s="139" t="str">
        <f t="shared" si="54"/>
        <v/>
      </c>
      <c r="T31" s="463">
        <f t="shared" si="2"/>
        <v>0</v>
      </c>
      <c r="U31" s="1570"/>
      <c r="AH31" s="659"/>
      <c r="AI31" s="659"/>
      <c r="AJ31" s="659"/>
      <c r="AK31" s="659"/>
      <c r="AL31" s="659"/>
      <c r="AM31" s="659"/>
      <c r="AN31" s="659"/>
      <c r="AO31" s="654">
        <v>1</v>
      </c>
      <c r="AP31" s="654">
        <v>3</v>
      </c>
      <c r="AQ31" s="654">
        <v>2</v>
      </c>
      <c r="AR31" s="658">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654">
        <f ca="1">COUNTIF(INDIRECT("H"&amp;(ROW()+12*(($AO31-1)*3+$AP31)-ROW())/12+5):INDIRECT("S"&amp;(ROW()+12*(($AO31-1)*3+$AP31)-ROW())/12+5),AR31)</f>
        <v>0</v>
      </c>
      <c r="AT31" s="658"/>
      <c r="AV31" s="654">
        <f ca="1">IF(AND(AR31&gt;0,AS31&gt;0),COUNTIF(AV$6:AV30,"&gt;0")+1,0)</f>
        <v>0</v>
      </c>
      <c r="BF31" s="654">
        <v>2</v>
      </c>
      <c r="BG31" s="654" t="s">
        <v>391</v>
      </c>
      <c r="BH31" s="660">
        <f t="shared" ref="BH31:BS31" si="55">IF(BH30+BU30&gt;40000,1,0)</f>
        <v>0</v>
      </c>
      <c r="BI31" s="660">
        <f t="shared" si="55"/>
        <v>0</v>
      </c>
      <c r="BJ31" s="660">
        <f t="shared" si="55"/>
        <v>0</v>
      </c>
      <c r="BK31" s="660">
        <f t="shared" si="55"/>
        <v>0</v>
      </c>
      <c r="BL31" s="660">
        <f t="shared" si="55"/>
        <v>0</v>
      </c>
      <c r="BM31" s="660">
        <f t="shared" si="55"/>
        <v>0</v>
      </c>
      <c r="BN31" s="660">
        <f t="shared" si="55"/>
        <v>0</v>
      </c>
      <c r="BO31" s="660">
        <f t="shared" si="55"/>
        <v>0</v>
      </c>
      <c r="BP31" s="660">
        <f t="shared" si="55"/>
        <v>0</v>
      </c>
      <c r="BQ31" s="660">
        <f t="shared" si="55"/>
        <v>0</v>
      </c>
      <c r="BR31" s="660">
        <f t="shared" si="55"/>
        <v>0</v>
      </c>
      <c r="BS31" s="660">
        <f t="shared" si="55"/>
        <v>0</v>
      </c>
      <c r="BT31" s="659"/>
      <c r="BU31" s="660"/>
      <c r="BV31" s="660"/>
      <c r="BW31" s="660"/>
      <c r="BX31" s="660"/>
      <c r="BY31" s="660"/>
      <c r="BZ31" s="660"/>
      <c r="CA31" s="660"/>
      <c r="CB31" s="660"/>
      <c r="CC31" s="660"/>
      <c r="CD31" s="660"/>
      <c r="CE31" s="660"/>
      <c r="CF31" s="660"/>
    </row>
    <row r="32" spans="1:84">
      <c r="A32" s="1582"/>
      <c r="B32" s="1585"/>
      <c r="C32" s="1585"/>
      <c r="D32" s="1585"/>
      <c r="E32" s="1588"/>
      <c r="F32" s="1585"/>
      <c r="G32" s="466" t="s">
        <v>531</v>
      </c>
      <c r="H32" s="137"/>
      <c r="I32" s="137" t="str">
        <f t="shared" ref="I32:S32" si="56">IF(H32="","",H32)</f>
        <v/>
      </c>
      <c r="J32" s="137" t="str">
        <f t="shared" si="56"/>
        <v/>
      </c>
      <c r="K32" s="137" t="str">
        <f t="shared" si="56"/>
        <v/>
      </c>
      <c r="L32" s="137" t="str">
        <f t="shared" si="56"/>
        <v/>
      </c>
      <c r="M32" s="137" t="str">
        <f t="shared" si="56"/>
        <v/>
      </c>
      <c r="N32" s="137" t="str">
        <f t="shared" si="56"/>
        <v/>
      </c>
      <c r="O32" s="137" t="str">
        <f t="shared" si="56"/>
        <v/>
      </c>
      <c r="P32" s="137" t="str">
        <f t="shared" si="56"/>
        <v/>
      </c>
      <c r="Q32" s="137" t="str">
        <f t="shared" si="56"/>
        <v/>
      </c>
      <c r="R32" s="137" t="str">
        <f t="shared" si="56"/>
        <v/>
      </c>
      <c r="S32" s="137" t="str">
        <f t="shared" si="56"/>
        <v/>
      </c>
      <c r="T32" s="465">
        <f t="shared" si="2"/>
        <v>0</v>
      </c>
      <c r="U32" s="1571"/>
      <c r="AH32" s="659"/>
      <c r="AI32" s="659"/>
      <c r="AJ32" s="659"/>
      <c r="AK32" s="659"/>
      <c r="AL32" s="659"/>
      <c r="AM32" s="659"/>
      <c r="AN32" s="659"/>
      <c r="AO32" s="654">
        <v>1</v>
      </c>
      <c r="AP32" s="654">
        <v>3</v>
      </c>
      <c r="AQ32" s="654">
        <v>3</v>
      </c>
      <c r="AR32" s="658">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654">
        <f ca="1">COUNTIF(INDIRECT("H"&amp;(ROW()+12*(($AO32-1)*3+$AP32)-ROW())/12+5):INDIRECT("S"&amp;(ROW()+12*(($AO32-1)*3+$AP32)-ROW())/12+5),AR32)</f>
        <v>0</v>
      </c>
      <c r="AT32" s="658"/>
      <c r="AV32" s="654">
        <f ca="1">IF(AND(AR32&gt;0,AS32&gt;0),COUNTIF(AV$6:AV31,"&gt;0")+1,0)</f>
        <v>0</v>
      </c>
      <c r="BF32" s="654">
        <v>3</v>
      </c>
      <c r="BH32" s="660"/>
      <c r="BI32" s="660"/>
      <c r="BJ32" s="660"/>
      <c r="BK32" s="660"/>
      <c r="BL32" s="660"/>
      <c r="BM32" s="660"/>
      <c r="BN32" s="660"/>
      <c r="BO32" s="660"/>
      <c r="BP32" s="660"/>
      <c r="BQ32" s="660"/>
      <c r="BR32" s="660"/>
      <c r="BS32" s="660"/>
      <c r="BT32" s="659"/>
      <c r="BU32" s="660"/>
      <c r="BV32" s="660"/>
      <c r="BW32" s="660"/>
      <c r="BX32" s="660"/>
      <c r="BY32" s="660"/>
      <c r="BZ32" s="660"/>
      <c r="CA32" s="660"/>
      <c r="CB32" s="660"/>
      <c r="CC32" s="660"/>
      <c r="CD32" s="660"/>
      <c r="CE32" s="660"/>
      <c r="CF32" s="660"/>
    </row>
    <row r="33" spans="1:84">
      <c r="A33" s="1581">
        <v>10</v>
      </c>
      <c r="B33" s="1583"/>
      <c r="C33" s="1583"/>
      <c r="D33" s="1583"/>
      <c r="E33" s="1586"/>
      <c r="F33" s="1583"/>
      <c r="G33" s="460" t="s">
        <v>393</v>
      </c>
      <c r="H33" s="141"/>
      <c r="I33" s="141" t="str">
        <f t="shared" ref="I33:S33"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461">
        <f t="shared" si="2"/>
        <v>0</v>
      </c>
      <c r="U33" s="1569"/>
      <c r="AH33" s="659"/>
      <c r="AI33" s="659"/>
      <c r="AJ33" s="659"/>
      <c r="AK33" s="659"/>
      <c r="AL33" s="659"/>
      <c r="AM33" s="659"/>
      <c r="AN33" s="659"/>
      <c r="AO33" s="654">
        <v>1</v>
      </c>
      <c r="AP33" s="654">
        <v>3</v>
      </c>
      <c r="AQ33" s="654">
        <v>4</v>
      </c>
      <c r="AR33" s="658">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654">
        <f ca="1">COUNTIF(INDIRECT("H"&amp;(ROW()+12*(($AO33-1)*3+$AP33)-ROW())/12+5):INDIRECT("S"&amp;(ROW()+12*(($AO33-1)*3+$AP33)-ROW())/12+5),AR33)</f>
        <v>0</v>
      </c>
      <c r="AT33" s="658"/>
      <c r="AV33" s="654">
        <f ca="1">IF(AND(AR33&gt;0,AS33&gt;0),COUNTIF(AV$6:AV32,"&gt;0")+1,0)</f>
        <v>0</v>
      </c>
      <c r="BF33" s="654">
        <v>1</v>
      </c>
      <c r="BH33" s="660">
        <f t="shared" ref="BH33:BS33" si="58">SUM(H33:H34)</f>
        <v>0</v>
      </c>
      <c r="BI33" s="660">
        <f t="shared" si="58"/>
        <v>0</v>
      </c>
      <c r="BJ33" s="660">
        <f t="shared" si="58"/>
        <v>0</v>
      </c>
      <c r="BK33" s="660">
        <f t="shared" si="58"/>
        <v>0</v>
      </c>
      <c r="BL33" s="660">
        <f t="shared" si="58"/>
        <v>0</v>
      </c>
      <c r="BM33" s="660">
        <f t="shared" si="58"/>
        <v>0</v>
      </c>
      <c r="BN33" s="660">
        <f t="shared" si="58"/>
        <v>0</v>
      </c>
      <c r="BO33" s="660">
        <f t="shared" si="58"/>
        <v>0</v>
      </c>
      <c r="BP33" s="660">
        <f t="shared" si="58"/>
        <v>0</v>
      </c>
      <c r="BQ33" s="660">
        <f t="shared" si="58"/>
        <v>0</v>
      </c>
      <c r="BR33" s="660">
        <f t="shared" si="58"/>
        <v>0</v>
      </c>
      <c r="BS33" s="660">
        <f t="shared" si="58"/>
        <v>0</v>
      </c>
      <c r="BT33" s="659"/>
      <c r="BU33" s="660">
        <f t="shared" ref="BU33:CF33" si="59">SUM(U33:U34)</f>
        <v>0</v>
      </c>
      <c r="BV33" s="660">
        <f t="shared" si="59"/>
        <v>0</v>
      </c>
      <c r="BW33" s="660">
        <f t="shared" si="59"/>
        <v>0</v>
      </c>
      <c r="BX33" s="660">
        <f t="shared" si="59"/>
        <v>0</v>
      </c>
      <c r="BY33" s="660">
        <f t="shared" si="59"/>
        <v>0</v>
      </c>
      <c r="BZ33" s="660">
        <f t="shared" si="59"/>
        <v>0</v>
      </c>
      <c r="CA33" s="660">
        <f t="shared" si="59"/>
        <v>0</v>
      </c>
      <c r="CB33" s="660">
        <f t="shared" si="59"/>
        <v>0</v>
      </c>
      <c r="CC33" s="660">
        <f t="shared" si="59"/>
        <v>0</v>
      </c>
      <c r="CD33" s="660">
        <f t="shared" si="59"/>
        <v>0</v>
      </c>
      <c r="CE33" s="660">
        <f t="shared" si="59"/>
        <v>0</v>
      </c>
      <c r="CF33" s="660">
        <f t="shared" si="59"/>
        <v>0</v>
      </c>
    </row>
    <row r="34" spans="1:84">
      <c r="A34" s="1594"/>
      <c r="B34" s="1584"/>
      <c r="C34" s="1584"/>
      <c r="D34" s="1584"/>
      <c r="E34" s="1587"/>
      <c r="F34" s="1584"/>
      <c r="G34" s="462" t="s">
        <v>392</v>
      </c>
      <c r="H34" s="139"/>
      <c r="I34" s="139" t="str">
        <f t="shared" ref="I34:S34" si="60">IF(H34="","",H34)</f>
        <v/>
      </c>
      <c r="J34" s="139" t="str">
        <f t="shared" si="60"/>
        <v/>
      </c>
      <c r="K34" s="139" t="str">
        <f t="shared" si="60"/>
        <v/>
      </c>
      <c r="L34" s="139" t="str">
        <f t="shared" si="60"/>
        <v/>
      </c>
      <c r="M34" s="139" t="str">
        <f t="shared" si="60"/>
        <v/>
      </c>
      <c r="N34" s="139" t="str">
        <f t="shared" si="60"/>
        <v/>
      </c>
      <c r="O34" s="139" t="str">
        <f t="shared" si="60"/>
        <v/>
      </c>
      <c r="P34" s="139" t="str">
        <f t="shared" si="60"/>
        <v/>
      </c>
      <c r="Q34" s="139" t="str">
        <f t="shared" si="60"/>
        <v/>
      </c>
      <c r="R34" s="139" t="str">
        <f t="shared" si="60"/>
        <v/>
      </c>
      <c r="S34" s="139" t="str">
        <f t="shared" si="60"/>
        <v/>
      </c>
      <c r="T34" s="463">
        <f t="shared" si="2"/>
        <v>0</v>
      </c>
      <c r="U34" s="1570"/>
      <c r="Z34" s="662"/>
      <c r="AH34" s="659"/>
      <c r="AI34" s="659"/>
      <c r="AJ34" s="659"/>
      <c r="AK34" s="659"/>
      <c r="AL34" s="659"/>
      <c r="AM34" s="659"/>
      <c r="AN34" s="659"/>
      <c r="AO34" s="654">
        <v>1</v>
      </c>
      <c r="AP34" s="654">
        <v>3</v>
      </c>
      <c r="AQ34" s="654">
        <v>5</v>
      </c>
      <c r="AR34" s="658">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654">
        <f ca="1">COUNTIF(INDIRECT("H"&amp;(ROW()+12*(($AO34-1)*3+$AP34)-ROW())/12+5):INDIRECT("S"&amp;(ROW()+12*(($AO34-1)*3+$AP34)-ROW())/12+5),AR34)</f>
        <v>0</v>
      </c>
      <c r="AT34" s="658"/>
      <c r="AV34" s="654">
        <f ca="1">IF(AND(AR34&gt;0,AS34&gt;0),COUNTIF(AV$6:AV33,"&gt;0")+1,0)</f>
        <v>0</v>
      </c>
      <c r="BF34" s="654">
        <v>2</v>
      </c>
      <c r="BG34" s="654" t="s">
        <v>391</v>
      </c>
      <c r="BH34" s="660">
        <f t="shared" ref="BH34:BS34" si="61">IF(BH33+BU33&gt;40000,1,0)</f>
        <v>0</v>
      </c>
      <c r="BI34" s="660">
        <f t="shared" si="61"/>
        <v>0</v>
      </c>
      <c r="BJ34" s="660">
        <f t="shared" si="61"/>
        <v>0</v>
      </c>
      <c r="BK34" s="660">
        <f t="shared" si="61"/>
        <v>0</v>
      </c>
      <c r="BL34" s="660">
        <f t="shared" si="61"/>
        <v>0</v>
      </c>
      <c r="BM34" s="660">
        <f t="shared" si="61"/>
        <v>0</v>
      </c>
      <c r="BN34" s="660">
        <f t="shared" si="61"/>
        <v>0</v>
      </c>
      <c r="BO34" s="660">
        <f t="shared" si="61"/>
        <v>0</v>
      </c>
      <c r="BP34" s="660">
        <f t="shared" si="61"/>
        <v>0</v>
      </c>
      <c r="BQ34" s="660">
        <f t="shared" si="61"/>
        <v>0</v>
      </c>
      <c r="BR34" s="660">
        <f t="shared" si="61"/>
        <v>0</v>
      </c>
      <c r="BS34" s="660">
        <f t="shared" si="61"/>
        <v>0</v>
      </c>
      <c r="BT34" s="659"/>
      <c r="BU34" s="660"/>
      <c r="BV34" s="660"/>
      <c r="BW34" s="660"/>
      <c r="BX34" s="660"/>
      <c r="BY34" s="660"/>
      <c r="BZ34" s="660"/>
      <c r="CA34" s="660"/>
      <c r="CB34" s="660"/>
      <c r="CC34" s="660"/>
      <c r="CD34" s="660"/>
      <c r="CE34" s="660"/>
      <c r="CF34" s="660"/>
    </row>
    <row r="35" spans="1:84">
      <c r="A35" s="1582"/>
      <c r="B35" s="1585"/>
      <c r="C35" s="1585"/>
      <c r="D35" s="1585"/>
      <c r="E35" s="1588"/>
      <c r="F35" s="1585"/>
      <c r="G35" s="466" t="s">
        <v>531</v>
      </c>
      <c r="H35" s="137"/>
      <c r="I35" s="137" t="str">
        <f t="shared" ref="I35:S35" si="62">IF(H35="","",H35)</f>
        <v/>
      </c>
      <c r="J35" s="137" t="str">
        <f t="shared" si="62"/>
        <v/>
      </c>
      <c r="K35" s="137" t="str">
        <f t="shared" si="62"/>
        <v/>
      </c>
      <c r="L35" s="137" t="str">
        <f t="shared" si="62"/>
        <v/>
      </c>
      <c r="M35" s="137" t="str">
        <f t="shared" si="62"/>
        <v/>
      </c>
      <c r="N35" s="137" t="str">
        <f t="shared" si="62"/>
        <v/>
      </c>
      <c r="O35" s="137" t="str">
        <f t="shared" si="62"/>
        <v/>
      </c>
      <c r="P35" s="137" t="str">
        <f t="shared" si="62"/>
        <v/>
      </c>
      <c r="Q35" s="137" t="str">
        <f t="shared" si="62"/>
        <v/>
      </c>
      <c r="R35" s="137" t="str">
        <f t="shared" si="62"/>
        <v/>
      </c>
      <c r="S35" s="137" t="str">
        <f t="shared" si="62"/>
        <v/>
      </c>
      <c r="T35" s="465">
        <f t="shared" si="2"/>
        <v>0</v>
      </c>
      <c r="U35" s="1571"/>
      <c r="AH35" s="659"/>
      <c r="AI35" s="659"/>
      <c r="AJ35" s="659"/>
      <c r="AK35" s="659"/>
      <c r="AL35" s="659"/>
      <c r="AM35" s="659"/>
      <c r="AN35" s="659"/>
      <c r="AO35" s="654">
        <v>1</v>
      </c>
      <c r="AP35" s="654">
        <v>3</v>
      </c>
      <c r="AQ35" s="654">
        <v>6</v>
      </c>
      <c r="AR35" s="658">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654">
        <f ca="1">COUNTIF(INDIRECT("H"&amp;(ROW()+12*(($AO35-1)*3+$AP35)-ROW())/12+5):INDIRECT("S"&amp;(ROW()+12*(($AO35-1)*3+$AP35)-ROW())/12+5),AR35)</f>
        <v>0</v>
      </c>
      <c r="AT35" s="658"/>
      <c r="AV35" s="654">
        <f ca="1">IF(AND(AR35&gt;0,AS35&gt;0),COUNTIF(AV$6:AV34,"&gt;0")+1,0)</f>
        <v>0</v>
      </c>
      <c r="BF35" s="654">
        <v>3</v>
      </c>
      <c r="BH35" s="660"/>
      <c r="BI35" s="660"/>
      <c r="BJ35" s="660"/>
      <c r="BK35" s="660"/>
      <c r="BL35" s="660"/>
      <c r="BM35" s="660"/>
      <c r="BN35" s="660"/>
      <c r="BO35" s="660"/>
      <c r="BP35" s="660"/>
      <c r="BQ35" s="660"/>
      <c r="BR35" s="660"/>
      <c r="BS35" s="660"/>
    </row>
    <row r="36" spans="1:84">
      <c r="A36" s="1581">
        <v>11</v>
      </c>
      <c r="B36" s="1583"/>
      <c r="C36" s="1583"/>
      <c r="D36" s="1583"/>
      <c r="E36" s="1586"/>
      <c r="F36" s="1583"/>
      <c r="G36" s="460" t="s">
        <v>393</v>
      </c>
      <c r="H36" s="141"/>
      <c r="I36" s="141" t="str">
        <f t="shared" ref="I36:S36"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461">
        <f t="shared" si="2"/>
        <v>0</v>
      </c>
      <c r="U36" s="1569"/>
      <c r="AH36" s="659"/>
      <c r="AI36" s="659"/>
      <c r="AJ36" s="659"/>
      <c r="AO36" s="654">
        <v>1</v>
      </c>
      <c r="AP36" s="654">
        <v>3</v>
      </c>
      <c r="AQ36" s="654">
        <v>7</v>
      </c>
      <c r="AR36" s="658">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654">
        <f ca="1">COUNTIF(INDIRECT("H"&amp;(ROW()+12*(($AO36-1)*3+$AP36)-ROW())/12+5):INDIRECT("S"&amp;(ROW()+12*(($AO36-1)*3+$AP36)-ROW())/12+5),AR36)</f>
        <v>0</v>
      </c>
      <c r="AT36" s="658"/>
      <c r="AV36" s="654">
        <f ca="1">IF(AND(AR36&gt;0,AS36&gt;0),COUNTIF(AV$6:AV35,"&gt;0")+1,0)</f>
        <v>0</v>
      </c>
      <c r="BF36" s="654">
        <v>1</v>
      </c>
      <c r="BH36" s="660">
        <f t="shared" ref="BH36:BS36" si="64">SUM(H36:H37)</f>
        <v>0</v>
      </c>
      <c r="BI36" s="660">
        <f t="shared" si="64"/>
        <v>0</v>
      </c>
      <c r="BJ36" s="660">
        <f t="shared" si="64"/>
        <v>0</v>
      </c>
      <c r="BK36" s="660">
        <f t="shared" si="64"/>
        <v>0</v>
      </c>
      <c r="BL36" s="660">
        <f t="shared" si="64"/>
        <v>0</v>
      </c>
      <c r="BM36" s="660">
        <f t="shared" si="64"/>
        <v>0</v>
      </c>
      <c r="BN36" s="660">
        <f t="shared" si="64"/>
        <v>0</v>
      </c>
      <c r="BO36" s="660">
        <f t="shared" si="64"/>
        <v>0</v>
      </c>
      <c r="BP36" s="660">
        <f t="shared" si="64"/>
        <v>0</v>
      </c>
      <c r="BQ36" s="660">
        <f t="shared" si="64"/>
        <v>0</v>
      </c>
      <c r="BR36" s="660">
        <f t="shared" si="64"/>
        <v>0</v>
      </c>
      <c r="BS36" s="660">
        <f t="shared" si="64"/>
        <v>0</v>
      </c>
      <c r="BU36" s="660">
        <f t="shared" ref="BU36:CF36" si="65">SUM(U36:U37)</f>
        <v>0</v>
      </c>
      <c r="BV36" s="660">
        <f t="shared" si="65"/>
        <v>0</v>
      </c>
      <c r="BW36" s="660">
        <f t="shared" si="65"/>
        <v>0</v>
      </c>
      <c r="BX36" s="660">
        <f t="shared" si="65"/>
        <v>0</v>
      </c>
      <c r="BY36" s="660">
        <f t="shared" si="65"/>
        <v>0</v>
      </c>
      <c r="BZ36" s="660">
        <f t="shared" si="65"/>
        <v>0</v>
      </c>
      <c r="CA36" s="660">
        <f t="shared" si="65"/>
        <v>0</v>
      </c>
      <c r="CB36" s="660">
        <f t="shared" si="65"/>
        <v>0</v>
      </c>
      <c r="CC36" s="660">
        <f t="shared" si="65"/>
        <v>0</v>
      </c>
      <c r="CD36" s="660">
        <f t="shared" si="65"/>
        <v>0</v>
      </c>
      <c r="CE36" s="660">
        <f t="shared" si="65"/>
        <v>0</v>
      </c>
      <c r="CF36" s="660">
        <f t="shared" si="65"/>
        <v>0</v>
      </c>
    </row>
    <row r="37" spans="1:84">
      <c r="A37" s="1594"/>
      <c r="B37" s="1584"/>
      <c r="C37" s="1584"/>
      <c r="D37" s="1584"/>
      <c r="E37" s="1587"/>
      <c r="F37" s="1584"/>
      <c r="G37" s="462" t="s">
        <v>392</v>
      </c>
      <c r="H37" s="139"/>
      <c r="I37" s="139" t="str">
        <f t="shared" ref="I37:S37" si="66">IF(H37="","",H37)</f>
        <v/>
      </c>
      <c r="J37" s="139" t="str">
        <f t="shared" si="66"/>
        <v/>
      </c>
      <c r="K37" s="139" t="str">
        <f t="shared" si="66"/>
        <v/>
      </c>
      <c r="L37" s="139" t="str">
        <f t="shared" si="66"/>
        <v/>
      </c>
      <c r="M37" s="139" t="str">
        <f t="shared" si="66"/>
        <v/>
      </c>
      <c r="N37" s="139" t="str">
        <f t="shared" si="66"/>
        <v/>
      </c>
      <c r="O37" s="139" t="str">
        <f t="shared" si="66"/>
        <v/>
      </c>
      <c r="P37" s="139" t="str">
        <f t="shared" si="66"/>
        <v/>
      </c>
      <c r="Q37" s="139" t="str">
        <f t="shared" si="66"/>
        <v/>
      </c>
      <c r="R37" s="139" t="str">
        <f t="shared" si="66"/>
        <v/>
      </c>
      <c r="S37" s="139" t="str">
        <f t="shared" si="66"/>
        <v/>
      </c>
      <c r="T37" s="463">
        <f t="shared" si="2"/>
        <v>0</v>
      </c>
      <c r="U37" s="1570"/>
      <c r="AH37" s="659"/>
      <c r="AI37" s="659"/>
      <c r="AJ37" s="659"/>
      <c r="AO37" s="654">
        <v>1</v>
      </c>
      <c r="AP37" s="654">
        <v>3</v>
      </c>
      <c r="AQ37" s="654">
        <v>8</v>
      </c>
      <c r="AR37" s="658">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654">
        <f ca="1">COUNTIF(INDIRECT("H"&amp;(ROW()+12*(($AO37-1)*3+$AP37)-ROW())/12+5):INDIRECT("S"&amp;(ROW()+12*(($AO37-1)*3+$AP37)-ROW())/12+5),AR37)</f>
        <v>0</v>
      </c>
      <c r="AT37" s="658"/>
      <c r="AV37" s="654">
        <f ca="1">IF(AND(AR37&gt;0,AS37&gt;0),COUNTIF(AV$6:AV36,"&gt;0")+1,0)</f>
        <v>0</v>
      </c>
      <c r="BF37" s="654">
        <v>2</v>
      </c>
      <c r="BG37" s="654" t="s">
        <v>391</v>
      </c>
      <c r="BH37" s="660">
        <f t="shared" ref="BH37:BS37" si="67">IF(BH36+BU36&gt;40000,1,0)</f>
        <v>0</v>
      </c>
      <c r="BI37" s="660">
        <f t="shared" si="67"/>
        <v>0</v>
      </c>
      <c r="BJ37" s="660">
        <f t="shared" si="67"/>
        <v>0</v>
      </c>
      <c r="BK37" s="660">
        <f t="shared" si="67"/>
        <v>0</v>
      </c>
      <c r="BL37" s="660">
        <f t="shared" si="67"/>
        <v>0</v>
      </c>
      <c r="BM37" s="660">
        <f t="shared" si="67"/>
        <v>0</v>
      </c>
      <c r="BN37" s="660">
        <f t="shared" si="67"/>
        <v>0</v>
      </c>
      <c r="BO37" s="660">
        <f t="shared" si="67"/>
        <v>0</v>
      </c>
      <c r="BP37" s="660">
        <f t="shared" si="67"/>
        <v>0</v>
      </c>
      <c r="BQ37" s="660">
        <f t="shared" si="67"/>
        <v>0</v>
      </c>
      <c r="BR37" s="660">
        <f t="shared" si="67"/>
        <v>0</v>
      </c>
      <c r="BS37" s="660">
        <f t="shared" si="67"/>
        <v>0</v>
      </c>
    </row>
    <row r="38" spans="1:84">
      <c r="A38" s="1582"/>
      <c r="B38" s="1585"/>
      <c r="C38" s="1585"/>
      <c r="D38" s="1585"/>
      <c r="E38" s="1588"/>
      <c r="F38" s="1585"/>
      <c r="G38" s="466" t="s">
        <v>531</v>
      </c>
      <c r="H38" s="137"/>
      <c r="I38" s="137" t="str">
        <f t="shared" ref="I38:S38" si="68">IF(H38="","",H38)</f>
        <v/>
      </c>
      <c r="J38" s="137" t="str">
        <f t="shared" si="68"/>
        <v/>
      </c>
      <c r="K38" s="137" t="str">
        <f t="shared" si="68"/>
        <v/>
      </c>
      <c r="L38" s="137" t="str">
        <f t="shared" si="68"/>
        <v/>
      </c>
      <c r="M38" s="137" t="str">
        <f t="shared" si="68"/>
        <v/>
      </c>
      <c r="N38" s="137" t="str">
        <f t="shared" si="68"/>
        <v/>
      </c>
      <c r="O38" s="137" t="str">
        <f t="shared" si="68"/>
        <v/>
      </c>
      <c r="P38" s="137" t="str">
        <f t="shared" si="68"/>
        <v/>
      </c>
      <c r="Q38" s="137" t="str">
        <f t="shared" si="68"/>
        <v/>
      </c>
      <c r="R38" s="137" t="str">
        <f t="shared" si="68"/>
        <v/>
      </c>
      <c r="S38" s="137" t="str">
        <f t="shared" si="68"/>
        <v/>
      </c>
      <c r="T38" s="465">
        <f t="shared" ref="T38:T95" si="69">SUM(H38:S38)</f>
        <v>0</v>
      </c>
      <c r="U38" s="1571"/>
      <c r="AH38" s="659"/>
      <c r="AI38" s="659"/>
      <c r="AJ38" s="659"/>
      <c r="AO38" s="654">
        <v>1</v>
      </c>
      <c r="AP38" s="654">
        <v>3</v>
      </c>
      <c r="AQ38" s="654">
        <v>9</v>
      </c>
      <c r="AR38" s="658">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654">
        <f ca="1">COUNTIF(INDIRECT("H"&amp;(ROW()+12*(($AO38-1)*3+$AP38)-ROW())/12+5):INDIRECT("S"&amp;(ROW()+12*(($AO38-1)*3+$AP38)-ROW())/12+5),AR38)</f>
        <v>0</v>
      </c>
      <c r="AT38" s="658"/>
      <c r="AV38" s="654">
        <f ca="1">IF(AND(AR38&gt;0,AS38&gt;0),COUNTIF(AV$6:AV37,"&gt;0")+1,0)</f>
        <v>0</v>
      </c>
      <c r="BF38" s="654">
        <v>3</v>
      </c>
      <c r="BH38" s="660"/>
      <c r="BI38" s="660"/>
      <c r="BJ38" s="660"/>
      <c r="BK38" s="660"/>
      <c r="BL38" s="660"/>
      <c r="BM38" s="660"/>
      <c r="BN38" s="660"/>
      <c r="BO38" s="660"/>
      <c r="BP38" s="660"/>
      <c r="BQ38" s="660"/>
      <c r="BR38" s="660"/>
      <c r="BS38" s="660"/>
    </row>
    <row r="39" spans="1:84">
      <c r="A39" s="1581">
        <v>12</v>
      </c>
      <c r="B39" s="1583"/>
      <c r="C39" s="1583"/>
      <c r="D39" s="1583"/>
      <c r="E39" s="1586"/>
      <c r="F39" s="1583"/>
      <c r="G39" s="460" t="s">
        <v>393</v>
      </c>
      <c r="H39" s="141"/>
      <c r="I39" s="141" t="str">
        <f t="shared" ref="I39:S39"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461">
        <f t="shared" si="69"/>
        <v>0</v>
      </c>
      <c r="U39" s="1569"/>
      <c r="AH39" s="659"/>
      <c r="AI39" s="659"/>
      <c r="AJ39" s="659"/>
      <c r="AO39" s="654">
        <v>1</v>
      </c>
      <c r="AP39" s="654">
        <v>3</v>
      </c>
      <c r="AQ39" s="654">
        <v>10</v>
      </c>
      <c r="AR39" s="658">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654">
        <f ca="1">COUNTIF(INDIRECT("H"&amp;(ROW()+12*(($AO39-1)*3+$AP39)-ROW())/12+5):INDIRECT("S"&amp;(ROW()+12*(($AO39-1)*3+$AP39)-ROW())/12+5),AR39)</f>
        <v>0</v>
      </c>
      <c r="AT39" s="658"/>
      <c r="AV39" s="654">
        <f ca="1">IF(AND(AR39&gt;0,AS39&gt;0),COUNTIF(AV$6:AV38,"&gt;0")+1,0)</f>
        <v>0</v>
      </c>
      <c r="BF39" s="654">
        <v>1</v>
      </c>
      <c r="BH39" s="660">
        <f t="shared" ref="BH39:BS39" si="71">SUM(H39:H40)</f>
        <v>0</v>
      </c>
      <c r="BI39" s="660">
        <f t="shared" si="71"/>
        <v>0</v>
      </c>
      <c r="BJ39" s="660">
        <f t="shared" si="71"/>
        <v>0</v>
      </c>
      <c r="BK39" s="660">
        <f t="shared" si="71"/>
        <v>0</v>
      </c>
      <c r="BL39" s="660">
        <f t="shared" si="71"/>
        <v>0</v>
      </c>
      <c r="BM39" s="660">
        <f t="shared" si="71"/>
        <v>0</v>
      </c>
      <c r="BN39" s="660">
        <f t="shared" si="71"/>
        <v>0</v>
      </c>
      <c r="BO39" s="660">
        <f t="shared" si="71"/>
        <v>0</v>
      </c>
      <c r="BP39" s="660">
        <f t="shared" si="71"/>
        <v>0</v>
      </c>
      <c r="BQ39" s="660">
        <f t="shared" si="71"/>
        <v>0</v>
      </c>
      <c r="BR39" s="660">
        <f t="shared" si="71"/>
        <v>0</v>
      </c>
      <c r="BS39" s="660">
        <f t="shared" si="71"/>
        <v>0</v>
      </c>
      <c r="BU39" s="660">
        <f t="shared" ref="BU39:CF39" si="72">SUM(U39:U40)</f>
        <v>0</v>
      </c>
      <c r="BV39" s="660">
        <f t="shared" si="72"/>
        <v>0</v>
      </c>
      <c r="BW39" s="660">
        <f t="shared" si="72"/>
        <v>0</v>
      </c>
      <c r="BX39" s="660">
        <f t="shared" si="72"/>
        <v>0</v>
      </c>
      <c r="BY39" s="660">
        <f t="shared" si="72"/>
        <v>0</v>
      </c>
      <c r="BZ39" s="660">
        <f t="shared" si="72"/>
        <v>0</v>
      </c>
      <c r="CA39" s="660">
        <f t="shared" si="72"/>
        <v>0</v>
      </c>
      <c r="CB39" s="660">
        <f t="shared" si="72"/>
        <v>0</v>
      </c>
      <c r="CC39" s="660">
        <f t="shared" si="72"/>
        <v>0</v>
      </c>
      <c r="CD39" s="660">
        <f t="shared" si="72"/>
        <v>0</v>
      </c>
      <c r="CE39" s="660">
        <f t="shared" si="72"/>
        <v>0</v>
      </c>
      <c r="CF39" s="660">
        <f t="shared" si="72"/>
        <v>0</v>
      </c>
    </row>
    <row r="40" spans="1:84">
      <c r="A40" s="1594"/>
      <c r="B40" s="1584"/>
      <c r="C40" s="1584"/>
      <c r="D40" s="1584"/>
      <c r="E40" s="1587"/>
      <c r="F40" s="1584"/>
      <c r="G40" s="462" t="s">
        <v>392</v>
      </c>
      <c r="H40" s="139"/>
      <c r="I40" s="139" t="str">
        <f t="shared" ref="I40:S40" si="73">IF(H40="","",H40)</f>
        <v/>
      </c>
      <c r="J40" s="139" t="str">
        <f t="shared" si="73"/>
        <v/>
      </c>
      <c r="K40" s="139" t="str">
        <f t="shared" si="73"/>
        <v/>
      </c>
      <c r="L40" s="139" t="str">
        <f t="shared" si="73"/>
        <v/>
      </c>
      <c r="M40" s="139" t="str">
        <f t="shared" si="73"/>
        <v/>
      </c>
      <c r="N40" s="139" t="str">
        <f t="shared" si="73"/>
        <v/>
      </c>
      <c r="O40" s="139" t="str">
        <f t="shared" si="73"/>
        <v/>
      </c>
      <c r="P40" s="139" t="str">
        <f t="shared" si="73"/>
        <v/>
      </c>
      <c r="Q40" s="139" t="str">
        <f t="shared" si="73"/>
        <v/>
      </c>
      <c r="R40" s="139" t="str">
        <f t="shared" si="73"/>
        <v/>
      </c>
      <c r="S40" s="139" t="str">
        <f t="shared" si="73"/>
        <v/>
      </c>
      <c r="T40" s="463">
        <f t="shared" si="69"/>
        <v>0</v>
      </c>
      <c r="U40" s="1570"/>
      <c r="AH40" s="659"/>
      <c r="AI40" s="659"/>
      <c r="AJ40" s="659"/>
      <c r="AO40" s="654">
        <v>1</v>
      </c>
      <c r="AP40" s="654">
        <v>3</v>
      </c>
      <c r="AQ40" s="654">
        <v>11</v>
      </c>
      <c r="AR40" s="658">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654">
        <f ca="1">COUNTIF(INDIRECT("H"&amp;(ROW()+12*(($AO40-1)*3+$AP40)-ROW())/12+5):INDIRECT("S"&amp;(ROW()+12*(($AO40-1)*3+$AP40)-ROW())/12+5),AR40)</f>
        <v>0</v>
      </c>
      <c r="AT40" s="658"/>
      <c r="AV40" s="654">
        <f ca="1">IF(AND(AR40&gt;0,AS40&gt;0),COUNTIF(AV$6:AV39,"&gt;0")+1,0)</f>
        <v>0</v>
      </c>
      <c r="BF40" s="654">
        <v>2</v>
      </c>
      <c r="BG40" s="654" t="s">
        <v>391</v>
      </c>
      <c r="BH40" s="660">
        <f t="shared" ref="BH40:BS40" si="74">IF(BH39+BU39&gt;40000,1,0)</f>
        <v>0</v>
      </c>
      <c r="BI40" s="660">
        <f t="shared" si="74"/>
        <v>0</v>
      </c>
      <c r="BJ40" s="660">
        <f t="shared" si="74"/>
        <v>0</v>
      </c>
      <c r="BK40" s="660">
        <f t="shared" si="74"/>
        <v>0</v>
      </c>
      <c r="BL40" s="660">
        <f t="shared" si="74"/>
        <v>0</v>
      </c>
      <c r="BM40" s="660">
        <f t="shared" si="74"/>
        <v>0</v>
      </c>
      <c r="BN40" s="660">
        <f t="shared" si="74"/>
        <v>0</v>
      </c>
      <c r="BO40" s="660">
        <f t="shared" si="74"/>
        <v>0</v>
      </c>
      <c r="BP40" s="660">
        <f t="shared" si="74"/>
        <v>0</v>
      </c>
      <c r="BQ40" s="660">
        <f t="shared" si="74"/>
        <v>0</v>
      </c>
      <c r="BR40" s="660">
        <f t="shared" si="74"/>
        <v>0</v>
      </c>
      <c r="BS40" s="660">
        <f t="shared" si="74"/>
        <v>0</v>
      </c>
    </row>
    <row r="41" spans="1:84">
      <c r="A41" s="1582"/>
      <c r="B41" s="1585"/>
      <c r="C41" s="1585"/>
      <c r="D41" s="1585"/>
      <c r="E41" s="1588"/>
      <c r="F41" s="1585"/>
      <c r="G41" s="466" t="s">
        <v>531</v>
      </c>
      <c r="H41" s="137"/>
      <c r="I41" s="137" t="str">
        <f t="shared" ref="I41:S41" si="75">IF(H41="","",H41)</f>
        <v/>
      </c>
      <c r="J41" s="137" t="str">
        <f t="shared" si="75"/>
        <v/>
      </c>
      <c r="K41" s="137" t="str">
        <f t="shared" si="75"/>
        <v/>
      </c>
      <c r="L41" s="137" t="str">
        <f t="shared" si="75"/>
        <v/>
      </c>
      <c r="M41" s="137" t="str">
        <f t="shared" si="75"/>
        <v/>
      </c>
      <c r="N41" s="137" t="str">
        <f t="shared" si="75"/>
        <v/>
      </c>
      <c r="O41" s="137" t="str">
        <f t="shared" si="75"/>
        <v/>
      </c>
      <c r="P41" s="137" t="str">
        <f t="shared" si="75"/>
        <v/>
      </c>
      <c r="Q41" s="137" t="str">
        <f t="shared" si="75"/>
        <v/>
      </c>
      <c r="R41" s="137" t="str">
        <f t="shared" si="75"/>
        <v/>
      </c>
      <c r="S41" s="137" t="str">
        <f t="shared" si="75"/>
        <v/>
      </c>
      <c r="T41" s="465">
        <f t="shared" si="69"/>
        <v>0</v>
      </c>
      <c r="U41" s="1571"/>
      <c r="AH41" s="659"/>
      <c r="AI41" s="659"/>
      <c r="AJ41" s="659"/>
      <c r="AO41" s="654">
        <v>1</v>
      </c>
      <c r="AP41" s="654">
        <v>3</v>
      </c>
      <c r="AQ41" s="654">
        <v>12</v>
      </c>
      <c r="AR41" s="658">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654">
        <f ca="1">COUNTIF(INDIRECT("H"&amp;(ROW()+12*(($AO41-1)*3+$AP41)-ROW())/12+5):INDIRECT("S"&amp;(ROW()+12*(($AO41-1)*3+$AP41)-ROW())/12+5),AR41)</f>
        <v>0</v>
      </c>
      <c r="AT41" s="658"/>
      <c r="AV41" s="654">
        <f ca="1">IF(AND(AR41&gt;0,AS41&gt;0),COUNTIF(AV$6:AV40,"&gt;0")+1,0)</f>
        <v>0</v>
      </c>
      <c r="BF41" s="654">
        <v>3</v>
      </c>
      <c r="BH41" s="660"/>
      <c r="BI41" s="660"/>
      <c r="BJ41" s="660"/>
      <c r="BK41" s="660"/>
      <c r="BL41" s="660"/>
      <c r="BM41" s="660"/>
      <c r="BN41" s="660"/>
      <c r="BO41" s="660"/>
      <c r="BP41" s="660"/>
      <c r="BQ41" s="660"/>
      <c r="BR41" s="660"/>
      <c r="BS41" s="660"/>
    </row>
    <row r="42" spans="1:84">
      <c r="A42" s="1581">
        <v>13</v>
      </c>
      <c r="B42" s="1583"/>
      <c r="C42" s="1583"/>
      <c r="D42" s="1583"/>
      <c r="E42" s="1586"/>
      <c r="F42" s="1583"/>
      <c r="G42" s="460" t="s">
        <v>393</v>
      </c>
      <c r="H42" s="141"/>
      <c r="I42" s="141" t="str">
        <f t="shared" ref="I42:S42"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461">
        <f t="shared" si="69"/>
        <v>0</v>
      </c>
      <c r="U42" s="1569"/>
      <c r="AH42" s="659"/>
      <c r="AI42" s="659"/>
      <c r="AJ42" s="659"/>
      <c r="AO42" s="654">
        <v>2</v>
      </c>
      <c r="AP42" s="654">
        <v>1</v>
      </c>
      <c r="AQ42" s="654">
        <v>1</v>
      </c>
      <c r="AR42" s="658">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654">
        <f ca="1">COUNTIF(INDIRECT("H"&amp;(ROW()+12*(($AO42-1)*3+$AP42)-ROW())/12+5):INDIRECT("S"&amp;(ROW()+12*(($AO42-1)*3+$AP42)-ROW())/12+5),AR42)</f>
        <v>0</v>
      </c>
      <c r="AT42" s="658"/>
      <c r="AV42" s="654">
        <f ca="1">IF(AND(AR42&gt;0,AS42&gt;0),COUNTIF(AV$6:AV41,"&gt;0")+1,0)</f>
        <v>0</v>
      </c>
      <c r="BF42" s="654">
        <v>1</v>
      </c>
      <c r="BH42" s="660">
        <f t="shared" ref="BH42:BS42" si="77">SUM(H42:H43)</f>
        <v>0</v>
      </c>
      <c r="BI42" s="660">
        <f t="shared" si="77"/>
        <v>0</v>
      </c>
      <c r="BJ42" s="660">
        <f t="shared" si="77"/>
        <v>0</v>
      </c>
      <c r="BK42" s="660">
        <f t="shared" si="77"/>
        <v>0</v>
      </c>
      <c r="BL42" s="660">
        <f t="shared" si="77"/>
        <v>0</v>
      </c>
      <c r="BM42" s="660">
        <f t="shared" si="77"/>
        <v>0</v>
      </c>
      <c r="BN42" s="660">
        <f t="shared" si="77"/>
        <v>0</v>
      </c>
      <c r="BO42" s="660">
        <f t="shared" si="77"/>
        <v>0</v>
      </c>
      <c r="BP42" s="660">
        <f t="shared" si="77"/>
        <v>0</v>
      </c>
      <c r="BQ42" s="660">
        <f t="shared" si="77"/>
        <v>0</v>
      </c>
      <c r="BR42" s="660">
        <f t="shared" si="77"/>
        <v>0</v>
      </c>
      <c r="BS42" s="660">
        <f t="shared" si="77"/>
        <v>0</v>
      </c>
      <c r="BU42" s="660">
        <f t="shared" ref="BU42:CF42" si="78">SUM(U42:U43)</f>
        <v>0</v>
      </c>
      <c r="BV42" s="660">
        <f t="shared" si="78"/>
        <v>0</v>
      </c>
      <c r="BW42" s="660">
        <f t="shared" si="78"/>
        <v>0</v>
      </c>
      <c r="BX42" s="660">
        <f t="shared" si="78"/>
        <v>0</v>
      </c>
      <c r="BY42" s="660">
        <f t="shared" si="78"/>
        <v>0</v>
      </c>
      <c r="BZ42" s="660">
        <f t="shared" si="78"/>
        <v>0</v>
      </c>
      <c r="CA42" s="660">
        <f t="shared" si="78"/>
        <v>0</v>
      </c>
      <c r="CB42" s="660">
        <f t="shared" si="78"/>
        <v>0</v>
      </c>
      <c r="CC42" s="660">
        <f t="shared" si="78"/>
        <v>0</v>
      </c>
      <c r="CD42" s="660">
        <f t="shared" si="78"/>
        <v>0</v>
      </c>
      <c r="CE42" s="660">
        <f t="shared" si="78"/>
        <v>0</v>
      </c>
      <c r="CF42" s="660">
        <f t="shared" si="78"/>
        <v>0</v>
      </c>
    </row>
    <row r="43" spans="1:84">
      <c r="A43" s="1594"/>
      <c r="B43" s="1584"/>
      <c r="C43" s="1584"/>
      <c r="D43" s="1584"/>
      <c r="E43" s="1587"/>
      <c r="F43" s="1584"/>
      <c r="G43" s="462" t="s">
        <v>392</v>
      </c>
      <c r="H43" s="139"/>
      <c r="I43" s="139" t="str">
        <f t="shared" ref="I43:S43" si="79">IF(H43="","",H43)</f>
        <v/>
      </c>
      <c r="J43" s="139" t="str">
        <f t="shared" si="79"/>
        <v/>
      </c>
      <c r="K43" s="139" t="str">
        <f t="shared" si="79"/>
        <v/>
      </c>
      <c r="L43" s="139" t="str">
        <f t="shared" si="79"/>
        <v/>
      </c>
      <c r="M43" s="139" t="str">
        <f t="shared" si="79"/>
        <v/>
      </c>
      <c r="N43" s="139" t="str">
        <f t="shared" si="79"/>
        <v/>
      </c>
      <c r="O43" s="139" t="str">
        <f t="shared" si="79"/>
        <v/>
      </c>
      <c r="P43" s="139" t="str">
        <f t="shared" si="79"/>
        <v/>
      </c>
      <c r="Q43" s="139" t="str">
        <f t="shared" si="79"/>
        <v/>
      </c>
      <c r="R43" s="139" t="str">
        <f t="shared" si="79"/>
        <v/>
      </c>
      <c r="S43" s="139" t="str">
        <f t="shared" si="79"/>
        <v/>
      </c>
      <c r="T43" s="463">
        <f t="shared" si="69"/>
        <v>0</v>
      </c>
      <c r="U43" s="1570"/>
      <c r="AH43" s="659"/>
      <c r="AI43" s="659"/>
      <c r="AJ43" s="659"/>
      <c r="AO43" s="654">
        <v>2</v>
      </c>
      <c r="AP43" s="654">
        <v>1</v>
      </c>
      <c r="AQ43" s="654">
        <v>2</v>
      </c>
      <c r="AR43" s="658">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654">
        <f ca="1">COUNTIF(INDIRECT("H"&amp;(ROW()+12*(($AO43-1)*3+$AP43)-ROW())/12+5):INDIRECT("S"&amp;(ROW()+12*(($AO43-1)*3+$AP43)-ROW())/12+5),AR43)</f>
        <v>0</v>
      </c>
      <c r="AT43" s="658"/>
      <c r="AV43" s="654">
        <f ca="1">IF(AND(AR43&gt;0,AS43&gt;0),COUNTIF(AV$6:AV42,"&gt;0")+1,0)</f>
        <v>0</v>
      </c>
      <c r="BF43" s="654">
        <v>2</v>
      </c>
      <c r="BG43" s="654" t="s">
        <v>391</v>
      </c>
      <c r="BH43" s="660">
        <f t="shared" ref="BH43:BS43" si="80">IF(BH42+BU42&gt;40000,1,0)</f>
        <v>0</v>
      </c>
      <c r="BI43" s="660">
        <f t="shared" si="80"/>
        <v>0</v>
      </c>
      <c r="BJ43" s="660">
        <f t="shared" si="80"/>
        <v>0</v>
      </c>
      <c r="BK43" s="660">
        <f t="shared" si="80"/>
        <v>0</v>
      </c>
      <c r="BL43" s="660">
        <f t="shared" si="80"/>
        <v>0</v>
      </c>
      <c r="BM43" s="660">
        <f t="shared" si="80"/>
        <v>0</v>
      </c>
      <c r="BN43" s="660">
        <f t="shared" si="80"/>
        <v>0</v>
      </c>
      <c r="BO43" s="660">
        <f t="shared" si="80"/>
        <v>0</v>
      </c>
      <c r="BP43" s="660">
        <f t="shared" si="80"/>
        <v>0</v>
      </c>
      <c r="BQ43" s="660">
        <f t="shared" si="80"/>
        <v>0</v>
      </c>
      <c r="BR43" s="660">
        <f t="shared" si="80"/>
        <v>0</v>
      </c>
      <c r="BS43" s="660">
        <f t="shared" si="80"/>
        <v>0</v>
      </c>
    </row>
    <row r="44" spans="1:84">
      <c r="A44" s="1582"/>
      <c r="B44" s="1585"/>
      <c r="C44" s="1585"/>
      <c r="D44" s="1585"/>
      <c r="E44" s="1588"/>
      <c r="F44" s="1585"/>
      <c r="G44" s="466" t="s">
        <v>531</v>
      </c>
      <c r="H44" s="137"/>
      <c r="I44" s="137" t="str">
        <f t="shared" ref="I44:S44" si="81">IF(H44="","",H44)</f>
        <v/>
      </c>
      <c r="J44" s="137" t="str">
        <f t="shared" si="81"/>
        <v/>
      </c>
      <c r="K44" s="137" t="str">
        <f t="shared" si="81"/>
        <v/>
      </c>
      <c r="L44" s="137" t="str">
        <f t="shared" si="81"/>
        <v/>
      </c>
      <c r="M44" s="137" t="str">
        <f t="shared" si="81"/>
        <v/>
      </c>
      <c r="N44" s="137" t="str">
        <f t="shared" si="81"/>
        <v/>
      </c>
      <c r="O44" s="137" t="str">
        <f t="shared" si="81"/>
        <v/>
      </c>
      <c r="P44" s="137" t="str">
        <f t="shared" si="81"/>
        <v/>
      </c>
      <c r="Q44" s="137" t="str">
        <f t="shared" si="81"/>
        <v/>
      </c>
      <c r="R44" s="137" t="str">
        <f t="shared" si="81"/>
        <v/>
      </c>
      <c r="S44" s="137" t="str">
        <f t="shared" si="81"/>
        <v/>
      </c>
      <c r="T44" s="465">
        <f t="shared" si="69"/>
        <v>0</v>
      </c>
      <c r="U44" s="1571"/>
      <c r="AH44" s="659"/>
      <c r="AI44" s="659"/>
      <c r="AJ44" s="659"/>
      <c r="AO44" s="654">
        <v>2</v>
      </c>
      <c r="AP44" s="654">
        <v>1</v>
      </c>
      <c r="AQ44" s="654">
        <v>3</v>
      </c>
      <c r="AR44" s="658">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654">
        <f ca="1">COUNTIF(INDIRECT("H"&amp;(ROW()+12*(($AO44-1)*3+$AP44)-ROW())/12+5):INDIRECT("S"&amp;(ROW()+12*(($AO44-1)*3+$AP44)-ROW())/12+5),AR44)</f>
        <v>0</v>
      </c>
      <c r="AT44" s="658"/>
      <c r="AV44" s="654">
        <f ca="1">IF(AND(AR44&gt;0,AS44&gt;0),COUNTIF(AV$6:AV43,"&gt;0")+1,0)</f>
        <v>0</v>
      </c>
      <c r="BF44" s="654">
        <v>3</v>
      </c>
      <c r="BH44" s="660"/>
      <c r="BI44" s="660"/>
      <c r="BJ44" s="660"/>
      <c r="BK44" s="660"/>
      <c r="BL44" s="660"/>
      <c r="BM44" s="660"/>
      <c r="BN44" s="660"/>
      <c r="BO44" s="660"/>
      <c r="BP44" s="660"/>
      <c r="BQ44" s="660"/>
      <c r="BR44" s="660"/>
      <c r="BS44" s="660"/>
    </row>
    <row r="45" spans="1:84">
      <c r="A45" s="1581">
        <v>14</v>
      </c>
      <c r="B45" s="1583"/>
      <c r="C45" s="1589"/>
      <c r="D45" s="1583"/>
      <c r="E45" s="1586"/>
      <c r="F45" s="1583"/>
      <c r="G45" s="460" t="s">
        <v>393</v>
      </c>
      <c r="H45" s="141"/>
      <c r="I45" s="141" t="str">
        <f t="shared" ref="I45:S45"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461">
        <f t="shared" si="69"/>
        <v>0</v>
      </c>
      <c r="U45" s="1569"/>
      <c r="AH45" s="659"/>
      <c r="AI45" s="659"/>
      <c r="AJ45" s="659"/>
      <c r="AO45" s="654">
        <v>2</v>
      </c>
      <c r="AP45" s="654">
        <v>1</v>
      </c>
      <c r="AQ45" s="654">
        <v>4</v>
      </c>
      <c r="AR45" s="658">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654">
        <f ca="1">COUNTIF(INDIRECT("H"&amp;(ROW()+12*(($AO45-1)*3+$AP45)-ROW())/12+5):INDIRECT("S"&amp;(ROW()+12*(($AO45-1)*3+$AP45)-ROW())/12+5),AR45)</f>
        <v>0</v>
      </c>
      <c r="AT45" s="658"/>
      <c r="AV45" s="654">
        <f ca="1">IF(AND(AR45&gt;0,AS45&gt;0),COUNTIF(AV$6:AV44,"&gt;0")+1,0)</f>
        <v>0</v>
      </c>
      <c r="BF45" s="654">
        <v>1</v>
      </c>
      <c r="BH45" s="660">
        <f t="shared" ref="BH45:BS45" si="83">SUM(H45:H46)</f>
        <v>0</v>
      </c>
      <c r="BI45" s="660">
        <f t="shared" si="83"/>
        <v>0</v>
      </c>
      <c r="BJ45" s="660">
        <f t="shared" si="83"/>
        <v>0</v>
      </c>
      <c r="BK45" s="660">
        <f t="shared" si="83"/>
        <v>0</v>
      </c>
      <c r="BL45" s="660">
        <f t="shared" si="83"/>
        <v>0</v>
      </c>
      <c r="BM45" s="660">
        <f t="shared" si="83"/>
        <v>0</v>
      </c>
      <c r="BN45" s="660">
        <f t="shared" si="83"/>
        <v>0</v>
      </c>
      <c r="BO45" s="660">
        <f t="shared" si="83"/>
        <v>0</v>
      </c>
      <c r="BP45" s="660">
        <f t="shared" si="83"/>
        <v>0</v>
      </c>
      <c r="BQ45" s="660">
        <f t="shared" si="83"/>
        <v>0</v>
      </c>
      <c r="BR45" s="660">
        <f t="shared" si="83"/>
        <v>0</v>
      </c>
      <c r="BS45" s="660">
        <f t="shared" si="83"/>
        <v>0</v>
      </c>
      <c r="BU45" s="660">
        <f t="shared" ref="BU45:CF45" si="84">SUM(U45:U46)</f>
        <v>0</v>
      </c>
      <c r="BV45" s="660">
        <f t="shared" si="84"/>
        <v>0</v>
      </c>
      <c r="BW45" s="660">
        <f t="shared" si="84"/>
        <v>0</v>
      </c>
      <c r="BX45" s="660">
        <f t="shared" si="84"/>
        <v>0</v>
      </c>
      <c r="BY45" s="660">
        <f t="shared" si="84"/>
        <v>0</v>
      </c>
      <c r="BZ45" s="660">
        <f t="shared" si="84"/>
        <v>0</v>
      </c>
      <c r="CA45" s="660">
        <f t="shared" si="84"/>
        <v>0</v>
      </c>
      <c r="CB45" s="660">
        <f t="shared" si="84"/>
        <v>0</v>
      </c>
      <c r="CC45" s="660">
        <f t="shared" si="84"/>
        <v>0</v>
      </c>
      <c r="CD45" s="660">
        <f t="shared" si="84"/>
        <v>0</v>
      </c>
      <c r="CE45" s="660">
        <f t="shared" si="84"/>
        <v>0</v>
      </c>
      <c r="CF45" s="660">
        <f t="shared" si="84"/>
        <v>0</v>
      </c>
    </row>
    <row r="46" spans="1:84">
      <c r="A46" s="1594"/>
      <c r="B46" s="1584"/>
      <c r="C46" s="1590"/>
      <c r="D46" s="1584"/>
      <c r="E46" s="1587"/>
      <c r="F46" s="1584"/>
      <c r="G46" s="462" t="s">
        <v>392</v>
      </c>
      <c r="H46" s="139"/>
      <c r="I46" s="139" t="str">
        <f t="shared" ref="I46:S46" si="85">IF(H46="","",H46)</f>
        <v/>
      </c>
      <c r="J46" s="139" t="str">
        <f t="shared" si="85"/>
        <v/>
      </c>
      <c r="K46" s="139" t="str">
        <f t="shared" si="85"/>
        <v/>
      </c>
      <c r="L46" s="139" t="str">
        <f t="shared" si="85"/>
        <v/>
      </c>
      <c r="M46" s="139" t="str">
        <f t="shared" si="85"/>
        <v/>
      </c>
      <c r="N46" s="139" t="str">
        <f t="shared" si="85"/>
        <v/>
      </c>
      <c r="O46" s="139" t="str">
        <f t="shared" si="85"/>
        <v/>
      </c>
      <c r="P46" s="139" t="str">
        <f t="shared" si="85"/>
        <v/>
      </c>
      <c r="Q46" s="139" t="str">
        <f t="shared" si="85"/>
        <v/>
      </c>
      <c r="R46" s="139" t="str">
        <f t="shared" si="85"/>
        <v/>
      </c>
      <c r="S46" s="139" t="str">
        <f t="shared" si="85"/>
        <v/>
      </c>
      <c r="T46" s="463">
        <f t="shared" si="69"/>
        <v>0</v>
      </c>
      <c r="U46" s="1570"/>
      <c r="AH46" s="659"/>
      <c r="AI46" s="659"/>
      <c r="AJ46" s="659"/>
      <c r="AO46" s="654">
        <v>2</v>
      </c>
      <c r="AP46" s="654">
        <v>1</v>
      </c>
      <c r="AQ46" s="654">
        <v>5</v>
      </c>
      <c r="AR46" s="658">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654">
        <f ca="1">COUNTIF(INDIRECT("H"&amp;(ROW()+12*(($AO46-1)*3+$AP46)-ROW())/12+5):INDIRECT("S"&amp;(ROW()+12*(($AO46-1)*3+$AP46)-ROW())/12+5),AR46)</f>
        <v>0</v>
      </c>
      <c r="AT46" s="658"/>
      <c r="AV46" s="654">
        <f ca="1">IF(AND(AR46&gt;0,AS46&gt;0),COUNTIF(AV$6:AV45,"&gt;0")+1,0)</f>
        <v>0</v>
      </c>
      <c r="BF46" s="654">
        <v>2</v>
      </c>
      <c r="BG46" s="654" t="s">
        <v>391</v>
      </c>
      <c r="BH46" s="660">
        <f t="shared" ref="BH46:BS46" si="86">IF(BH45+BU45&gt;40000,1,0)</f>
        <v>0</v>
      </c>
      <c r="BI46" s="660">
        <f t="shared" si="86"/>
        <v>0</v>
      </c>
      <c r="BJ46" s="660">
        <f t="shared" si="86"/>
        <v>0</v>
      </c>
      <c r="BK46" s="660">
        <f t="shared" si="86"/>
        <v>0</v>
      </c>
      <c r="BL46" s="660">
        <f t="shared" si="86"/>
        <v>0</v>
      </c>
      <c r="BM46" s="660">
        <f t="shared" si="86"/>
        <v>0</v>
      </c>
      <c r="BN46" s="660">
        <f t="shared" si="86"/>
        <v>0</v>
      </c>
      <c r="BO46" s="660">
        <f t="shared" si="86"/>
        <v>0</v>
      </c>
      <c r="BP46" s="660">
        <f t="shared" si="86"/>
        <v>0</v>
      </c>
      <c r="BQ46" s="660">
        <f t="shared" si="86"/>
        <v>0</v>
      </c>
      <c r="BR46" s="660">
        <f t="shared" si="86"/>
        <v>0</v>
      </c>
      <c r="BS46" s="660">
        <f t="shared" si="86"/>
        <v>0</v>
      </c>
    </row>
    <row r="47" spans="1:84">
      <c r="A47" s="1582"/>
      <c r="B47" s="1585"/>
      <c r="C47" s="1591"/>
      <c r="D47" s="1585"/>
      <c r="E47" s="1588"/>
      <c r="F47" s="1585"/>
      <c r="G47" s="466" t="s">
        <v>531</v>
      </c>
      <c r="H47" s="137"/>
      <c r="I47" s="137" t="str">
        <f t="shared" ref="I47:S47" si="87">IF(H47="","",H47)</f>
        <v/>
      </c>
      <c r="J47" s="137" t="str">
        <f t="shared" si="87"/>
        <v/>
      </c>
      <c r="K47" s="137" t="str">
        <f t="shared" si="87"/>
        <v/>
      </c>
      <c r="L47" s="137" t="str">
        <f t="shared" si="87"/>
        <v/>
      </c>
      <c r="M47" s="137" t="str">
        <f t="shared" si="87"/>
        <v/>
      </c>
      <c r="N47" s="137" t="str">
        <f t="shared" si="87"/>
        <v/>
      </c>
      <c r="O47" s="137" t="str">
        <f t="shared" si="87"/>
        <v/>
      </c>
      <c r="P47" s="137" t="str">
        <f t="shared" si="87"/>
        <v/>
      </c>
      <c r="Q47" s="137" t="str">
        <f t="shared" si="87"/>
        <v/>
      </c>
      <c r="R47" s="137" t="str">
        <f t="shared" si="87"/>
        <v/>
      </c>
      <c r="S47" s="137" t="str">
        <f t="shared" si="87"/>
        <v/>
      </c>
      <c r="T47" s="465">
        <f t="shared" si="69"/>
        <v>0</v>
      </c>
      <c r="U47" s="1571"/>
      <c r="AH47" s="659"/>
      <c r="AI47" s="659"/>
      <c r="AJ47" s="659"/>
      <c r="AO47" s="654">
        <v>2</v>
      </c>
      <c r="AP47" s="654">
        <v>1</v>
      </c>
      <c r="AQ47" s="654">
        <v>6</v>
      </c>
      <c r="AR47" s="658">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654">
        <f ca="1">COUNTIF(INDIRECT("H"&amp;(ROW()+12*(($AO47-1)*3+$AP47)-ROW())/12+5):INDIRECT("S"&amp;(ROW()+12*(($AO47-1)*3+$AP47)-ROW())/12+5),AR47)</f>
        <v>0</v>
      </c>
      <c r="AT47" s="658"/>
      <c r="AV47" s="654">
        <f ca="1">IF(AND(AR47&gt;0,AS47&gt;0),COUNTIF(AV$6:AV46,"&gt;0")+1,0)</f>
        <v>0</v>
      </c>
      <c r="BF47" s="654">
        <v>3</v>
      </c>
      <c r="BH47" s="660"/>
      <c r="BI47" s="660"/>
      <c r="BJ47" s="660"/>
      <c r="BK47" s="660"/>
      <c r="BL47" s="660"/>
      <c r="BM47" s="660"/>
      <c r="BN47" s="660"/>
      <c r="BO47" s="660"/>
      <c r="BP47" s="660"/>
      <c r="BQ47" s="660"/>
      <c r="BR47" s="660"/>
      <c r="BS47" s="660"/>
    </row>
    <row r="48" spans="1:84">
      <c r="A48" s="1581">
        <v>15</v>
      </c>
      <c r="B48" s="1583"/>
      <c r="C48" s="1583"/>
      <c r="D48" s="1583"/>
      <c r="E48" s="1586"/>
      <c r="F48" s="1583"/>
      <c r="G48" s="460" t="s">
        <v>393</v>
      </c>
      <c r="H48" s="141"/>
      <c r="I48" s="141" t="str">
        <f t="shared" ref="I48:S48"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461">
        <f t="shared" si="69"/>
        <v>0</v>
      </c>
      <c r="U48" s="1569"/>
      <c r="AH48" s="659"/>
      <c r="AI48" s="659"/>
      <c r="AJ48" s="659"/>
      <c r="AO48" s="654">
        <v>2</v>
      </c>
      <c r="AP48" s="654">
        <v>1</v>
      </c>
      <c r="AQ48" s="654">
        <v>7</v>
      </c>
      <c r="AR48" s="658">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654">
        <f ca="1">COUNTIF(INDIRECT("H"&amp;(ROW()+12*(($AO48-1)*3+$AP48)-ROW())/12+5):INDIRECT("S"&amp;(ROW()+12*(($AO48-1)*3+$AP48)-ROW())/12+5),AR48)</f>
        <v>0</v>
      </c>
      <c r="AT48" s="658"/>
      <c r="AV48" s="654">
        <f ca="1">IF(AND(AR48&gt;0,AS48&gt;0),COUNTIF(AV$6:AV47,"&gt;0")+1,0)</f>
        <v>0</v>
      </c>
      <c r="BF48" s="654">
        <v>1</v>
      </c>
      <c r="BH48" s="660">
        <f t="shared" ref="BH48:BS48" si="89">SUM(H48:H49)</f>
        <v>0</v>
      </c>
      <c r="BI48" s="660">
        <f t="shared" si="89"/>
        <v>0</v>
      </c>
      <c r="BJ48" s="660">
        <f t="shared" si="89"/>
        <v>0</v>
      </c>
      <c r="BK48" s="660">
        <f t="shared" si="89"/>
        <v>0</v>
      </c>
      <c r="BL48" s="660">
        <f t="shared" si="89"/>
        <v>0</v>
      </c>
      <c r="BM48" s="660">
        <f t="shared" si="89"/>
        <v>0</v>
      </c>
      <c r="BN48" s="660">
        <f t="shared" si="89"/>
        <v>0</v>
      </c>
      <c r="BO48" s="660">
        <f t="shared" si="89"/>
        <v>0</v>
      </c>
      <c r="BP48" s="660">
        <f t="shared" si="89"/>
        <v>0</v>
      </c>
      <c r="BQ48" s="660">
        <f t="shared" si="89"/>
        <v>0</v>
      </c>
      <c r="BR48" s="660">
        <f t="shared" si="89"/>
        <v>0</v>
      </c>
      <c r="BS48" s="660">
        <f t="shared" si="89"/>
        <v>0</v>
      </c>
      <c r="BU48" s="660">
        <f t="shared" ref="BU48:CF48" si="90">SUM(U48:U49)</f>
        <v>0</v>
      </c>
      <c r="BV48" s="660">
        <f t="shared" si="90"/>
        <v>0</v>
      </c>
      <c r="BW48" s="660">
        <f t="shared" si="90"/>
        <v>0</v>
      </c>
      <c r="BX48" s="660">
        <f t="shared" si="90"/>
        <v>0</v>
      </c>
      <c r="BY48" s="660">
        <f t="shared" si="90"/>
        <v>0</v>
      </c>
      <c r="BZ48" s="660">
        <f t="shared" si="90"/>
        <v>0</v>
      </c>
      <c r="CA48" s="660">
        <f t="shared" si="90"/>
        <v>0</v>
      </c>
      <c r="CB48" s="660">
        <f t="shared" si="90"/>
        <v>0</v>
      </c>
      <c r="CC48" s="660">
        <f t="shared" si="90"/>
        <v>0</v>
      </c>
      <c r="CD48" s="660">
        <f t="shared" si="90"/>
        <v>0</v>
      </c>
      <c r="CE48" s="660">
        <f t="shared" si="90"/>
        <v>0</v>
      </c>
      <c r="CF48" s="660">
        <f t="shared" si="90"/>
        <v>0</v>
      </c>
    </row>
    <row r="49" spans="1:84">
      <c r="A49" s="1594"/>
      <c r="B49" s="1584"/>
      <c r="C49" s="1584"/>
      <c r="D49" s="1584"/>
      <c r="E49" s="1587"/>
      <c r="F49" s="1584"/>
      <c r="G49" s="462" t="s">
        <v>392</v>
      </c>
      <c r="H49" s="139"/>
      <c r="I49" s="139" t="str">
        <f t="shared" ref="I49:S49" si="91">IF(H49="","",H49)</f>
        <v/>
      </c>
      <c r="J49" s="139" t="str">
        <f t="shared" si="91"/>
        <v/>
      </c>
      <c r="K49" s="139" t="str">
        <f t="shared" si="91"/>
        <v/>
      </c>
      <c r="L49" s="139" t="str">
        <f t="shared" si="91"/>
        <v/>
      </c>
      <c r="M49" s="139" t="str">
        <f t="shared" si="91"/>
        <v/>
      </c>
      <c r="N49" s="139" t="str">
        <f t="shared" si="91"/>
        <v/>
      </c>
      <c r="O49" s="139" t="str">
        <f t="shared" si="91"/>
        <v/>
      </c>
      <c r="P49" s="139" t="str">
        <f t="shared" si="91"/>
        <v/>
      </c>
      <c r="Q49" s="139" t="str">
        <f t="shared" si="91"/>
        <v/>
      </c>
      <c r="R49" s="139" t="str">
        <f t="shared" si="91"/>
        <v/>
      </c>
      <c r="S49" s="139" t="str">
        <f t="shared" si="91"/>
        <v/>
      </c>
      <c r="T49" s="463">
        <f t="shared" si="69"/>
        <v>0</v>
      </c>
      <c r="U49" s="1570"/>
      <c r="AH49" s="659"/>
      <c r="AI49" s="659"/>
      <c r="AJ49" s="659"/>
      <c r="AO49" s="654">
        <v>2</v>
      </c>
      <c r="AP49" s="654">
        <v>1</v>
      </c>
      <c r="AQ49" s="654">
        <v>8</v>
      </c>
      <c r="AR49" s="658">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654">
        <f ca="1">COUNTIF(INDIRECT("H"&amp;(ROW()+12*(($AO49-1)*3+$AP49)-ROW())/12+5):INDIRECT("S"&amp;(ROW()+12*(($AO49-1)*3+$AP49)-ROW())/12+5),AR49)</f>
        <v>0</v>
      </c>
      <c r="AT49" s="658"/>
      <c r="AV49" s="654">
        <f ca="1">IF(AND(AR49&gt;0,AS49&gt;0),COUNTIF(AV$6:AV48,"&gt;0")+1,0)</f>
        <v>0</v>
      </c>
      <c r="BF49" s="654">
        <v>2</v>
      </c>
      <c r="BG49" s="654" t="s">
        <v>391</v>
      </c>
      <c r="BH49" s="660">
        <f t="shared" ref="BH49:BS49" si="92">IF(BH48+BU48&gt;40000,1,0)</f>
        <v>0</v>
      </c>
      <c r="BI49" s="660">
        <f t="shared" si="92"/>
        <v>0</v>
      </c>
      <c r="BJ49" s="660">
        <f t="shared" si="92"/>
        <v>0</v>
      </c>
      <c r="BK49" s="660">
        <f t="shared" si="92"/>
        <v>0</v>
      </c>
      <c r="BL49" s="660">
        <f t="shared" si="92"/>
        <v>0</v>
      </c>
      <c r="BM49" s="660">
        <f t="shared" si="92"/>
        <v>0</v>
      </c>
      <c r="BN49" s="660">
        <f t="shared" si="92"/>
        <v>0</v>
      </c>
      <c r="BO49" s="660">
        <f t="shared" si="92"/>
        <v>0</v>
      </c>
      <c r="BP49" s="660">
        <f t="shared" si="92"/>
        <v>0</v>
      </c>
      <c r="BQ49" s="660">
        <f t="shared" si="92"/>
        <v>0</v>
      </c>
      <c r="BR49" s="660">
        <f t="shared" si="92"/>
        <v>0</v>
      </c>
      <c r="BS49" s="660">
        <f t="shared" si="92"/>
        <v>0</v>
      </c>
    </row>
    <row r="50" spans="1:84">
      <c r="A50" s="1582"/>
      <c r="B50" s="1585"/>
      <c r="C50" s="1585"/>
      <c r="D50" s="1585"/>
      <c r="E50" s="1588"/>
      <c r="F50" s="1585"/>
      <c r="G50" s="466" t="s">
        <v>531</v>
      </c>
      <c r="H50" s="137"/>
      <c r="I50" s="137" t="str">
        <f t="shared" ref="I50:S50" si="93">IF(H50="","",H50)</f>
        <v/>
      </c>
      <c r="J50" s="137" t="str">
        <f t="shared" si="93"/>
        <v/>
      </c>
      <c r="K50" s="137" t="str">
        <f t="shared" si="93"/>
        <v/>
      </c>
      <c r="L50" s="137" t="str">
        <f t="shared" si="93"/>
        <v/>
      </c>
      <c r="M50" s="137" t="str">
        <f t="shared" si="93"/>
        <v/>
      </c>
      <c r="N50" s="137" t="str">
        <f t="shared" si="93"/>
        <v/>
      </c>
      <c r="O50" s="137" t="str">
        <f t="shared" si="93"/>
        <v/>
      </c>
      <c r="P50" s="137" t="str">
        <f t="shared" si="93"/>
        <v/>
      </c>
      <c r="Q50" s="137" t="str">
        <f t="shared" si="93"/>
        <v/>
      </c>
      <c r="R50" s="137" t="str">
        <f t="shared" si="93"/>
        <v/>
      </c>
      <c r="S50" s="137" t="str">
        <f t="shared" si="93"/>
        <v/>
      </c>
      <c r="T50" s="465">
        <f t="shared" si="69"/>
        <v>0</v>
      </c>
      <c r="U50" s="1571"/>
      <c r="AH50" s="659"/>
      <c r="AI50" s="659"/>
      <c r="AJ50" s="659"/>
      <c r="AO50" s="654">
        <v>2</v>
      </c>
      <c r="AP50" s="654">
        <v>1</v>
      </c>
      <c r="AQ50" s="654">
        <v>9</v>
      </c>
      <c r="AR50" s="658">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654">
        <f ca="1">COUNTIF(INDIRECT("H"&amp;(ROW()+12*(($AO50-1)*3+$AP50)-ROW())/12+5):INDIRECT("S"&amp;(ROW()+12*(($AO50-1)*3+$AP50)-ROW())/12+5),AR50)</f>
        <v>0</v>
      </c>
      <c r="AT50" s="658"/>
      <c r="AV50" s="654">
        <f ca="1">IF(AND(AR50&gt;0,AS50&gt;0),COUNTIF(AV$6:AV49,"&gt;0")+1,0)</f>
        <v>0</v>
      </c>
      <c r="BF50" s="654">
        <v>3</v>
      </c>
      <c r="BH50" s="660"/>
      <c r="BI50" s="660"/>
      <c r="BJ50" s="660"/>
      <c r="BK50" s="660"/>
      <c r="BL50" s="660"/>
      <c r="BM50" s="660"/>
      <c r="BN50" s="660"/>
      <c r="BO50" s="660"/>
      <c r="BP50" s="660"/>
      <c r="BQ50" s="660"/>
      <c r="BR50" s="660"/>
      <c r="BS50" s="660"/>
    </row>
    <row r="51" spans="1:84">
      <c r="A51" s="1581">
        <v>16</v>
      </c>
      <c r="B51" s="1583"/>
      <c r="C51" s="1583"/>
      <c r="D51" s="1583"/>
      <c r="E51" s="1586"/>
      <c r="F51" s="1583"/>
      <c r="G51" s="460" t="s">
        <v>393</v>
      </c>
      <c r="H51" s="141"/>
      <c r="I51" s="141" t="str">
        <f t="shared" ref="I51:S51"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461">
        <f t="shared" si="69"/>
        <v>0</v>
      </c>
      <c r="U51" s="1569"/>
      <c r="AH51" s="659"/>
      <c r="AI51" s="659"/>
      <c r="AJ51" s="659"/>
      <c r="AO51" s="654">
        <v>2</v>
      </c>
      <c r="AP51" s="654">
        <v>1</v>
      </c>
      <c r="AQ51" s="654">
        <v>10</v>
      </c>
      <c r="AR51" s="658">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654">
        <f ca="1">COUNTIF(INDIRECT("H"&amp;(ROW()+12*(($AO51-1)*3+$AP51)-ROW())/12+5):INDIRECT("S"&amp;(ROW()+12*(($AO51-1)*3+$AP51)-ROW())/12+5),AR51)</f>
        <v>0</v>
      </c>
      <c r="AT51" s="658"/>
      <c r="AV51" s="654">
        <f ca="1">IF(AND(AR51&gt;0,AS51&gt;0),COUNTIF(AV$6:AV50,"&gt;0")+1,0)</f>
        <v>0</v>
      </c>
      <c r="BF51" s="654">
        <v>1</v>
      </c>
      <c r="BH51" s="660">
        <f t="shared" ref="BH51:BS51" si="95">SUM(H51:H52)</f>
        <v>0</v>
      </c>
      <c r="BI51" s="660">
        <f t="shared" si="95"/>
        <v>0</v>
      </c>
      <c r="BJ51" s="660">
        <f t="shared" si="95"/>
        <v>0</v>
      </c>
      <c r="BK51" s="660">
        <f t="shared" si="95"/>
        <v>0</v>
      </c>
      <c r="BL51" s="660">
        <f t="shared" si="95"/>
        <v>0</v>
      </c>
      <c r="BM51" s="660">
        <f t="shared" si="95"/>
        <v>0</v>
      </c>
      <c r="BN51" s="660">
        <f t="shared" si="95"/>
        <v>0</v>
      </c>
      <c r="BO51" s="660">
        <f t="shared" si="95"/>
        <v>0</v>
      </c>
      <c r="BP51" s="660">
        <f t="shared" si="95"/>
        <v>0</v>
      </c>
      <c r="BQ51" s="660">
        <f t="shared" si="95"/>
        <v>0</v>
      </c>
      <c r="BR51" s="660">
        <f t="shared" si="95"/>
        <v>0</v>
      </c>
      <c r="BS51" s="660">
        <f t="shared" si="95"/>
        <v>0</v>
      </c>
      <c r="BU51" s="660">
        <f t="shared" ref="BU51:CF51" si="96">SUM(U51:U52)</f>
        <v>0</v>
      </c>
      <c r="BV51" s="660">
        <f t="shared" si="96"/>
        <v>0</v>
      </c>
      <c r="BW51" s="660">
        <f t="shared" si="96"/>
        <v>0</v>
      </c>
      <c r="BX51" s="660">
        <f t="shared" si="96"/>
        <v>0</v>
      </c>
      <c r="BY51" s="660">
        <f t="shared" si="96"/>
        <v>0</v>
      </c>
      <c r="BZ51" s="660">
        <f t="shared" si="96"/>
        <v>0</v>
      </c>
      <c r="CA51" s="660">
        <f t="shared" si="96"/>
        <v>0</v>
      </c>
      <c r="CB51" s="660">
        <f t="shared" si="96"/>
        <v>0</v>
      </c>
      <c r="CC51" s="660">
        <f t="shared" si="96"/>
        <v>0</v>
      </c>
      <c r="CD51" s="660">
        <f t="shared" si="96"/>
        <v>0</v>
      </c>
      <c r="CE51" s="660">
        <f t="shared" si="96"/>
        <v>0</v>
      </c>
      <c r="CF51" s="660">
        <f t="shared" si="96"/>
        <v>0</v>
      </c>
    </row>
    <row r="52" spans="1:84">
      <c r="A52" s="1594"/>
      <c r="B52" s="1584"/>
      <c r="C52" s="1584"/>
      <c r="D52" s="1584"/>
      <c r="E52" s="1587"/>
      <c r="F52" s="1584"/>
      <c r="G52" s="462" t="s">
        <v>392</v>
      </c>
      <c r="H52" s="139"/>
      <c r="I52" s="139" t="str">
        <f t="shared" ref="I52:S52" si="97">IF(H52="","",H52)</f>
        <v/>
      </c>
      <c r="J52" s="139" t="str">
        <f t="shared" si="97"/>
        <v/>
      </c>
      <c r="K52" s="139" t="str">
        <f t="shared" si="97"/>
        <v/>
      </c>
      <c r="L52" s="139" t="str">
        <f t="shared" si="97"/>
        <v/>
      </c>
      <c r="M52" s="139" t="str">
        <f t="shared" si="97"/>
        <v/>
      </c>
      <c r="N52" s="139" t="str">
        <f t="shared" si="97"/>
        <v/>
      </c>
      <c r="O52" s="139" t="str">
        <f t="shared" si="97"/>
        <v/>
      </c>
      <c r="P52" s="139" t="str">
        <f t="shared" si="97"/>
        <v/>
      </c>
      <c r="Q52" s="139" t="str">
        <f t="shared" si="97"/>
        <v/>
      </c>
      <c r="R52" s="139" t="str">
        <f t="shared" si="97"/>
        <v/>
      </c>
      <c r="S52" s="139" t="str">
        <f t="shared" si="97"/>
        <v/>
      </c>
      <c r="T52" s="463">
        <f t="shared" si="69"/>
        <v>0</v>
      </c>
      <c r="U52" s="1570"/>
      <c r="AH52" s="659"/>
      <c r="AI52" s="659"/>
      <c r="AJ52" s="659"/>
      <c r="AO52" s="654">
        <v>2</v>
      </c>
      <c r="AP52" s="654">
        <v>1</v>
      </c>
      <c r="AQ52" s="654">
        <v>11</v>
      </c>
      <c r="AR52" s="658">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654">
        <f ca="1">COUNTIF(INDIRECT("H"&amp;(ROW()+12*(($AO52-1)*3+$AP52)-ROW())/12+5):INDIRECT("S"&amp;(ROW()+12*(($AO52-1)*3+$AP52)-ROW())/12+5),AR52)</f>
        <v>0</v>
      </c>
      <c r="AT52" s="658"/>
      <c r="AV52" s="654">
        <f ca="1">IF(AND(AR52&gt;0,AS52&gt;0),COUNTIF(AV$6:AV51,"&gt;0")+1,0)</f>
        <v>0</v>
      </c>
      <c r="BF52" s="654">
        <v>2</v>
      </c>
      <c r="BG52" s="654" t="s">
        <v>391</v>
      </c>
      <c r="BH52" s="660">
        <f t="shared" ref="BH52:BS52" si="98">IF(BH51+BU51&gt;40000,1,0)</f>
        <v>0</v>
      </c>
      <c r="BI52" s="660">
        <f t="shared" si="98"/>
        <v>0</v>
      </c>
      <c r="BJ52" s="660">
        <f t="shared" si="98"/>
        <v>0</v>
      </c>
      <c r="BK52" s="660">
        <f t="shared" si="98"/>
        <v>0</v>
      </c>
      <c r="BL52" s="660">
        <f t="shared" si="98"/>
        <v>0</v>
      </c>
      <c r="BM52" s="660">
        <f t="shared" si="98"/>
        <v>0</v>
      </c>
      <c r="BN52" s="660">
        <f t="shared" si="98"/>
        <v>0</v>
      </c>
      <c r="BO52" s="660">
        <f t="shared" si="98"/>
        <v>0</v>
      </c>
      <c r="BP52" s="660">
        <f t="shared" si="98"/>
        <v>0</v>
      </c>
      <c r="BQ52" s="660">
        <f t="shared" si="98"/>
        <v>0</v>
      </c>
      <c r="BR52" s="660">
        <f t="shared" si="98"/>
        <v>0</v>
      </c>
      <c r="BS52" s="660">
        <f t="shared" si="98"/>
        <v>0</v>
      </c>
    </row>
    <row r="53" spans="1:84">
      <c r="A53" s="1582"/>
      <c r="B53" s="1585"/>
      <c r="C53" s="1585"/>
      <c r="D53" s="1585"/>
      <c r="E53" s="1588"/>
      <c r="F53" s="1585"/>
      <c r="G53" s="466" t="s">
        <v>531</v>
      </c>
      <c r="H53" s="137"/>
      <c r="I53" s="137" t="str">
        <f t="shared" ref="I53:S53" si="99">IF(H53="","",H53)</f>
        <v/>
      </c>
      <c r="J53" s="137" t="str">
        <f t="shared" si="99"/>
        <v/>
      </c>
      <c r="K53" s="137" t="str">
        <f t="shared" si="99"/>
        <v/>
      </c>
      <c r="L53" s="137" t="str">
        <f t="shared" si="99"/>
        <v/>
      </c>
      <c r="M53" s="137" t="str">
        <f t="shared" si="99"/>
        <v/>
      </c>
      <c r="N53" s="137" t="str">
        <f t="shared" si="99"/>
        <v/>
      </c>
      <c r="O53" s="137" t="str">
        <f t="shared" si="99"/>
        <v/>
      </c>
      <c r="P53" s="137" t="str">
        <f t="shared" si="99"/>
        <v/>
      </c>
      <c r="Q53" s="137" t="str">
        <f t="shared" si="99"/>
        <v/>
      </c>
      <c r="R53" s="137" t="str">
        <f t="shared" si="99"/>
        <v/>
      </c>
      <c r="S53" s="137" t="str">
        <f t="shared" si="99"/>
        <v/>
      </c>
      <c r="T53" s="465">
        <f t="shared" si="69"/>
        <v>0</v>
      </c>
      <c r="U53" s="1571"/>
      <c r="AH53" s="659"/>
      <c r="AI53" s="659"/>
      <c r="AJ53" s="659"/>
      <c r="AO53" s="654">
        <v>2</v>
      </c>
      <c r="AP53" s="654">
        <v>1</v>
      </c>
      <c r="AQ53" s="654">
        <v>12</v>
      </c>
      <c r="AR53" s="658">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654">
        <f ca="1">COUNTIF(INDIRECT("H"&amp;(ROW()+12*(($AO53-1)*3+$AP53)-ROW())/12+5):INDIRECT("S"&amp;(ROW()+12*(($AO53-1)*3+$AP53)-ROW())/12+5),AR53)</f>
        <v>0</v>
      </c>
      <c r="AT53" s="658"/>
      <c r="AV53" s="654">
        <f ca="1">IF(AND(AR53&gt;0,AS53&gt;0),COUNTIF(AV$6:AV52,"&gt;0")+1,0)</f>
        <v>0</v>
      </c>
      <c r="BF53" s="654">
        <v>3</v>
      </c>
      <c r="BH53" s="660"/>
      <c r="BI53" s="660"/>
      <c r="BJ53" s="660"/>
      <c r="BK53" s="660"/>
      <c r="BL53" s="660"/>
      <c r="BM53" s="660"/>
      <c r="BN53" s="660"/>
      <c r="BO53" s="660"/>
      <c r="BP53" s="660"/>
      <c r="BQ53" s="660"/>
      <c r="BR53" s="660"/>
      <c r="BS53" s="660"/>
    </row>
    <row r="54" spans="1:84">
      <c r="A54" s="1581">
        <v>17</v>
      </c>
      <c r="B54" s="1583"/>
      <c r="C54" s="1583"/>
      <c r="D54" s="1583"/>
      <c r="E54" s="1586"/>
      <c r="F54" s="1583"/>
      <c r="G54" s="460" t="s">
        <v>393</v>
      </c>
      <c r="H54" s="141"/>
      <c r="I54" s="141" t="str">
        <f t="shared" ref="I54:S54"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461">
        <f t="shared" si="69"/>
        <v>0</v>
      </c>
      <c r="U54" s="1569"/>
      <c r="AH54" s="659"/>
      <c r="AI54" s="659"/>
      <c r="AJ54" s="659"/>
      <c r="AO54" s="654">
        <v>2</v>
      </c>
      <c r="AP54" s="654">
        <v>2</v>
      </c>
      <c r="AQ54" s="654">
        <v>1</v>
      </c>
      <c r="AR54" s="658">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654">
        <f ca="1">COUNTIF(INDIRECT("H"&amp;(ROW()+12*(($AO54-1)*3+$AP54)-ROW())/12+5):INDIRECT("S"&amp;(ROW()+12*(($AO54-1)*3+$AP54)-ROW())/12+5),AR54)</f>
        <v>0</v>
      </c>
      <c r="AT54" s="658"/>
      <c r="AV54" s="654">
        <f ca="1">IF(AND(AR54&gt;0,AS54&gt;0),COUNTIF(AV$6:AV53,"&gt;0")+1,0)</f>
        <v>0</v>
      </c>
      <c r="BF54" s="654">
        <v>1</v>
      </c>
      <c r="BH54" s="660">
        <f t="shared" ref="BH54:BS54" si="101">SUM(H54:H55)</f>
        <v>0</v>
      </c>
      <c r="BI54" s="660">
        <f t="shared" si="101"/>
        <v>0</v>
      </c>
      <c r="BJ54" s="660">
        <f t="shared" si="101"/>
        <v>0</v>
      </c>
      <c r="BK54" s="660">
        <f t="shared" si="101"/>
        <v>0</v>
      </c>
      <c r="BL54" s="660">
        <f t="shared" si="101"/>
        <v>0</v>
      </c>
      <c r="BM54" s="660">
        <f t="shared" si="101"/>
        <v>0</v>
      </c>
      <c r="BN54" s="660">
        <f t="shared" si="101"/>
        <v>0</v>
      </c>
      <c r="BO54" s="660">
        <f t="shared" si="101"/>
        <v>0</v>
      </c>
      <c r="BP54" s="660">
        <f t="shared" si="101"/>
        <v>0</v>
      </c>
      <c r="BQ54" s="660">
        <f t="shared" si="101"/>
        <v>0</v>
      </c>
      <c r="BR54" s="660">
        <f t="shared" si="101"/>
        <v>0</v>
      </c>
      <c r="BS54" s="660">
        <f t="shared" si="101"/>
        <v>0</v>
      </c>
      <c r="BU54" s="660">
        <f t="shared" ref="BU54:CF54" si="102">SUM(U54:U55)</f>
        <v>0</v>
      </c>
      <c r="BV54" s="660">
        <f t="shared" si="102"/>
        <v>0</v>
      </c>
      <c r="BW54" s="660">
        <f t="shared" si="102"/>
        <v>0</v>
      </c>
      <c r="BX54" s="660">
        <f t="shared" si="102"/>
        <v>0</v>
      </c>
      <c r="BY54" s="660">
        <f t="shared" si="102"/>
        <v>0</v>
      </c>
      <c r="BZ54" s="660">
        <f t="shared" si="102"/>
        <v>0</v>
      </c>
      <c r="CA54" s="660">
        <f t="shared" si="102"/>
        <v>0</v>
      </c>
      <c r="CB54" s="660">
        <f t="shared" si="102"/>
        <v>0</v>
      </c>
      <c r="CC54" s="660">
        <f t="shared" si="102"/>
        <v>0</v>
      </c>
      <c r="CD54" s="660">
        <f t="shared" si="102"/>
        <v>0</v>
      </c>
      <c r="CE54" s="660">
        <f t="shared" si="102"/>
        <v>0</v>
      </c>
      <c r="CF54" s="660">
        <f t="shared" si="102"/>
        <v>0</v>
      </c>
    </row>
    <row r="55" spans="1:84">
      <c r="A55" s="1594"/>
      <c r="B55" s="1584"/>
      <c r="C55" s="1584"/>
      <c r="D55" s="1584"/>
      <c r="E55" s="1587"/>
      <c r="F55" s="1584"/>
      <c r="G55" s="462" t="s">
        <v>392</v>
      </c>
      <c r="H55" s="139"/>
      <c r="I55" s="139" t="str">
        <f t="shared" ref="I55:S55" si="103">IF(H55="","",H55)</f>
        <v/>
      </c>
      <c r="J55" s="139" t="str">
        <f t="shared" si="103"/>
        <v/>
      </c>
      <c r="K55" s="139" t="str">
        <f t="shared" si="103"/>
        <v/>
      </c>
      <c r="L55" s="139" t="str">
        <f t="shared" si="103"/>
        <v/>
      </c>
      <c r="M55" s="139" t="str">
        <f t="shared" si="103"/>
        <v/>
      </c>
      <c r="N55" s="139" t="str">
        <f t="shared" si="103"/>
        <v/>
      </c>
      <c r="O55" s="139" t="str">
        <f t="shared" si="103"/>
        <v/>
      </c>
      <c r="P55" s="139" t="str">
        <f t="shared" si="103"/>
        <v/>
      </c>
      <c r="Q55" s="139" t="str">
        <f t="shared" si="103"/>
        <v/>
      </c>
      <c r="R55" s="139" t="str">
        <f t="shared" si="103"/>
        <v/>
      </c>
      <c r="S55" s="139" t="str">
        <f t="shared" si="103"/>
        <v/>
      </c>
      <c r="T55" s="463">
        <f t="shared" si="69"/>
        <v>0</v>
      </c>
      <c r="U55" s="1570"/>
      <c r="AH55" s="659"/>
      <c r="AI55" s="659"/>
      <c r="AJ55" s="659"/>
      <c r="AO55" s="654">
        <v>2</v>
      </c>
      <c r="AP55" s="654">
        <v>2</v>
      </c>
      <c r="AQ55" s="654">
        <v>2</v>
      </c>
      <c r="AR55" s="658">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654">
        <f ca="1">COUNTIF(INDIRECT("H"&amp;(ROW()+12*(($AO55-1)*3+$AP55)-ROW())/12+5):INDIRECT("S"&amp;(ROW()+12*(($AO55-1)*3+$AP55)-ROW())/12+5),AR55)</f>
        <v>0</v>
      </c>
      <c r="AT55" s="658"/>
      <c r="AV55" s="654">
        <f ca="1">IF(AND(AR55&gt;0,AS55&gt;0),COUNTIF(AV$6:AV54,"&gt;0")+1,0)</f>
        <v>0</v>
      </c>
      <c r="BF55" s="654">
        <v>2</v>
      </c>
      <c r="BG55" s="654" t="s">
        <v>391</v>
      </c>
      <c r="BH55" s="660">
        <f t="shared" ref="BH55:BS55" si="104">IF(BH54+BU54&gt;40000,1,0)</f>
        <v>0</v>
      </c>
      <c r="BI55" s="660">
        <f t="shared" si="104"/>
        <v>0</v>
      </c>
      <c r="BJ55" s="660">
        <f t="shared" si="104"/>
        <v>0</v>
      </c>
      <c r="BK55" s="660">
        <f t="shared" si="104"/>
        <v>0</v>
      </c>
      <c r="BL55" s="660">
        <f t="shared" si="104"/>
        <v>0</v>
      </c>
      <c r="BM55" s="660">
        <f t="shared" si="104"/>
        <v>0</v>
      </c>
      <c r="BN55" s="660">
        <f t="shared" si="104"/>
        <v>0</v>
      </c>
      <c r="BO55" s="660">
        <f t="shared" si="104"/>
        <v>0</v>
      </c>
      <c r="BP55" s="660">
        <f t="shared" si="104"/>
        <v>0</v>
      </c>
      <c r="BQ55" s="660">
        <f t="shared" si="104"/>
        <v>0</v>
      </c>
      <c r="BR55" s="660">
        <f t="shared" si="104"/>
        <v>0</v>
      </c>
      <c r="BS55" s="660">
        <f t="shared" si="104"/>
        <v>0</v>
      </c>
    </row>
    <row r="56" spans="1:84">
      <c r="A56" s="1582"/>
      <c r="B56" s="1585"/>
      <c r="C56" s="1585"/>
      <c r="D56" s="1585"/>
      <c r="E56" s="1588"/>
      <c r="F56" s="1585"/>
      <c r="G56" s="466" t="s">
        <v>531</v>
      </c>
      <c r="H56" s="137"/>
      <c r="I56" s="137" t="str">
        <f t="shared" ref="I56:S56" si="105">IF(H56="","",H56)</f>
        <v/>
      </c>
      <c r="J56" s="137" t="str">
        <f t="shared" si="105"/>
        <v/>
      </c>
      <c r="K56" s="137" t="str">
        <f t="shared" si="105"/>
        <v/>
      </c>
      <c r="L56" s="137" t="str">
        <f t="shared" si="105"/>
        <v/>
      </c>
      <c r="M56" s="137" t="str">
        <f t="shared" si="105"/>
        <v/>
      </c>
      <c r="N56" s="137" t="str">
        <f t="shared" si="105"/>
        <v/>
      </c>
      <c r="O56" s="137" t="str">
        <f t="shared" si="105"/>
        <v/>
      </c>
      <c r="P56" s="137" t="str">
        <f t="shared" si="105"/>
        <v/>
      </c>
      <c r="Q56" s="137" t="str">
        <f t="shared" si="105"/>
        <v/>
      </c>
      <c r="R56" s="137" t="str">
        <f t="shared" si="105"/>
        <v/>
      </c>
      <c r="S56" s="137" t="str">
        <f t="shared" si="105"/>
        <v/>
      </c>
      <c r="T56" s="465">
        <f t="shared" si="69"/>
        <v>0</v>
      </c>
      <c r="U56" s="1571"/>
      <c r="AH56" s="659"/>
      <c r="AI56" s="659"/>
      <c r="AJ56" s="659"/>
      <c r="AO56" s="654">
        <v>2</v>
      </c>
      <c r="AP56" s="654">
        <v>2</v>
      </c>
      <c r="AQ56" s="654">
        <v>3</v>
      </c>
      <c r="AR56" s="658">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654">
        <f ca="1">COUNTIF(INDIRECT("H"&amp;(ROW()+12*(($AO56-1)*3+$AP56)-ROW())/12+5):INDIRECT("S"&amp;(ROW()+12*(($AO56-1)*3+$AP56)-ROW())/12+5),AR56)</f>
        <v>0</v>
      </c>
      <c r="AT56" s="658"/>
      <c r="AV56" s="654">
        <f ca="1">IF(AND(AR56&gt;0,AS56&gt;0),COUNTIF(AV$6:AV55,"&gt;0")+1,0)</f>
        <v>0</v>
      </c>
      <c r="BF56" s="654">
        <v>3</v>
      </c>
      <c r="BH56" s="660"/>
      <c r="BI56" s="660"/>
      <c r="BJ56" s="660"/>
      <c r="BK56" s="660"/>
      <c r="BL56" s="660"/>
      <c r="BM56" s="660"/>
      <c r="BN56" s="660"/>
      <c r="BO56" s="660"/>
      <c r="BP56" s="660"/>
      <c r="BQ56" s="660"/>
      <c r="BR56" s="660"/>
      <c r="BS56" s="660"/>
    </row>
    <row r="57" spans="1:84">
      <c r="A57" s="1581">
        <v>18</v>
      </c>
      <c r="B57" s="1583"/>
      <c r="C57" s="1583"/>
      <c r="D57" s="1583"/>
      <c r="E57" s="1586"/>
      <c r="F57" s="1583"/>
      <c r="G57" s="460" t="s">
        <v>393</v>
      </c>
      <c r="H57" s="141"/>
      <c r="I57" s="141" t="str">
        <f t="shared" ref="I57:S57"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461">
        <f t="shared" si="69"/>
        <v>0</v>
      </c>
      <c r="U57" s="1569"/>
      <c r="AH57" s="659"/>
      <c r="AI57" s="659"/>
      <c r="AJ57" s="659"/>
      <c r="AO57" s="654">
        <v>2</v>
      </c>
      <c r="AP57" s="654">
        <v>2</v>
      </c>
      <c r="AQ57" s="654">
        <v>4</v>
      </c>
      <c r="AR57" s="658">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654">
        <f ca="1">COUNTIF(INDIRECT("H"&amp;(ROW()+12*(($AO57-1)*3+$AP57)-ROW())/12+5):INDIRECT("S"&amp;(ROW()+12*(($AO57-1)*3+$AP57)-ROW())/12+5),AR57)</f>
        <v>0</v>
      </c>
      <c r="AT57" s="658"/>
      <c r="AV57" s="654">
        <f ca="1">IF(AND(AR57&gt;0,AS57&gt;0),COUNTIF(AV$6:AV56,"&gt;0")+1,0)</f>
        <v>0</v>
      </c>
      <c r="BF57" s="654">
        <v>1</v>
      </c>
      <c r="BH57" s="660">
        <f t="shared" ref="BH57:BS57" si="107">SUM(H57:H58)</f>
        <v>0</v>
      </c>
      <c r="BI57" s="660">
        <f t="shared" si="107"/>
        <v>0</v>
      </c>
      <c r="BJ57" s="660">
        <f t="shared" si="107"/>
        <v>0</v>
      </c>
      <c r="BK57" s="660">
        <f t="shared" si="107"/>
        <v>0</v>
      </c>
      <c r="BL57" s="660">
        <f t="shared" si="107"/>
        <v>0</v>
      </c>
      <c r="BM57" s="660">
        <f t="shared" si="107"/>
        <v>0</v>
      </c>
      <c r="BN57" s="660">
        <f t="shared" si="107"/>
        <v>0</v>
      </c>
      <c r="BO57" s="660">
        <f t="shared" si="107"/>
        <v>0</v>
      </c>
      <c r="BP57" s="660">
        <f t="shared" si="107"/>
        <v>0</v>
      </c>
      <c r="BQ57" s="660">
        <f t="shared" si="107"/>
        <v>0</v>
      </c>
      <c r="BR57" s="660">
        <f t="shared" si="107"/>
        <v>0</v>
      </c>
      <c r="BS57" s="660">
        <f t="shared" si="107"/>
        <v>0</v>
      </c>
      <c r="BU57" s="660">
        <f t="shared" ref="BU57:CF57" si="108">SUM(U57:U58)</f>
        <v>0</v>
      </c>
      <c r="BV57" s="660">
        <f t="shared" si="108"/>
        <v>0</v>
      </c>
      <c r="BW57" s="660">
        <f t="shared" si="108"/>
        <v>0</v>
      </c>
      <c r="BX57" s="660">
        <f t="shared" si="108"/>
        <v>0</v>
      </c>
      <c r="BY57" s="660">
        <f t="shared" si="108"/>
        <v>0</v>
      </c>
      <c r="BZ57" s="660">
        <f t="shared" si="108"/>
        <v>0</v>
      </c>
      <c r="CA57" s="660">
        <f t="shared" si="108"/>
        <v>0</v>
      </c>
      <c r="CB57" s="660">
        <f t="shared" si="108"/>
        <v>0</v>
      </c>
      <c r="CC57" s="660">
        <f t="shared" si="108"/>
        <v>0</v>
      </c>
      <c r="CD57" s="660">
        <f t="shared" si="108"/>
        <v>0</v>
      </c>
      <c r="CE57" s="660">
        <f t="shared" si="108"/>
        <v>0</v>
      </c>
      <c r="CF57" s="660">
        <f t="shared" si="108"/>
        <v>0</v>
      </c>
    </row>
    <row r="58" spans="1:84">
      <c r="A58" s="1594"/>
      <c r="B58" s="1584"/>
      <c r="C58" s="1584"/>
      <c r="D58" s="1584"/>
      <c r="E58" s="1587"/>
      <c r="F58" s="1584"/>
      <c r="G58" s="462" t="s">
        <v>392</v>
      </c>
      <c r="H58" s="139"/>
      <c r="I58" s="139" t="str">
        <f t="shared" ref="I58:S58" si="109">IF(H58="","",H58)</f>
        <v/>
      </c>
      <c r="J58" s="139" t="str">
        <f t="shared" si="109"/>
        <v/>
      </c>
      <c r="K58" s="139" t="str">
        <f t="shared" si="109"/>
        <v/>
      </c>
      <c r="L58" s="139" t="str">
        <f t="shared" si="109"/>
        <v/>
      </c>
      <c r="M58" s="139" t="str">
        <f t="shared" si="109"/>
        <v/>
      </c>
      <c r="N58" s="139" t="str">
        <f t="shared" si="109"/>
        <v/>
      </c>
      <c r="O58" s="139" t="str">
        <f t="shared" si="109"/>
        <v/>
      </c>
      <c r="P58" s="139" t="str">
        <f t="shared" si="109"/>
        <v/>
      </c>
      <c r="Q58" s="139" t="str">
        <f t="shared" si="109"/>
        <v/>
      </c>
      <c r="R58" s="139" t="str">
        <f t="shared" si="109"/>
        <v/>
      </c>
      <c r="S58" s="139" t="str">
        <f t="shared" si="109"/>
        <v/>
      </c>
      <c r="T58" s="463">
        <f t="shared" si="69"/>
        <v>0</v>
      </c>
      <c r="U58" s="1570"/>
      <c r="AH58" s="659"/>
      <c r="AI58" s="659"/>
      <c r="AJ58" s="659"/>
      <c r="AO58" s="654">
        <v>2</v>
      </c>
      <c r="AP58" s="654">
        <v>2</v>
      </c>
      <c r="AQ58" s="654">
        <v>5</v>
      </c>
      <c r="AR58" s="658">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654">
        <f ca="1">COUNTIF(INDIRECT("H"&amp;(ROW()+12*(($AO58-1)*3+$AP58)-ROW())/12+5):INDIRECT("S"&amp;(ROW()+12*(($AO58-1)*3+$AP58)-ROW())/12+5),AR58)</f>
        <v>0</v>
      </c>
      <c r="AT58" s="658"/>
      <c r="AV58" s="654">
        <f ca="1">IF(AND(AR58&gt;0,AS58&gt;0),COUNTIF(AV$6:AV57,"&gt;0")+1,0)</f>
        <v>0</v>
      </c>
      <c r="BF58" s="654">
        <v>2</v>
      </c>
      <c r="BG58" s="654" t="s">
        <v>391</v>
      </c>
      <c r="BH58" s="660">
        <f t="shared" ref="BH58:BS58" si="110">IF(BH57+BU57&gt;40000,1,0)</f>
        <v>0</v>
      </c>
      <c r="BI58" s="660">
        <f t="shared" si="110"/>
        <v>0</v>
      </c>
      <c r="BJ58" s="660">
        <f t="shared" si="110"/>
        <v>0</v>
      </c>
      <c r="BK58" s="660">
        <f t="shared" si="110"/>
        <v>0</v>
      </c>
      <c r="BL58" s="660">
        <f t="shared" si="110"/>
        <v>0</v>
      </c>
      <c r="BM58" s="660">
        <f t="shared" si="110"/>
        <v>0</v>
      </c>
      <c r="BN58" s="660">
        <f t="shared" si="110"/>
        <v>0</v>
      </c>
      <c r="BO58" s="660">
        <f t="shared" si="110"/>
        <v>0</v>
      </c>
      <c r="BP58" s="660">
        <f t="shared" si="110"/>
        <v>0</v>
      </c>
      <c r="BQ58" s="660">
        <f t="shared" si="110"/>
        <v>0</v>
      </c>
      <c r="BR58" s="660">
        <f t="shared" si="110"/>
        <v>0</v>
      </c>
      <c r="BS58" s="660">
        <f t="shared" si="110"/>
        <v>0</v>
      </c>
    </row>
    <row r="59" spans="1:84">
      <c r="A59" s="1582"/>
      <c r="B59" s="1585"/>
      <c r="C59" s="1585"/>
      <c r="D59" s="1585"/>
      <c r="E59" s="1588"/>
      <c r="F59" s="1585"/>
      <c r="G59" s="466" t="s">
        <v>531</v>
      </c>
      <c r="H59" s="137"/>
      <c r="I59" s="137" t="str">
        <f t="shared" ref="I59:S59" si="111">IF(H59="","",H59)</f>
        <v/>
      </c>
      <c r="J59" s="137" t="str">
        <f t="shared" si="111"/>
        <v/>
      </c>
      <c r="K59" s="137" t="str">
        <f t="shared" si="111"/>
        <v/>
      </c>
      <c r="L59" s="137" t="str">
        <f t="shared" si="111"/>
        <v/>
      </c>
      <c r="M59" s="137" t="str">
        <f t="shared" si="111"/>
        <v/>
      </c>
      <c r="N59" s="137" t="str">
        <f t="shared" si="111"/>
        <v/>
      </c>
      <c r="O59" s="137" t="str">
        <f t="shared" si="111"/>
        <v/>
      </c>
      <c r="P59" s="137" t="str">
        <f t="shared" si="111"/>
        <v/>
      </c>
      <c r="Q59" s="137" t="str">
        <f t="shared" si="111"/>
        <v/>
      </c>
      <c r="R59" s="137" t="str">
        <f t="shared" si="111"/>
        <v/>
      </c>
      <c r="S59" s="137" t="str">
        <f t="shared" si="111"/>
        <v/>
      </c>
      <c r="T59" s="465">
        <f t="shared" si="69"/>
        <v>0</v>
      </c>
      <c r="U59" s="1571"/>
      <c r="AH59" s="659"/>
      <c r="AI59" s="659"/>
      <c r="AJ59" s="659"/>
      <c r="AO59" s="654">
        <v>2</v>
      </c>
      <c r="AP59" s="654">
        <v>2</v>
      </c>
      <c r="AQ59" s="654">
        <v>6</v>
      </c>
      <c r="AR59" s="658">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654">
        <f ca="1">COUNTIF(INDIRECT("H"&amp;(ROW()+12*(($AO59-1)*3+$AP59)-ROW())/12+5):INDIRECT("S"&amp;(ROW()+12*(($AO59-1)*3+$AP59)-ROW())/12+5),AR59)</f>
        <v>0</v>
      </c>
      <c r="AT59" s="658"/>
      <c r="AV59" s="654">
        <f ca="1">IF(AND(AR59&gt;0,AS59&gt;0),COUNTIF(AV$6:AV58,"&gt;0")+1,0)</f>
        <v>0</v>
      </c>
      <c r="BF59" s="654">
        <v>3</v>
      </c>
      <c r="BH59" s="660"/>
      <c r="BI59" s="660"/>
      <c r="BJ59" s="660"/>
      <c r="BK59" s="660"/>
      <c r="BL59" s="660"/>
      <c r="BM59" s="660"/>
      <c r="BN59" s="660"/>
      <c r="BO59" s="660"/>
      <c r="BP59" s="660"/>
      <c r="BQ59" s="660"/>
      <c r="BR59" s="660"/>
      <c r="BS59" s="660"/>
    </row>
    <row r="60" spans="1:84">
      <c r="A60" s="1581">
        <v>19</v>
      </c>
      <c r="B60" s="1583"/>
      <c r="C60" s="1583"/>
      <c r="D60" s="1583"/>
      <c r="E60" s="1586"/>
      <c r="F60" s="1583"/>
      <c r="G60" s="460" t="s">
        <v>393</v>
      </c>
      <c r="H60" s="141"/>
      <c r="I60" s="141" t="str">
        <f t="shared" ref="I60:S60"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461">
        <f t="shared" si="69"/>
        <v>0</v>
      </c>
      <c r="U60" s="1569"/>
      <c r="AH60" s="659"/>
      <c r="AI60" s="659"/>
      <c r="AJ60" s="659"/>
      <c r="AO60" s="654">
        <v>2</v>
      </c>
      <c r="AP60" s="654">
        <v>2</v>
      </c>
      <c r="AQ60" s="654">
        <v>7</v>
      </c>
      <c r="AR60" s="658">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654">
        <f ca="1">COUNTIF(INDIRECT("H"&amp;(ROW()+12*(($AO60-1)*3+$AP60)-ROW())/12+5):INDIRECT("S"&amp;(ROW()+12*(($AO60-1)*3+$AP60)-ROW())/12+5),AR60)</f>
        <v>0</v>
      </c>
      <c r="AT60" s="658"/>
      <c r="AV60" s="654">
        <f ca="1">IF(AND(AR60&gt;0,AS60&gt;0),COUNTIF(AV$6:AV59,"&gt;0")+1,0)</f>
        <v>0</v>
      </c>
      <c r="BF60" s="654">
        <v>1</v>
      </c>
      <c r="BH60" s="660">
        <f t="shared" ref="BH60:BS60" si="113">SUM(H60:H61)</f>
        <v>0</v>
      </c>
      <c r="BI60" s="660">
        <f t="shared" si="113"/>
        <v>0</v>
      </c>
      <c r="BJ60" s="660">
        <f t="shared" si="113"/>
        <v>0</v>
      </c>
      <c r="BK60" s="660">
        <f t="shared" si="113"/>
        <v>0</v>
      </c>
      <c r="BL60" s="660">
        <f t="shared" si="113"/>
        <v>0</v>
      </c>
      <c r="BM60" s="660">
        <f t="shared" si="113"/>
        <v>0</v>
      </c>
      <c r="BN60" s="660">
        <f t="shared" si="113"/>
        <v>0</v>
      </c>
      <c r="BO60" s="660">
        <f t="shared" si="113"/>
        <v>0</v>
      </c>
      <c r="BP60" s="660">
        <f t="shared" si="113"/>
        <v>0</v>
      </c>
      <c r="BQ60" s="660">
        <f t="shared" si="113"/>
        <v>0</v>
      </c>
      <c r="BR60" s="660">
        <f t="shared" si="113"/>
        <v>0</v>
      </c>
      <c r="BS60" s="660">
        <f t="shared" si="113"/>
        <v>0</v>
      </c>
      <c r="BU60" s="660">
        <f t="shared" ref="BU60:CF60" si="114">SUM(U60:U61)</f>
        <v>0</v>
      </c>
      <c r="BV60" s="660">
        <f t="shared" si="114"/>
        <v>0</v>
      </c>
      <c r="BW60" s="660">
        <f t="shared" si="114"/>
        <v>0</v>
      </c>
      <c r="BX60" s="660">
        <f t="shared" si="114"/>
        <v>0</v>
      </c>
      <c r="BY60" s="660">
        <f t="shared" si="114"/>
        <v>0</v>
      </c>
      <c r="BZ60" s="660">
        <f t="shared" si="114"/>
        <v>0</v>
      </c>
      <c r="CA60" s="660">
        <f t="shared" si="114"/>
        <v>0</v>
      </c>
      <c r="CB60" s="660">
        <f t="shared" si="114"/>
        <v>0</v>
      </c>
      <c r="CC60" s="660">
        <f t="shared" si="114"/>
        <v>0</v>
      </c>
      <c r="CD60" s="660">
        <f t="shared" si="114"/>
        <v>0</v>
      </c>
      <c r="CE60" s="660">
        <f t="shared" si="114"/>
        <v>0</v>
      </c>
      <c r="CF60" s="660">
        <f t="shared" si="114"/>
        <v>0</v>
      </c>
    </row>
    <row r="61" spans="1:84">
      <c r="A61" s="1594"/>
      <c r="B61" s="1584"/>
      <c r="C61" s="1584"/>
      <c r="D61" s="1584"/>
      <c r="E61" s="1587"/>
      <c r="F61" s="1584"/>
      <c r="G61" s="462" t="s">
        <v>392</v>
      </c>
      <c r="H61" s="139"/>
      <c r="I61" s="139" t="str">
        <f t="shared" ref="I61:S61" si="115">IF(H61="","",H61)</f>
        <v/>
      </c>
      <c r="J61" s="139" t="str">
        <f t="shared" si="115"/>
        <v/>
      </c>
      <c r="K61" s="139" t="str">
        <f t="shared" si="115"/>
        <v/>
      </c>
      <c r="L61" s="139" t="str">
        <f t="shared" si="115"/>
        <v/>
      </c>
      <c r="M61" s="139" t="str">
        <f t="shared" si="115"/>
        <v/>
      </c>
      <c r="N61" s="139" t="str">
        <f t="shared" si="115"/>
        <v/>
      </c>
      <c r="O61" s="139" t="str">
        <f t="shared" si="115"/>
        <v/>
      </c>
      <c r="P61" s="139" t="str">
        <f t="shared" si="115"/>
        <v/>
      </c>
      <c r="Q61" s="139" t="str">
        <f t="shared" si="115"/>
        <v/>
      </c>
      <c r="R61" s="139" t="str">
        <f t="shared" si="115"/>
        <v/>
      </c>
      <c r="S61" s="139" t="str">
        <f t="shared" si="115"/>
        <v/>
      </c>
      <c r="T61" s="463">
        <f t="shared" si="69"/>
        <v>0</v>
      </c>
      <c r="U61" s="1570"/>
      <c r="AH61" s="659"/>
      <c r="AI61" s="659"/>
      <c r="AJ61" s="659"/>
      <c r="AO61" s="654">
        <v>2</v>
      </c>
      <c r="AP61" s="654">
        <v>2</v>
      </c>
      <c r="AQ61" s="654">
        <v>8</v>
      </c>
      <c r="AR61" s="658">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654">
        <f ca="1">COUNTIF(INDIRECT("H"&amp;(ROW()+12*(($AO61-1)*3+$AP61)-ROW())/12+5):INDIRECT("S"&amp;(ROW()+12*(($AO61-1)*3+$AP61)-ROW())/12+5),AR61)</f>
        <v>0</v>
      </c>
      <c r="AT61" s="658"/>
      <c r="AV61" s="654">
        <f ca="1">IF(AND(AR61&gt;0,AS61&gt;0),COUNTIF(AV$6:AV60,"&gt;0")+1,0)</f>
        <v>0</v>
      </c>
      <c r="BF61" s="654">
        <v>2</v>
      </c>
      <c r="BG61" s="654" t="s">
        <v>391</v>
      </c>
      <c r="BH61" s="660">
        <f t="shared" ref="BH61:BS61" si="116">IF(BH60+BU60&gt;40000,1,0)</f>
        <v>0</v>
      </c>
      <c r="BI61" s="660">
        <f t="shared" si="116"/>
        <v>0</v>
      </c>
      <c r="BJ61" s="660">
        <f t="shared" si="116"/>
        <v>0</v>
      </c>
      <c r="BK61" s="660">
        <f t="shared" si="116"/>
        <v>0</v>
      </c>
      <c r="BL61" s="660">
        <f t="shared" si="116"/>
        <v>0</v>
      </c>
      <c r="BM61" s="660">
        <f t="shared" si="116"/>
        <v>0</v>
      </c>
      <c r="BN61" s="660">
        <f t="shared" si="116"/>
        <v>0</v>
      </c>
      <c r="BO61" s="660">
        <f t="shared" si="116"/>
        <v>0</v>
      </c>
      <c r="BP61" s="660">
        <f t="shared" si="116"/>
        <v>0</v>
      </c>
      <c r="BQ61" s="660">
        <f t="shared" si="116"/>
        <v>0</v>
      </c>
      <c r="BR61" s="660">
        <f t="shared" si="116"/>
        <v>0</v>
      </c>
      <c r="BS61" s="660">
        <f t="shared" si="116"/>
        <v>0</v>
      </c>
    </row>
    <row r="62" spans="1:84">
      <c r="A62" s="1582"/>
      <c r="B62" s="1585"/>
      <c r="C62" s="1585"/>
      <c r="D62" s="1585"/>
      <c r="E62" s="1588"/>
      <c r="F62" s="1585"/>
      <c r="G62" s="466" t="s">
        <v>531</v>
      </c>
      <c r="H62" s="137"/>
      <c r="I62" s="137" t="str">
        <f t="shared" ref="I62:S62" si="117">IF(H62="","",H62)</f>
        <v/>
      </c>
      <c r="J62" s="137" t="str">
        <f t="shared" si="117"/>
        <v/>
      </c>
      <c r="K62" s="137" t="str">
        <f t="shared" si="117"/>
        <v/>
      </c>
      <c r="L62" s="137" t="str">
        <f t="shared" si="117"/>
        <v/>
      </c>
      <c r="M62" s="137" t="str">
        <f t="shared" si="117"/>
        <v/>
      </c>
      <c r="N62" s="137" t="str">
        <f t="shared" si="117"/>
        <v/>
      </c>
      <c r="O62" s="137" t="str">
        <f t="shared" si="117"/>
        <v/>
      </c>
      <c r="P62" s="137" t="str">
        <f t="shared" si="117"/>
        <v/>
      </c>
      <c r="Q62" s="137" t="str">
        <f t="shared" si="117"/>
        <v/>
      </c>
      <c r="R62" s="137" t="str">
        <f t="shared" si="117"/>
        <v/>
      </c>
      <c r="S62" s="137" t="str">
        <f t="shared" si="117"/>
        <v/>
      </c>
      <c r="T62" s="465">
        <f t="shared" si="69"/>
        <v>0</v>
      </c>
      <c r="U62" s="1571"/>
      <c r="AH62" s="659"/>
      <c r="AI62" s="659"/>
      <c r="AJ62" s="659"/>
      <c r="AO62" s="654">
        <v>2</v>
      </c>
      <c r="AP62" s="654">
        <v>2</v>
      </c>
      <c r="AQ62" s="654">
        <v>9</v>
      </c>
      <c r="AR62" s="658">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654">
        <f ca="1">COUNTIF(INDIRECT("H"&amp;(ROW()+12*(($AO62-1)*3+$AP62)-ROW())/12+5):INDIRECT("S"&amp;(ROW()+12*(($AO62-1)*3+$AP62)-ROW())/12+5),AR62)</f>
        <v>0</v>
      </c>
      <c r="AT62" s="658"/>
      <c r="AV62" s="654">
        <f ca="1">IF(AND(AR62&gt;0,AS62&gt;0),COUNTIF(AV$6:AV61,"&gt;0")+1,0)</f>
        <v>0</v>
      </c>
      <c r="BF62" s="654">
        <v>3</v>
      </c>
      <c r="BH62" s="660"/>
      <c r="BI62" s="660"/>
      <c r="BJ62" s="660"/>
      <c r="BK62" s="660"/>
      <c r="BL62" s="660"/>
      <c r="BM62" s="660"/>
      <c r="BN62" s="660"/>
      <c r="BO62" s="660"/>
      <c r="BP62" s="660"/>
      <c r="BQ62" s="660"/>
      <c r="BR62" s="660"/>
      <c r="BS62" s="660"/>
    </row>
    <row r="63" spans="1:84">
      <c r="A63" s="1581">
        <v>20</v>
      </c>
      <c r="B63" s="1583"/>
      <c r="C63" s="1583"/>
      <c r="D63" s="1583"/>
      <c r="E63" s="1586"/>
      <c r="F63" s="1583"/>
      <c r="G63" s="460" t="s">
        <v>393</v>
      </c>
      <c r="H63" s="141"/>
      <c r="I63" s="141" t="str">
        <f t="shared" ref="I63:S63"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461">
        <f t="shared" si="69"/>
        <v>0</v>
      </c>
      <c r="U63" s="1569"/>
      <c r="AH63" s="659"/>
      <c r="AI63" s="659"/>
      <c r="AJ63" s="659"/>
      <c r="AO63" s="654">
        <v>2</v>
      </c>
      <c r="AP63" s="654">
        <v>2</v>
      </c>
      <c r="AQ63" s="654">
        <v>10</v>
      </c>
      <c r="AR63" s="658">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654">
        <f ca="1">COUNTIF(INDIRECT("H"&amp;(ROW()+12*(($AO63-1)*3+$AP63)-ROW())/12+5):INDIRECT("S"&amp;(ROW()+12*(($AO63-1)*3+$AP63)-ROW())/12+5),AR63)</f>
        <v>0</v>
      </c>
      <c r="AT63" s="658"/>
      <c r="AV63" s="654">
        <f ca="1">IF(AND(AR63&gt;0,AS63&gt;0),COUNTIF(AV$6:AV62,"&gt;0")+1,0)</f>
        <v>0</v>
      </c>
      <c r="BF63" s="654">
        <v>1</v>
      </c>
      <c r="BH63" s="660">
        <f t="shared" ref="BH63:BS63" si="119">SUM(H63:H64)</f>
        <v>0</v>
      </c>
      <c r="BI63" s="660">
        <f t="shared" si="119"/>
        <v>0</v>
      </c>
      <c r="BJ63" s="660">
        <f t="shared" si="119"/>
        <v>0</v>
      </c>
      <c r="BK63" s="660">
        <f t="shared" si="119"/>
        <v>0</v>
      </c>
      <c r="BL63" s="660">
        <f t="shared" si="119"/>
        <v>0</v>
      </c>
      <c r="BM63" s="660">
        <f t="shared" si="119"/>
        <v>0</v>
      </c>
      <c r="BN63" s="660">
        <f t="shared" si="119"/>
        <v>0</v>
      </c>
      <c r="BO63" s="660">
        <f t="shared" si="119"/>
        <v>0</v>
      </c>
      <c r="BP63" s="660">
        <f t="shared" si="119"/>
        <v>0</v>
      </c>
      <c r="BQ63" s="660">
        <f t="shared" si="119"/>
        <v>0</v>
      </c>
      <c r="BR63" s="660">
        <f t="shared" si="119"/>
        <v>0</v>
      </c>
      <c r="BS63" s="660">
        <f t="shared" si="119"/>
        <v>0</v>
      </c>
      <c r="BU63" s="660">
        <f t="shared" ref="BU63:CF63" si="120">SUM(U63:U64)</f>
        <v>0</v>
      </c>
      <c r="BV63" s="660">
        <f t="shared" si="120"/>
        <v>0</v>
      </c>
      <c r="BW63" s="660">
        <f t="shared" si="120"/>
        <v>0</v>
      </c>
      <c r="BX63" s="660">
        <f t="shared" si="120"/>
        <v>0</v>
      </c>
      <c r="BY63" s="660">
        <f t="shared" si="120"/>
        <v>0</v>
      </c>
      <c r="BZ63" s="660">
        <f t="shared" si="120"/>
        <v>0</v>
      </c>
      <c r="CA63" s="660">
        <f t="shared" si="120"/>
        <v>0</v>
      </c>
      <c r="CB63" s="660">
        <f t="shared" si="120"/>
        <v>0</v>
      </c>
      <c r="CC63" s="660">
        <f t="shared" si="120"/>
        <v>0</v>
      </c>
      <c r="CD63" s="660">
        <f t="shared" si="120"/>
        <v>0</v>
      </c>
      <c r="CE63" s="660">
        <f t="shared" si="120"/>
        <v>0</v>
      </c>
      <c r="CF63" s="660">
        <f t="shared" si="120"/>
        <v>0</v>
      </c>
    </row>
    <row r="64" spans="1:84">
      <c r="A64" s="1594"/>
      <c r="B64" s="1584"/>
      <c r="C64" s="1584"/>
      <c r="D64" s="1584"/>
      <c r="E64" s="1587"/>
      <c r="F64" s="1584"/>
      <c r="G64" s="462" t="s">
        <v>392</v>
      </c>
      <c r="H64" s="139"/>
      <c r="I64" s="139" t="str">
        <f t="shared" ref="I64:S64" si="121">IF(H64="","",H64)</f>
        <v/>
      </c>
      <c r="J64" s="139" t="str">
        <f t="shared" si="121"/>
        <v/>
      </c>
      <c r="K64" s="139" t="str">
        <f t="shared" si="121"/>
        <v/>
      </c>
      <c r="L64" s="139" t="str">
        <f t="shared" si="121"/>
        <v/>
      </c>
      <c r="M64" s="139" t="str">
        <f t="shared" si="121"/>
        <v/>
      </c>
      <c r="N64" s="139" t="str">
        <f t="shared" si="121"/>
        <v/>
      </c>
      <c r="O64" s="139" t="str">
        <f t="shared" si="121"/>
        <v/>
      </c>
      <c r="P64" s="139" t="str">
        <f t="shared" si="121"/>
        <v/>
      </c>
      <c r="Q64" s="139" t="str">
        <f t="shared" si="121"/>
        <v/>
      </c>
      <c r="R64" s="139" t="str">
        <f t="shared" si="121"/>
        <v/>
      </c>
      <c r="S64" s="139" t="str">
        <f t="shared" si="121"/>
        <v/>
      </c>
      <c r="T64" s="463">
        <f t="shared" si="69"/>
        <v>0</v>
      </c>
      <c r="U64" s="1570"/>
      <c r="AH64" s="659"/>
      <c r="AI64" s="659"/>
      <c r="AJ64" s="659"/>
      <c r="AO64" s="654">
        <v>2</v>
      </c>
      <c r="AP64" s="654">
        <v>2</v>
      </c>
      <c r="AQ64" s="654">
        <v>11</v>
      </c>
      <c r="AR64" s="658">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654">
        <f ca="1">COUNTIF(INDIRECT("H"&amp;(ROW()+12*(($AO64-1)*3+$AP64)-ROW())/12+5):INDIRECT("S"&amp;(ROW()+12*(($AO64-1)*3+$AP64)-ROW())/12+5),AR64)</f>
        <v>0</v>
      </c>
      <c r="AT64" s="658"/>
      <c r="AV64" s="654">
        <f ca="1">IF(AND(AR64&gt;0,AS64&gt;0),COUNTIF(AV$6:AV63,"&gt;0")+1,0)</f>
        <v>0</v>
      </c>
      <c r="BF64" s="654">
        <v>2</v>
      </c>
      <c r="BG64" s="654" t="s">
        <v>391</v>
      </c>
      <c r="BH64" s="660">
        <f t="shared" ref="BH64:BS64" si="122">IF(BH63+BU63&gt;40000,1,0)</f>
        <v>0</v>
      </c>
      <c r="BI64" s="660">
        <f t="shared" si="122"/>
        <v>0</v>
      </c>
      <c r="BJ64" s="660">
        <f t="shared" si="122"/>
        <v>0</v>
      </c>
      <c r="BK64" s="660">
        <f t="shared" si="122"/>
        <v>0</v>
      </c>
      <c r="BL64" s="660">
        <f t="shared" si="122"/>
        <v>0</v>
      </c>
      <c r="BM64" s="660">
        <f t="shared" si="122"/>
        <v>0</v>
      </c>
      <c r="BN64" s="660">
        <f t="shared" si="122"/>
        <v>0</v>
      </c>
      <c r="BO64" s="660">
        <f t="shared" si="122"/>
        <v>0</v>
      </c>
      <c r="BP64" s="660">
        <f t="shared" si="122"/>
        <v>0</v>
      </c>
      <c r="BQ64" s="660">
        <f t="shared" si="122"/>
        <v>0</v>
      </c>
      <c r="BR64" s="660">
        <f t="shared" si="122"/>
        <v>0</v>
      </c>
      <c r="BS64" s="660">
        <f t="shared" si="122"/>
        <v>0</v>
      </c>
    </row>
    <row r="65" spans="1:84">
      <c r="A65" s="1582"/>
      <c r="B65" s="1585"/>
      <c r="C65" s="1585"/>
      <c r="D65" s="1585"/>
      <c r="E65" s="1588"/>
      <c r="F65" s="1585"/>
      <c r="G65" s="466" t="s">
        <v>531</v>
      </c>
      <c r="H65" s="137"/>
      <c r="I65" s="137" t="str">
        <f t="shared" ref="I65:S80" si="123">IF(H65="","",H65)</f>
        <v/>
      </c>
      <c r="J65" s="137" t="str">
        <f t="shared" si="123"/>
        <v/>
      </c>
      <c r="K65" s="137" t="str">
        <f t="shared" si="123"/>
        <v/>
      </c>
      <c r="L65" s="137" t="str">
        <f t="shared" si="123"/>
        <v/>
      </c>
      <c r="M65" s="137" t="str">
        <f t="shared" si="123"/>
        <v/>
      </c>
      <c r="N65" s="137" t="str">
        <f t="shared" si="123"/>
        <v/>
      </c>
      <c r="O65" s="137" t="str">
        <f t="shared" si="123"/>
        <v/>
      </c>
      <c r="P65" s="137" t="str">
        <f t="shared" si="123"/>
        <v/>
      </c>
      <c r="Q65" s="137" t="str">
        <f t="shared" si="123"/>
        <v/>
      </c>
      <c r="R65" s="137" t="str">
        <f t="shared" si="123"/>
        <v/>
      </c>
      <c r="S65" s="137" t="str">
        <f t="shared" si="123"/>
        <v/>
      </c>
      <c r="T65" s="465">
        <f t="shared" si="69"/>
        <v>0</v>
      </c>
      <c r="U65" s="1571"/>
      <c r="AH65" s="659"/>
      <c r="AI65" s="659"/>
      <c r="AJ65" s="659"/>
      <c r="AO65" s="654">
        <v>2</v>
      </c>
      <c r="AP65" s="654">
        <v>2</v>
      </c>
      <c r="AQ65" s="654">
        <v>12</v>
      </c>
      <c r="AR65" s="658">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654">
        <f ca="1">COUNTIF(INDIRECT("H"&amp;(ROW()+12*(($AO65-1)*3+$AP65)-ROW())/12+5):INDIRECT("S"&amp;(ROW()+12*(($AO65-1)*3+$AP65)-ROW())/12+5),AR65)</f>
        <v>0</v>
      </c>
      <c r="AT65" s="658"/>
      <c r="AV65" s="654">
        <f ca="1">IF(AND(AR65&gt;0,AS65&gt;0),COUNTIF(AV$6:AV64,"&gt;0")+1,0)</f>
        <v>0</v>
      </c>
      <c r="BF65" s="654">
        <v>3</v>
      </c>
      <c r="BH65" s="660"/>
      <c r="BI65" s="660"/>
      <c r="BJ65" s="660"/>
      <c r="BK65" s="660"/>
      <c r="BL65" s="660"/>
      <c r="BM65" s="660"/>
      <c r="BN65" s="660"/>
      <c r="BO65" s="660"/>
      <c r="BP65" s="660"/>
      <c r="BQ65" s="660"/>
      <c r="BR65" s="660"/>
      <c r="BS65" s="660"/>
    </row>
    <row r="66" spans="1:84">
      <c r="A66" s="1581">
        <v>21</v>
      </c>
      <c r="B66" s="1593"/>
      <c r="C66" s="1593"/>
      <c r="D66" s="1583"/>
      <c r="E66" s="1586"/>
      <c r="F66" s="1583"/>
      <c r="G66" s="460" t="s">
        <v>393</v>
      </c>
      <c r="H66" s="141"/>
      <c r="I66" s="141" t="str">
        <f t="shared" si="123"/>
        <v/>
      </c>
      <c r="J66" s="141" t="str">
        <f t="shared" si="123"/>
        <v/>
      </c>
      <c r="K66" s="141" t="str">
        <f t="shared" si="123"/>
        <v/>
      </c>
      <c r="L66" s="141" t="str">
        <f t="shared" si="123"/>
        <v/>
      </c>
      <c r="M66" s="141" t="str">
        <f t="shared" si="123"/>
        <v/>
      </c>
      <c r="N66" s="141" t="str">
        <f t="shared" si="123"/>
        <v/>
      </c>
      <c r="O66" s="141" t="str">
        <f t="shared" si="123"/>
        <v/>
      </c>
      <c r="P66" s="141" t="str">
        <f t="shared" si="123"/>
        <v/>
      </c>
      <c r="Q66" s="141" t="str">
        <f t="shared" si="123"/>
        <v/>
      </c>
      <c r="R66" s="141" t="str">
        <f t="shared" si="123"/>
        <v/>
      </c>
      <c r="S66" s="141" t="str">
        <f t="shared" si="123"/>
        <v/>
      </c>
      <c r="T66" s="461">
        <f t="shared" si="69"/>
        <v>0</v>
      </c>
      <c r="AO66" s="654">
        <v>2</v>
      </c>
      <c r="AP66" s="654">
        <v>3</v>
      </c>
      <c r="AQ66" s="654">
        <v>1</v>
      </c>
      <c r="AR66" s="658">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654">
        <f ca="1">COUNTIF(INDIRECT("H"&amp;(ROW()+12*(($AO66-1)*3+$AP66)-ROW())/12+5):INDIRECT("S"&amp;(ROW()+12*(($AO66-1)*3+$AP66)-ROW())/12+5),AR66)</f>
        <v>0</v>
      </c>
      <c r="AT66" s="658"/>
      <c r="AV66" s="654">
        <f ca="1">IF(AND(AR66&gt;0,AS66&gt;0),COUNTIF(AV$6:AV65,"&gt;0")+1,0)</f>
        <v>0</v>
      </c>
      <c r="BF66" s="654">
        <v>1</v>
      </c>
      <c r="BH66" s="654">
        <f t="shared" ref="BH66" si="124">SUM(H66:H67)</f>
        <v>0</v>
      </c>
      <c r="BI66" s="654">
        <f t="shared" ref="BI66" si="125">SUM(I66:I67)</f>
        <v>0</v>
      </c>
      <c r="BJ66" s="654">
        <f t="shared" ref="BJ66" si="126">SUM(J66:J67)</f>
        <v>0</v>
      </c>
      <c r="BK66" s="654">
        <f t="shared" ref="BK66" si="127">SUM(K66:K67)</f>
        <v>0</v>
      </c>
      <c r="BL66" s="654">
        <f t="shared" ref="BL66" si="128">SUM(L66:L67)</f>
        <v>0</v>
      </c>
      <c r="BM66" s="654">
        <f t="shared" ref="BM66" si="129">SUM(M66:M67)</f>
        <v>0</v>
      </c>
      <c r="BN66" s="654">
        <f t="shared" ref="BN66" si="130">SUM(N66:N67)</f>
        <v>0</v>
      </c>
      <c r="BO66" s="654">
        <f t="shared" ref="BO66" si="131">SUM(O66:O67)</f>
        <v>0</v>
      </c>
      <c r="BP66" s="654">
        <f t="shared" ref="BP66" si="132">SUM(P66:P67)</f>
        <v>0</v>
      </c>
      <c r="BQ66" s="654">
        <f t="shared" ref="BQ66" si="133">SUM(Q66:Q67)</f>
        <v>0</v>
      </c>
      <c r="BR66" s="654">
        <f t="shared" ref="BR66" si="134">SUM(R66:R67)</f>
        <v>0</v>
      </c>
      <c r="BS66" s="654">
        <f t="shared" ref="BS66" si="135">SUM(S66:S67)</f>
        <v>0</v>
      </c>
      <c r="BU66" s="654">
        <f t="shared" ref="BU66" si="136">SUM(U66:U67)</f>
        <v>0</v>
      </c>
      <c r="BV66" s="654">
        <f t="shared" ref="BV66" si="137">SUM(V66:V67)</f>
        <v>0</v>
      </c>
      <c r="BW66" s="654">
        <f t="shared" ref="BW66" si="138">SUM(W66:W67)</f>
        <v>0</v>
      </c>
      <c r="BX66" s="654">
        <f t="shared" ref="BX66" si="139">SUM(X66:X67)</f>
        <v>0</v>
      </c>
      <c r="BY66" s="654">
        <f t="shared" ref="BY66" si="140">SUM(Y66:Y67)</f>
        <v>0</v>
      </c>
      <c r="BZ66" s="654">
        <f t="shared" ref="BZ66" si="141">SUM(Z66:Z67)</f>
        <v>0</v>
      </c>
      <c r="CA66" s="654">
        <f t="shared" ref="CA66" si="142">SUM(AA66:AA67)</f>
        <v>0</v>
      </c>
      <c r="CB66" s="654">
        <f t="shared" ref="CB66" si="143">SUM(AB66:AB67)</f>
        <v>0</v>
      </c>
      <c r="CC66" s="654">
        <f t="shared" ref="CC66" si="144">SUM(AC66:AC67)</f>
        <v>0</v>
      </c>
      <c r="CD66" s="654">
        <f t="shared" ref="CD66" si="145">SUM(AD66:AD67)</f>
        <v>0</v>
      </c>
      <c r="CE66" s="654">
        <f t="shared" ref="CE66" si="146">SUM(AE66:AE67)</f>
        <v>0</v>
      </c>
      <c r="CF66" s="654">
        <f t="shared" ref="CF66" si="147">SUM(AF66:AF67)</f>
        <v>0</v>
      </c>
    </row>
    <row r="67" spans="1:84">
      <c r="A67" s="1594"/>
      <c r="B67" s="1584"/>
      <c r="C67" s="1584"/>
      <c r="D67" s="1584"/>
      <c r="E67" s="1587"/>
      <c r="F67" s="1584"/>
      <c r="G67" s="462" t="s">
        <v>392</v>
      </c>
      <c r="H67" s="139"/>
      <c r="I67" s="139" t="str">
        <f t="shared" si="123"/>
        <v/>
      </c>
      <c r="J67" s="139" t="str">
        <f t="shared" si="123"/>
        <v/>
      </c>
      <c r="K67" s="139" t="str">
        <f t="shared" si="123"/>
        <v/>
      </c>
      <c r="L67" s="139" t="str">
        <f t="shared" si="123"/>
        <v/>
      </c>
      <c r="M67" s="139" t="str">
        <f t="shared" si="123"/>
        <v/>
      </c>
      <c r="N67" s="139" t="str">
        <f t="shared" si="123"/>
        <v/>
      </c>
      <c r="O67" s="139" t="str">
        <f t="shared" si="123"/>
        <v/>
      </c>
      <c r="P67" s="139" t="str">
        <f t="shared" si="123"/>
        <v/>
      </c>
      <c r="Q67" s="139" t="str">
        <f t="shared" si="123"/>
        <v/>
      </c>
      <c r="R67" s="139" t="str">
        <f t="shared" si="123"/>
        <v/>
      </c>
      <c r="S67" s="139" t="str">
        <f t="shared" si="123"/>
        <v/>
      </c>
      <c r="T67" s="463">
        <f t="shared" si="69"/>
        <v>0</v>
      </c>
      <c r="AO67" s="654">
        <v>2</v>
      </c>
      <c r="AP67" s="654">
        <v>3</v>
      </c>
      <c r="AQ67" s="654">
        <v>2</v>
      </c>
      <c r="AR67" s="658">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654">
        <f ca="1">COUNTIF(INDIRECT("H"&amp;(ROW()+12*(($AO67-1)*3+$AP67)-ROW())/12+5):INDIRECT("S"&amp;(ROW()+12*(($AO67-1)*3+$AP67)-ROW())/12+5),AR67)</f>
        <v>0</v>
      </c>
      <c r="AT67" s="658"/>
      <c r="AV67" s="654">
        <f ca="1">IF(AND(AR67&gt;0,AS67&gt;0),COUNTIF(AV$6:AV66,"&gt;0")+1,0)</f>
        <v>0</v>
      </c>
      <c r="BF67" s="654">
        <v>2</v>
      </c>
      <c r="BG67" s="654" t="s">
        <v>391</v>
      </c>
      <c r="BH67" s="654">
        <f t="shared" ref="BH67" si="148">IF(BH66+BU66&gt;40000,1,0)</f>
        <v>0</v>
      </c>
      <c r="BI67" s="654">
        <f t="shared" ref="BI67" si="149">IF(BI66+BV66&gt;40000,1,0)</f>
        <v>0</v>
      </c>
      <c r="BJ67" s="654">
        <f t="shared" ref="BJ67" si="150">IF(BJ66+BW66&gt;40000,1,0)</f>
        <v>0</v>
      </c>
      <c r="BK67" s="654">
        <f t="shared" ref="BK67" si="151">IF(BK66+BX66&gt;40000,1,0)</f>
        <v>0</v>
      </c>
      <c r="BL67" s="654">
        <f t="shared" ref="BL67" si="152">IF(BL66+BY66&gt;40000,1,0)</f>
        <v>0</v>
      </c>
      <c r="BM67" s="654">
        <f t="shared" ref="BM67" si="153">IF(BM66+BZ66&gt;40000,1,0)</f>
        <v>0</v>
      </c>
      <c r="BN67" s="654">
        <f t="shared" ref="BN67" si="154">IF(BN66+CA66&gt;40000,1,0)</f>
        <v>0</v>
      </c>
      <c r="BO67" s="654">
        <f t="shared" ref="BO67" si="155">IF(BO66+CB66&gt;40000,1,0)</f>
        <v>0</v>
      </c>
      <c r="BP67" s="654">
        <f t="shared" ref="BP67" si="156">IF(BP66+CC66&gt;40000,1,0)</f>
        <v>0</v>
      </c>
      <c r="BQ67" s="654">
        <f t="shared" ref="BQ67" si="157">IF(BQ66+CD66&gt;40000,1,0)</f>
        <v>0</v>
      </c>
      <c r="BR67" s="654">
        <f t="shared" ref="BR67" si="158">IF(BR66+CE66&gt;40000,1,0)</f>
        <v>0</v>
      </c>
      <c r="BS67" s="654">
        <f t="shared" ref="BS67" si="159">IF(BS66+CF66&gt;40000,1,0)</f>
        <v>0</v>
      </c>
    </row>
    <row r="68" spans="1:84">
      <c r="A68" s="1582"/>
      <c r="B68" s="1585"/>
      <c r="C68" s="1585"/>
      <c r="D68" s="1585"/>
      <c r="E68" s="1588"/>
      <c r="F68" s="1585"/>
      <c r="G68" s="466" t="s">
        <v>531</v>
      </c>
      <c r="H68" s="137"/>
      <c r="I68" s="137" t="str">
        <f t="shared" si="123"/>
        <v/>
      </c>
      <c r="J68" s="137" t="str">
        <f t="shared" si="123"/>
        <v/>
      </c>
      <c r="K68" s="137" t="str">
        <f t="shared" si="123"/>
        <v/>
      </c>
      <c r="L68" s="137" t="str">
        <f t="shared" si="123"/>
        <v/>
      </c>
      <c r="M68" s="137" t="str">
        <f t="shared" si="123"/>
        <v/>
      </c>
      <c r="N68" s="137" t="str">
        <f t="shared" si="123"/>
        <v/>
      </c>
      <c r="O68" s="137" t="str">
        <f t="shared" si="123"/>
        <v/>
      </c>
      <c r="P68" s="137" t="str">
        <f t="shared" si="123"/>
        <v/>
      </c>
      <c r="Q68" s="137" t="str">
        <f t="shared" si="123"/>
        <v/>
      </c>
      <c r="R68" s="137" t="str">
        <f t="shared" si="123"/>
        <v/>
      </c>
      <c r="S68" s="137" t="str">
        <f t="shared" si="123"/>
        <v/>
      </c>
      <c r="T68" s="465">
        <f t="shared" si="69"/>
        <v>0</v>
      </c>
      <c r="AO68" s="654">
        <v>2</v>
      </c>
      <c r="AP68" s="654">
        <v>3</v>
      </c>
      <c r="AQ68" s="654">
        <v>3</v>
      </c>
      <c r="AR68" s="658">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654">
        <f ca="1">COUNTIF(INDIRECT("H"&amp;(ROW()+12*(($AO68-1)*3+$AP68)-ROW())/12+5):INDIRECT("S"&amp;(ROW()+12*(($AO68-1)*3+$AP68)-ROW())/12+5),AR68)</f>
        <v>0</v>
      </c>
      <c r="AT68" s="658"/>
      <c r="AV68" s="654">
        <f ca="1">IF(AND(AR68&gt;0,AS68&gt;0),COUNTIF(AV$6:AV67,"&gt;0")+1,0)</f>
        <v>0</v>
      </c>
      <c r="BF68" s="654">
        <v>3</v>
      </c>
    </row>
    <row r="69" spans="1:84">
      <c r="A69" s="1581">
        <v>22</v>
      </c>
      <c r="B69" s="1600"/>
      <c r="C69" s="1600"/>
      <c r="D69" s="1583"/>
      <c r="E69" s="1586"/>
      <c r="F69" s="1583"/>
      <c r="G69" s="460" t="s">
        <v>393</v>
      </c>
      <c r="H69" s="141"/>
      <c r="I69" s="141" t="str">
        <f t="shared" si="123"/>
        <v/>
      </c>
      <c r="J69" s="141" t="str">
        <f t="shared" si="123"/>
        <v/>
      </c>
      <c r="K69" s="141" t="str">
        <f t="shared" si="123"/>
        <v/>
      </c>
      <c r="L69" s="141" t="str">
        <f t="shared" si="123"/>
        <v/>
      </c>
      <c r="M69" s="141" t="str">
        <f t="shared" si="123"/>
        <v/>
      </c>
      <c r="N69" s="141" t="str">
        <f t="shared" si="123"/>
        <v/>
      </c>
      <c r="O69" s="141" t="str">
        <f t="shared" si="123"/>
        <v/>
      </c>
      <c r="P69" s="141" t="str">
        <f t="shared" si="123"/>
        <v/>
      </c>
      <c r="Q69" s="141" t="str">
        <f t="shared" si="123"/>
        <v/>
      </c>
      <c r="R69" s="141" t="str">
        <f t="shared" si="123"/>
        <v/>
      </c>
      <c r="S69" s="141" t="str">
        <f t="shared" si="123"/>
        <v/>
      </c>
      <c r="T69" s="461">
        <f t="shared" si="69"/>
        <v>0</v>
      </c>
      <c r="AO69" s="654">
        <v>2</v>
      </c>
      <c r="AP69" s="654">
        <v>3</v>
      </c>
      <c r="AQ69" s="654">
        <v>4</v>
      </c>
      <c r="AR69" s="658">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654">
        <f ca="1">COUNTIF(INDIRECT("H"&amp;(ROW()+12*(($AO69-1)*3+$AP69)-ROW())/12+5):INDIRECT("S"&amp;(ROW()+12*(($AO69-1)*3+$AP69)-ROW())/12+5),AR69)</f>
        <v>0</v>
      </c>
      <c r="AT69" s="658"/>
      <c r="AV69" s="654">
        <f ca="1">IF(AND(AR69&gt;0,AS69&gt;0),COUNTIF(AV$6:AV68,"&gt;0")+1,0)</f>
        <v>0</v>
      </c>
      <c r="BF69" s="654">
        <v>1</v>
      </c>
      <c r="BH69" s="654">
        <f t="shared" ref="BH69" si="160">SUM(H69:H70)</f>
        <v>0</v>
      </c>
      <c r="BI69" s="654">
        <f t="shared" ref="BI69" si="161">SUM(I69:I70)</f>
        <v>0</v>
      </c>
      <c r="BJ69" s="654">
        <f t="shared" ref="BJ69" si="162">SUM(J69:J70)</f>
        <v>0</v>
      </c>
      <c r="BK69" s="654">
        <f t="shared" ref="BK69" si="163">SUM(K69:K70)</f>
        <v>0</v>
      </c>
      <c r="BL69" s="654">
        <f t="shared" ref="BL69" si="164">SUM(L69:L70)</f>
        <v>0</v>
      </c>
      <c r="BM69" s="654">
        <f t="shared" ref="BM69" si="165">SUM(M69:M70)</f>
        <v>0</v>
      </c>
      <c r="BN69" s="654">
        <f t="shared" ref="BN69" si="166">SUM(N69:N70)</f>
        <v>0</v>
      </c>
      <c r="BO69" s="654">
        <f t="shared" ref="BO69" si="167">SUM(O69:O70)</f>
        <v>0</v>
      </c>
      <c r="BP69" s="654">
        <f t="shared" ref="BP69" si="168">SUM(P69:P70)</f>
        <v>0</v>
      </c>
      <c r="BQ69" s="654">
        <f t="shared" ref="BQ69" si="169">SUM(Q69:Q70)</f>
        <v>0</v>
      </c>
      <c r="BR69" s="654">
        <f t="shared" ref="BR69" si="170">SUM(R69:R70)</f>
        <v>0</v>
      </c>
      <c r="BS69" s="654">
        <f t="shared" ref="BS69" si="171">SUM(S69:S70)</f>
        <v>0</v>
      </c>
      <c r="BU69" s="654">
        <f t="shared" ref="BU69" si="172">SUM(U69:U70)</f>
        <v>0</v>
      </c>
      <c r="BV69" s="654">
        <f t="shared" ref="BV69" si="173">SUM(V69:V70)</f>
        <v>0</v>
      </c>
      <c r="BW69" s="654">
        <f t="shared" ref="BW69" si="174">SUM(W69:W70)</f>
        <v>0</v>
      </c>
      <c r="BX69" s="654">
        <f t="shared" ref="BX69" si="175">SUM(X69:X70)</f>
        <v>0</v>
      </c>
      <c r="BY69" s="654">
        <f t="shared" ref="BY69" si="176">SUM(Y69:Y70)</f>
        <v>0</v>
      </c>
      <c r="BZ69" s="654">
        <f t="shared" ref="BZ69" si="177">SUM(Z69:Z70)</f>
        <v>0</v>
      </c>
      <c r="CA69" s="654">
        <f t="shared" ref="CA69" si="178">SUM(AA69:AA70)</f>
        <v>0</v>
      </c>
      <c r="CB69" s="654">
        <f t="shared" ref="CB69" si="179">SUM(AB69:AB70)</f>
        <v>0</v>
      </c>
      <c r="CC69" s="654">
        <f t="shared" ref="CC69" si="180">SUM(AC69:AC70)</f>
        <v>0</v>
      </c>
      <c r="CD69" s="654">
        <f t="shared" ref="CD69" si="181">SUM(AD69:AD70)</f>
        <v>0</v>
      </c>
      <c r="CE69" s="654">
        <f t="shared" ref="CE69" si="182">SUM(AE69:AE70)</f>
        <v>0</v>
      </c>
      <c r="CF69" s="654">
        <f t="shared" ref="CF69" si="183">SUM(AF69:AF70)</f>
        <v>0</v>
      </c>
    </row>
    <row r="70" spans="1:84">
      <c r="A70" s="1594"/>
      <c r="B70" s="1584"/>
      <c r="C70" s="1584"/>
      <c r="D70" s="1584"/>
      <c r="E70" s="1587"/>
      <c r="F70" s="1584"/>
      <c r="G70" s="462" t="s">
        <v>392</v>
      </c>
      <c r="H70" s="139"/>
      <c r="I70" s="139" t="str">
        <f t="shared" si="123"/>
        <v/>
      </c>
      <c r="J70" s="139" t="str">
        <f t="shared" si="123"/>
        <v/>
      </c>
      <c r="K70" s="139" t="str">
        <f t="shared" si="123"/>
        <v/>
      </c>
      <c r="L70" s="139" t="str">
        <f t="shared" si="123"/>
        <v/>
      </c>
      <c r="M70" s="139" t="str">
        <f t="shared" si="123"/>
        <v/>
      </c>
      <c r="N70" s="139" t="str">
        <f t="shared" si="123"/>
        <v/>
      </c>
      <c r="O70" s="139" t="str">
        <f t="shared" si="123"/>
        <v/>
      </c>
      <c r="P70" s="139" t="str">
        <f t="shared" si="123"/>
        <v/>
      </c>
      <c r="Q70" s="139" t="str">
        <f t="shared" si="123"/>
        <v/>
      </c>
      <c r="R70" s="139" t="str">
        <f t="shared" si="123"/>
        <v/>
      </c>
      <c r="S70" s="139" t="str">
        <f t="shared" si="123"/>
        <v/>
      </c>
      <c r="T70" s="463">
        <f t="shared" si="69"/>
        <v>0</v>
      </c>
      <c r="AO70" s="654">
        <v>2</v>
      </c>
      <c r="AP70" s="654">
        <v>3</v>
      </c>
      <c r="AQ70" s="654">
        <v>5</v>
      </c>
      <c r="AR70" s="658">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654">
        <f ca="1">COUNTIF(INDIRECT("H"&amp;(ROW()+12*(($AO70-1)*3+$AP70)-ROW())/12+5):INDIRECT("S"&amp;(ROW()+12*(($AO70-1)*3+$AP70)-ROW())/12+5),AR70)</f>
        <v>0</v>
      </c>
      <c r="AT70" s="658"/>
      <c r="AV70" s="654">
        <f ca="1">IF(AND(AR70&gt;0,AS70&gt;0),COUNTIF(AV$6:AV69,"&gt;0")+1,0)</f>
        <v>0</v>
      </c>
      <c r="BF70" s="654">
        <v>2</v>
      </c>
      <c r="BG70" s="654" t="s">
        <v>391</v>
      </c>
      <c r="BH70" s="654">
        <f t="shared" ref="BH70" si="184">IF(BH69+BU69&gt;40000,1,0)</f>
        <v>0</v>
      </c>
      <c r="BI70" s="654">
        <f t="shared" ref="BI70" si="185">IF(BI69+BV69&gt;40000,1,0)</f>
        <v>0</v>
      </c>
      <c r="BJ70" s="654">
        <f t="shared" ref="BJ70" si="186">IF(BJ69+BW69&gt;40000,1,0)</f>
        <v>0</v>
      </c>
      <c r="BK70" s="654">
        <f t="shared" ref="BK70" si="187">IF(BK69+BX69&gt;40000,1,0)</f>
        <v>0</v>
      </c>
      <c r="BL70" s="654">
        <f t="shared" ref="BL70" si="188">IF(BL69+BY69&gt;40000,1,0)</f>
        <v>0</v>
      </c>
      <c r="BM70" s="654">
        <f t="shared" ref="BM70" si="189">IF(BM69+BZ69&gt;40000,1,0)</f>
        <v>0</v>
      </c>
      <c r="BN70" s="654">
        <f t="shared" ref="BN70" si="190">IF(BN69+CA69&gt;40000,1,0)</f>
        <v>0</v>
      </c>
      <c r="BO70" s="654">
        <f t="shared" ref="BO70" si="191">IF(BO69+CB69&gt;40000,1,0)</f>
        <v>0</v>
      </c>
      <c r="BP70" s="654">
        <f t="shared" ref="BP70" si="192">IF(BP69+CC69&gt;40000,1,0)</f>
        <v>0</v>
      </c>
      <c r="BQ70" s="654">
        <f t="shared" ref="BQ70" si="193">IF(BQ69+CD69&gt;40000,1,0)</f>
        <v>0</v>
      </c>
      <c r="BR70" s="654">
        <f t="shared" ref="BR70" si="194">IF(BR69+CE69&gt;40000,1,0)</f>
        <v>0</v>
      </c>
      <c r="BS70" s="654">
        <f t="shared" ref="BS70" si="195">IF(BS69+CF69&gt;40000,1,0)</f>
        <v>0</v>
      </c>
    </row>
    <row r="71" spans="1:84">
      <c r="A71" s="1582"/>
      <c r="B71" s="1585"/>
      <c r="C71" s="1585"/>
      <c r="D71" s="1585"/>
      <c r="E71" s="1588"/>
      <c r="F71" s="1585"/>
      <c r="G71" s="466" t="s">
        <v>531</v>
      </c>
      <c r="H71" s="137"/>
      <c r="I71" s="137" t="str">
        <f t="shared" si="123"/>
        <v/>
      </c>
      <c r="J71" s="137" t="str">
        <f t="shared" si="123"/>
        <v/>
      </c>
      <c r="K71" s="137" t="str">
        <f t="shared" si="123"/>
        <v/>
      </c>
      <c r="L71" s="137" t="str">
        <f t="shared" si="123"/>
        <v/>
      </c>
      <c r="M71" s="137" t="str">
        <f t="shared" si="123"/>
        <v/>
      </c>
      <c r="N71" s="137" t="str">
        <f t="shared" si="123"/>
        <v/>
      </c>
      <c r="O71" s="137" t="str">
        <f t="shared" si="123"/>
        <v/>
      </c>
      <c r="P71" s="137" t="str">
        <f t="shared" si="123"/>
        <v/>
      </c>
      <c r="Q71" s="137" t="str">
        <f t="shared" si="123"/>
        <v/>
      </c>
      <c r="R71" s="137" t="str">
        <f t="shared" si="123"/>
        <v/>
      </c>
      <c r="S71" s="137" t="str">
        <f t="shared" si="123"/>
        <v/>
      </c>
      <c r="T71" s="465">
        <f t="shared" si="69"/>
        <v>0</v>
      </c>
      <c r="AO71" s="654">
        <v>2</v>
      </c>
      <c r="AP71" s="654">
        <v>3</v>
      </c>
      <c r="AQ71" s="654">
        <v>6</v>
      </c>
      <c r="AR71" s="658">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654">
        <f ca="1">COUNTIF(INDIRECT("H"&amp;(ROW()+12*(($AO71-1)*3+$AP71)-ROW())/12+5):INDIRECT("S"&amp;(ROW()+12*(($AO71-1)*3+$AP71)-ROW())/12+5),AR71)</f>
        <v>0</v>
      </c>
      <c r="AT71" s="658"/>
      <c r="AV71" s="654">
        <f ca="1">IF(AND(AR71&gt;0,AS71&gt;0),COUNTIF(AV$6:AV70,"&gt;0")+1,0)</f>
        <v>0</v>
      </c>
      <c r="BF71" s="654">
        <v>3</v>
      </c>
    </row>
    <row r="72" spans="1:84">
      <c r="A72" s="1581">
        <v>23</v>
      </c>
      <c r="B72" s="1583"/>
      <c r="C72" s="1583"/>
      <c r="D72" s="1583"/>
      <c r="E72" s="1586"/>
      <c r="F72" s="1583"/>
      <c r="G72" s="460" t="s">
        <v>393</v>
      </c>
      <c r="H72" s="141"/>
      <c r="I72" s="141" t="str">
        <f t="shared" si="123"/>
        <v/>
      </c>
      <c r="J72" s="141" t="str">
        <f t="shared" si="123"/>
        <v/>
      </c>
      <c r="K72" s="141" t="str">
        <f t="shared" si="123"/>
        <v/>
      </c>
      <c r="L72" s="141" t="str">
        <f t="shared" si="123"/>
        <v/>
      </c>
      <c r="M72" s="141" t="str">
        <f t="shared" si="123"/>
        <v/>
      </c>
      <c r="N72" s="141" t="str">
        <f t="shared" si="123"/>
        <v/>
      </c>
      <c r="O72" s="141" t="str">
        <f t="shared" si="123"/>
        <v/>
      </c>
      <c r="P72" s="141" t="str">
        <f t="shared" si="123"/>
        <v/>
      </c>
      <c r="Q72" s="141" t="str">
        <f t="shared" si="123"/>
        <v/>
      </c>
      <c r="R72" s="141" t="str">
        <f t="shared" si="123"/>
        <v/>
      </c>
      <c r="S72" s="141" t="str">
        <f t="shared" si="123"/>
        <v/>
      </c>
      <c r="T72" s="461">
        <f t="shared" si="69"/>
        <v>0</v>
      </c>
      <c r="AO72" s="654">
        <v>2</v>
      </c>
      <c r="AP72" s="654">
        <v>3</v>
      </c>
      <c r="AQ72" s="654">
        <v>7</v>
      </c>
      <c r="AR72" s="658">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654">
        <f ca="1">COUNTIF(INDIRECT("H"&amp;(ROW()+12*(($AO72-1)*3+$AP72)-ROW())/12+5):INDIRECT("S"&amp;(ROW()+12*(($AO72-1)*3+$AP72)-ROW())/12+5),AR72)</f>
        <v>0</v>
      </c>
      <c r="AT72" s="658"/>
      <c r="AV72" s="654">
        <f ca="1">IF(AND(AR72&gt;0,AS72&gt;0),COUNTIF(AV$6:AV71,"&gt;0")+1,0)</f>
        <v>0</v>
      </c>
      <c r="BF72" s="654">
        <v>1</v>
      </c>
      <c r="BH72" s="654">
        <f t="shared" ref="BH72" si="196">SUM(H72:H73)</f>
        <v>0</v>
      </c>
      <c r="BI72" s="654">
        <f t="shared" ref="BI72" si="197">SUM(I72:I73)</f>
        <v>0</v>
      </c>
      <c r="BJ72" s="654">
        <f t="shared" ref="BJ72" si="198">SUM(J72:J73)</f>
        <v>0</v>
      </c>
      <c r="BK72" s="654">
        <f t="shared" ref="BK72" si="199">SUM(K72:K73)</f>
        <v>0</v>
      </c>
      <c r="BL72" s="654">
        <f t="shared" ref="BL72" si="200">SUM(L72:L73)</f>
        <v>0</v>
      </c>
      <c r="BM72" s="654">
        <f t="shared" ref="BM72" si="201">SUM(M72:M73)</f>
        <v>0</v>
      </c>
      <c r="BN72" s="654">
        <f t="shared" ref="BN72" si="202">SUM(N72:N73)</f>
        <v>0</v>
      </c>
      <c r="BO72" s="654">
        <f t="shared" ref="BO72" si="203">SUM(O72:O73)</f>
        <v>0</v>
      </c>
      <c r="BP72" s="654">
        <f t="shared" ref="BP72" si="204">SUM(P72:P73)</f>
        <v>0</v>
      </c>
      <c r="BQ72" s="654">
        <f t="shared" ref="BQ72" si="205">SUM(Q72:Q73)</f>
        <v>0</v>
      </c>
      <c r="BR72" s="654">
        <f t="shared" ref="BR72" si="206">SUM(R72:R73)</f>
        <v>0</v>
      </c>
      <c r="BS72" s="654">
        <f t="shared" ref="BS72" si="207">SUM(S72:S73)</f>
        <v>0</v>
      </c>
      <c r="BU72" s="654">
        <f t="shared" ref="BU72" si="208">SUM(U72:U73)</f>
        <v>0</v>
      </c>
      <c r="BV72" s="654">
        <f t="shared" ref="BV72" si="209">SUM(V72:V73)</f>
        <v>0</v>
      </c>
      <c r="BW72" s="654">
        <f t="shared" ref="BW72" si="210">SUM(W72:W73)</f>
        <v>0</v>
      </c>
      <c r="BX72" s="654">
        <f t="shared" ref="BX72" si="211">SUM(X72:X73)</f>
        <v>0</v>
      </c>
      <c r="BY72" s="654">
        <f t="shared" ref="BY72" si="212">SUM(Y72:Y73)</f>
        <v>0</v>
      </c>
      <c r="BZ72" s="654">
        <f t="shared" ref="BZ72" si="213">SUM(Z72:Z73)</f>
        <v>0</v>
      </c>
      <c r="CA72" s="654">
        <f t="shared" ref="CA72" si="214">SUM(AA72:AA73)</f>
        <v>0</v>
      </c>
      <c r="CB72" s="654">
        <f t="shared" ref="CB72" si="215">SUM(AB72:AB73)</f>
        <v>0</v>
      </c>
      <c r="CC72" s="654">
        <f t="shared" ref="CC72" si="216">SUM(AC72:AC73)</f>
        <v>0</v>
      </c>
      <c r="CD72" s="654">
        <f t="shared" ref="CD72" si="217">SUM(AD72:AD73)</f>
        <v>0</v>
      </c>
      <c r="CE72" s="654">
        <f t="shared" ref="CE72" si="218">SUM(AE72:AE73)</f>
        <v>0</v>
      </c>
      <c r="CF72" s="654">
        <f t="shared" ref="CF72" si="219">SUM(AF72:AF73)</f>
        <v>0</v>
      </c>
    </row>
    <row r="73" spans="1:84">
      <c r="A73" s="1594"/>
      <c r="B73" s="1584"/>
      <c r="C73" s="1584"/>
      <c r="D73" s="1584"/>
      <c r="E73" s="1587"/>
      <c r="F73" s="1584"/>
      <c r="G73" s="462" t="s">
        <v>392</v>
      </c>
      <c r="H73" s="139"/>
      <c r="I73" s="139" t="str">
        <f t="shared" si="123"/>
        <v/>
      </c>
      <c r="J73" s="139" t="str">
        <f t="shared" si="123"/>
        <v/>
      </c>
      <c r="K73" s="139" t="str">
        <f t="shared" si="123"/>
        <v/>
      </c>
      <c r="L73" s="139" t="str">
        <f t="shared" si="123"/>
        <v/>
      </c>
      <c r="M73" s="139" t="str">
        <f t="shared" si="123"/>
        <v/>
      </c>
      <c r="N73" s="139" t="str">
        <f t="shared" si="123"/>
        <v/>
      </c>
      <c r="O73" s="139" t="str">
        <f t="shared" si="123"/>
        <v/>
      </c>
      <c r="P73" s="139" t="str">
        <f t="shared" si="123"/>
        <v/>
      </c>
      <c r="Q73" s="139" t="str">
        <f t="shared" si="123"/>
        <v/>
      </c>
      <c r="R73" s="139" t="str">
        <f t="shared" si="123"/>
        <v/>
      </c>
      <c r="S73" s="139" t="str">
        <f t="shared" si="123"/>
        <v/>
      </c>
      <c r="T73" s="463">
        <f t="shared" si="69"/>
        <v>0</v>
      </c>
      <c r="AO73" s="654">
        <v>2</v>
      </c>
      <c r="AP73" s="654">
        <v>3</v>
      </c>
      <c r="AQ73" s="654">
        <v>8</v>
      </c>
      <c r="AR73" s="658">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654">
        <f ca="1">COUNTIF(INDIRECT("H"&amp;(ROW()+12*(($AO73-1)*3+$AP73)-ROW())/12+5):INDIRECT("S"&amp;(ROW()+12*(($AO73-1)*3+$AP73)-ROW())/12+5),AR73)</f>
        <v>0</v>
      </c>
      <c r="AT73" s="658"/>
      <c r="AV73" s="654">
        <f ca="1">IF(AND(AR73&gt;0,AS73&gt;0),COUNTIF(AV$6:AV72,"&gt;0")+1,0)</f>
        <v>0</v>
      </c>
      <c r="BF73" s="654">
        <v>2</v>
      </c>
      <c r="BG73" s="654" t="s">
        <v>391</v>
      </c>
      <c r="BH73" s="654">
        <f t="shared" ref="BH73" si="220">IF(BH72+BU72&gt;40000,1,0)</f>
        <v>0</v>
      </c>
      <c r="BI73" s="654">
        <f t="shared" ref="BI73" si="221">IF(BI72+BV72&gt;40000,1,0)</f>
        <v>0</v>
      </c>
      <c r="BJ73" s="654">
        <f t="shared" ref="BJ73" si="222">IF(BJ72+BW72&gt;40000,1,0)</f>
        <v>0</v>
      </c>
      <c r="BK73" s="654">
        <f t="shared" ref="BK73" si="223">IF(BK72+BX72&gt;40000,1,0)</f>
        <v>0</v>
      </c>
      <c r="BL73" s="654">
        <f t="shared" ref="BL73" si="224">IF(BL72+BY72&gt;40000,1,0)</f>
        <v>0</v>
      </c>
      <c r="BM73" s="654">
        <f t="shared" ref="BM73" si="225">IF(BM72+BZ72&gt;40000,1,0)</f>
        <v>0</v>
      </c>
      <c r="BN73" s="654">
        <f t="shared" ref="BN73" si="226">IF(BN72+CA72&gt;40000,1,0)</f>
        <v>0</v>
      </c>
      <c r="BO73" s="654">
        <f t="shared" ref="BO73" si="227">IF(BO72+CB72&gt;40000,1,0)</f>
        <v>0</v>
      </c>
      <c r="BP73" s="654">
        <f t="shared" ref="BP73" si="228">IF(BP72+CC72&gt;40000,1,0)</f>
        <v>0</v>
      </c>
      <c r="BQ73" s="654">
        <f t="shared" ref="BQ73" si="229">IF(BQ72+CD72&gt;40000,1,0)</f>
        <v>0</v>
      </c>
      <c r="BR73" s="654">
        <f t="shared" ref="BR73" si="230">IF(BR72+CE72&gt;40000,1,0)</f>
        <v>0</v>
      </c>
      <c r="BS73" s="654">
        <f t="shared" ref="BS73" si="231">IF(BS72+CF72&gt;40000,1,0)</f>
        <v>0</v>
      </c>
    </row>
    <row r="74" spans="1:84">
      <c r="A74" s="1582"/>
      <c r="B74" s="1585"/>
      <c r="C74" s="1585"/>
      <c r="D74" s="1585"/>
      <c r="E74" s="1588"/>
      <c r="F74" s="1585"/>
      <c r="G74" s="466" t="s">
        <v>531</v>
      </c>
      <c r="H74" s="137"/>
      <c r="I74" s="137" t="str">
        <f t="shared" si="123"/>
        <v/>
      </c>
      <c r="J74" s="137" t="str">
        <f t="shared" si="123"/>
        <v/>
      </c>
      <c r="K74" s="137" t="str">
        <f t="shared" si="123"/>
        <v/>
      </c>
      <c r="L74" s="137" t="str">
        <f t="shared" si="123"/>
        <v/>
      </c>
      <c r="M74" s="137" t="str">
        <f t="shared" si="123"/>
        <v/>
      </c>
      <c r="N74" s="137" t="str">
        <f t="shared" si="123"/>
        <v/>
      </c>
      <c r="O74" s="137" t="str">
        <f t="shared" si="123"/>
        <v/>
      </c>
      <c r="P74" s="137" t="str">
        <f t="shared" si="123"/>
        <v/>
      </c>
      <c r="Q74" s="137" t="str">
        <f t="shared" si="123"/>
        <v/>
      </c>
      <c r="R74" s="137" t="str">
        <f t="shared" si="123"/>
        <v/>
      </c>
      <c r="S74" s="137" t="str">
        <f t="shared" si="123"/>
        <v/>
      </c>
      <c r="T74" s="465">
        <f t="shared" si="69"/>
        <v>0</v>
      </c>
      <c r="AO74" s="654">
        <v>2</v>
      </c>
      <c r="AP74" s="654">
        <v>3</v>
      </c>
      <c r="AQ74" s="654">
        <v>9</v>
      </c>
      <c r="AR74" s="658">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654">
        <f ca="1">COUNTIF(INDIRECT("H"&amp;(ROW()+12*(($AO74-1)*3+$AP74)-ROW())/12+5):INDIRECT("S"&amp;(ROW()+12*(($AO74-1)*3+$AP74)-ROW())/12+5),AR74)</f>
        <v>0</v>
      </c>
      <c r="AT74" s="658"/>
      <c r="AV74" s="654">
        <f ca="1">IF(AND(AR74&gt;0,AS74&gt;0),COUNTIF(AV$6:AV73,"&gt;0")+1,0)</f>
        <v>0</v>
      </c>
      <c r="BF74" s="654">
        <v>3</v>
      </c>
    </row>
    <row r="75" spans="1:84">
      <c r="A75" s="1581">
        <v>24</v>
      </c>
      <c r="B75" s="1583"/>
      <c r="C75" s="1589"/>
      <c r="D75" s="1583"/>
      <c r="E75" s="1586"/>
      <c r="F75" s="1583"/>
      <c r="G75" s="460" t="s">
        <v>393</v>
      </c>
      <c r="H75" s="141"/>
      <c r="I75" s="141" t="str">
        <f t="shared" si="123"/>
        <v/>
      </c>
      <c r="J75" s="141" t="str">
        <f t="shared" si="123"/>
        <v/>
      </c>
      <c r="K75" s="141" t="str">
        <f t="shared" si="123"/>
        <v/>
      </c>
      <c r="L75" s="141" t="str">
        <f t="shared" si="123"/>
        <v/>
      </c>
      <c r="M75" s="141" t="str">
        <f t="shared" si="123"/>
        <v/>
      </c>
      <c r="N75" s="141" t="str">
        <f t="shared" si="123"/>
        <v/>
      </c>
      <c r="O75" s="141" t="str">
        <f t="shared" si="123"/>
        <v/>
      </c>
      <c r="P75" s="141" t="str">
        <f t="shared" si="123"/>
        <v/>
      </c>
      <c r="Q75" s="141" t="str">
        <f t="shared" si="123"/>
        <v/>
      </c>
      <c r="R75" s="141" t="str">
        <f t="shared" si="123"/>
        <v/>
      </c>
      <c r="S75" s="141" t="str">
        <f t="shared" si="123"/>
        <v/>
      </c>
      <c r="T75" s="461">
        <f t="shared" si="69"/>
        <v>0</v>
      </c>
      <c r="AO75" s="654">
        <v>2</v>
      </c>
      <c r="AP75" s="654">
        <v>3</v>
      </c>
      <c r="AQ75" s="654">
        <v>10</v>
      </c>
      <c r="AR75" s="658">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654">
        <f ca="1">COUNTIF(INDIRECT("H"&amp;(ROW()+12*(($AO75-1)*3+$AP75)-ROW())/12+5):INDIRECT("S"&amp;(ROW()+12*(($AO75-1)*3+$AP75)-ROW())/12+5),AR75)</f>
        <v>0</v>
      </c>
      <c r="AT75" s="658"/>
      <c r="AV75" s="654">
        <f ca="1">IF(AND(AR75&gt;0,AS75&gt;0),COUNTIF(AV$6:AV74,"&gt;0")+1,0)</f>
        <v>0</v>
      </c>
      <c r="BF75" s="654">
        <v>1</v>
      </c>
      <c r="BH75" s="654">
        <f t="shared" ref="BH75" si="232">SUM(H75:H76)</f>
        <v>0</v>
      </c>
      <c r="BI75" s="654">
        <f t="shared" ref="BI75" si="233">SUM(I75:I76)</f>
        <v>0</v>
      </c>
      <c r="BJ75" s="654">
        <f t="shared" ref="BJ75" si="234">SUM(J75:J76)</f>
        <v>0</v>
      </c>
      <c r="BK75" s="654">
        <f t="shared" ref="BK75" si="235">SUM(K75:K76)</f>
        <v>0</v>
      </c>
      <c r="BL75" s="654">
        <f t="shared" ref="BL75" si="236">SUM(L75:L76)</f>
        <v>0</v>
      </c>
      <c r="BM75" s="654">
        <f t="shared" ref="BM75" si="237">SUM(M75:M76)</f>
        <v>0</v>
      </c>
      <c r="BN75" s="654">
        <f t="shared" ref="BN75" si="238">SUM(N75:N76)</f>
        <v>0</v>
      </c>
      <c r="BO75" s="654">
        <f t="shared" ref="BO75" si="239">SUM(O75:O76)</f>
        <v>0</v>
      </c>
      <c r="BP75" s="654">
        <f t="shared" ref="BP75" si="240">SUM(P75:P76)</f>
        <v>0</v>
      </c>
      <c r="BQ75" s="654">
        <f t="shared" ref="BQ75" si="241">SUM(Q75:Q76)</f>
        <v>0</v>
      </c>
      <c r="BR75" s="654">
        <f t="shared" ref="BR75" si="242">SUM(R75:R76)</f>
        <v>0</v>
      </c>
      <c r="BS75" s="654">
        <f t="shared" ref="BS75" si="243">SUM(S75:S76)</f>
        <v>0</v>
      </c>
      <c r="BU75" s="654">
        <f t="shared" ref="BU75" si="244">SUM(U75:U76)</f>
        <v>0</v>
      </c>
      <c r="BV75" s="654">
        <f t="shared" ref="BV75" si="245">SUM(V75:V76)</f>
        <v>0</v>
      </c>
      <c r="BW75" s="654">
        <f t="shared" ref="BW75" si="246">SUM(W75:W76)</f>
        <v>0</v>
      </c>
      <c r="BX75" s="654">
        <f t="shared" ref="BX75" si="247">SUM(X75:X76)</f>
        <v>0</v>
      </c>
      <c r="BY75" s="654">
        <f t="shared" ref="BY75" si="248">SUM(Y75:Y76)</f>
        <v>0</v>
      </c>
      <c r="BZ75" s="654">
        <f t="shared" ref="BZ75" si="249">SUM(Z75:Z76)</f>
        <v>0</v>
      </c>
      <c r="CA75" s="654">
        <f t="shared" ref="CA75" si="250">SUM(AA75:AA76)</f>
        <v>0</v>
      </c>
      <c r="CB75" s="654">
        <f t="shared" ref="CB75" si="251">SUM(AB75:AB76)</f>
        <v>0</v>
      </c>
      <c r="CC75" s="654">
        <f t="shared" ref="CC75" si="252">SUM(AC75:AC76)</f>
        <v>0</v>
      </c>
      <c r="CD75" s="654">
        <f t="shared" ref="CD75" si="253">SUM(AD75:AD76)</f>
        <v>0</v>
      </c>
      <c r="CE75" s="654">
        <f t="shared" ref="CE75" si="254">SUM(AE75:AE76)</f>
        <v>0</v>
      </c>
      <c r="CF75" s="654">
        <f t="shared" ref="CF75" si="255">SUM(AF75:AF76)</f>
        <v>0</v>
      </c>
    </row>
    <row r="76" spans="1:84">
      <c r="A76" s="1594"/>
      <c r="B76" s="1584"/>
      <c r="C76" s="1590"/>
      <c r="D76" s="1584"/>
      <c r="E76" s="1587"/>
      <c r="F76" s="1584"/>
      <c r="G76" s="462" t="s">
        <v>392</v>
      </c>
      <c r="H76" s="139"/>
      <c r="I76" s="139" t="str">
        <f t="shared" si="123"/>
        <v/>
      </c>
      <c r="J76" s="139" t="str">
        <f t="shared" si="123"/>
        <v/>
      </c>
      <c r="K76" s="139" t="str">
        <f t="shared" si="123"/>
        <v/>
      </c>
      <c r="L76" s="139" t="str">
        <f t="shared" si="123"/>
        <v/>
      </c>
      <c r="M76" s="139" t="str">
        <f t="shared" si="123"/>
        <v/>
      </c>
      <c r="N76" s="139" t="str">
        <f t="shared" si="123"/>
        <v/>
      </c>
      <c r="O76" s="139" t="str">
        <f t="shared" si="123"/>
        <v/>
      </c>
      <c r="P76" s="139" t="str">
        <f t="shared" si="123"/>
        <v/>
      </c>
      <c r="Q76" s="139" t="str">
        <f t="shared" si="123"/>
        <v/>
      </c>
      <c r="R76" s="139" t="str">
        <f t="shared" si="123"/>
        <v/>
      </c>
      <c r="S76" s="139" t="str">
        <f t="shared" si="123"/>
        <v/>
      </c>
      <c r="T76" s="463">
        <f t="shared" si="69"/>
        <v>0</v>
      </c>
      <c r="AO76" s="654">
        <v>2</v>
      </c>
      <c r="AP76" s="654">
        <v>3</v>
      </c>
      <c r="AQ76" s="654">
        <v>11</v>
      </c>
      <c r="AR76" s="658">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654">
        <f ca="1">COUNTIF(INDIRECT("H"&amp;(ROW()+12*(($AO76-1)*3+$AP76)-ROW())/12+5):INDIRECT("S"&amp;(ROW()+12*(($AO76-1)*3+$AP76)-ROW())/12+5),AR76)</f>
        <v>0</v>
      </c>
      <c r="AT76" s="658"/>
      <c r="AV76" s="654">
        <f ca="1">IF(AND(AR76&gt;0,AS76&gt;0),COUNTIF(AV$6:AV75,"&gt;0")+1,0)</f>
        <v>0</v>
      </c>
      <c r="BF76" s="654">
        <v>2</v>
      </c>
      <c r="BG76" s="654" t="s">
        <v>391</v>
      </c>
      <c r="BH76" s="654">
        <f t="shared" ref="BH76" si="256">IF(BH75+BU75&gt;40000,1,0)</f>
        <v>0</v>
      </c>
      <c r="BI76" s="654">
        <f t="shared" ref="BI76" si="257">IF(BI75+BV75&gt;40000,1,0)</f>
        <v>0</v>
      </c>
      <c r="BJ76" s="654">
        <f t="shared" ref="BJ76" si="258">IF(BJ75+BW75&gt;40000,1,0)</f>
        <v>0</v>
      </c>
      <c r="BK76" s="654">
        <f t="shared" ref="BK76" si="259">IF(BK75+BX75&gt;40000,1,0)</f>
        <v>0</v>
      </c>
      <c r="BL76" s="654">
        <f t="shared" ref="BL76" si="260">IF(BL75+BY75&gt;40000,1,0)</f>
        <v>0</v>
      </c>
      <c r="BM76" s="654">
        <f t="shared" ref="BM76" si="261">IF(BM75+BZ75&gt;40000,1,0)</f>
        <v>0</v>
      </c>
      <c r="BN76" s="654">
        <f t="shared" ref="BN76" si="262">IF(BN75+CA75&gt;40000,1,0)</f>
        <v>0</v>
      </c>
      <c r="BO76" s="654">
        <f t="shared" ref="BO76" si="263">IF(BO75+CB75&gt;40000,1,0)</f>
        <v>0</v>
      </c>
      <c r="BP76" s="654">
        <f t="shared" ref="BP76" si="264">IF(BP75+CC75&gt;40000,1,0)</f>
        <v>0</v>
      </c>
      <c r="BQ76" s="654">
        <f t="shared" ref="BQ76" si="265">IF(BQ75+CD75&gt;40000,1,0)</f>
        <v>0</v>
      </c>
      <c r="BR76" s="654">
        <f t="shared" ref="BR76" si="266">IF(BR75+CE75&gt;40000,1,0)</f>
        <v>0</v>
      </c>
      <c r="BS76" s="654">
        <f t="shared" ref="BS76" si="267">IF(BS75+CF75&gt;40000,1,0)</f>
        <v>0</v>
      </c>
    </row>
    <row r="77" spans="1:84">
      <c r="A77" s="1582"/>
      <c r="B77" s="1585"/>
      <c r="C77" s="1591"/>
      <c r="D77" s="1585"/>
      <c r="E77" s="1588"/>
      <c r="F77" s="1585"/>
      <c r="G77" s="466" t="s">
        <v>531</v>
      </c>
      <c r="H77" s="137"/>
      <c r="I77" s="137" t="str">
        <f t="shared" si="123"/>
        <v/>
      </c>
      <c r="J77" s="137" t="str">
        <f t="shared" si="123"/>
        <v/>
      </c>
      <c r="K77" s="137" t="str">
        <f t="shared" si="123"/>
        <v/>
      </c>
      <c r="L77" s="137" t="str">
        <f t="shared" si="123"/>
        <v/>
      </c>
      <c r="M77" s="137" t="str">
        <f t="shared" si="123"/>
        <v/>
      </c>
      <c r="N77" s="137" t="str">
        <f t="shared" si="123"/>
        <v/>
      </c>
      <c r="O77" s="137" t="str">
        <f t="shared" si="123"/>
        <v/>
      </c>
      <c r="P77" s="137" t="str">
        <f t="shared" si="123"/>
        <v/>
      </c>
      <c r="Q77" s="137" t="str">
        <f t="shared" si="123"/>
        <v/>
      </c>
      <c r="R77" s="137" t="str">
        <f t="shared" si="123"/>
        <v/>
      </c>
      <c r="S77" s="137" t="str">
        <f t="shared" si="123"/>
        <v/>
      </c>
      <c r="T77" s="465">
        <f t="shared" si="69"/>
        <v>0</v>
      </c>
      <c r="AO77" s="654">
        <v>2</v>
      </c>
      <c r="AP77" s="654">
        <v>3</v>
      </c>
      <c r="AQ77" s="654">
        <v>12</v>
      </c>
      <c r="AR77" s="658">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654">
        <f ca="1">COUNTIF(INDIRECT("H"&amp;(ROW()+12*(($AO77-1)*3+$AP77)-ROW())/12+5):INDIRECT("S"&amp;(ROW()+12*(($AO77-1)*3+$AP77)-ROW())/12+5),AR77)</f>
        <v>0</v>
      </c>
      <c r="AT77" s="658"/>
      <c r="AV77" s="654">
        <f ca="1">IF(AND(AR77&gt;0,AS77&gt;0),COUNTIF(AV$6:AV76,"&gt;0")+1,0)</f>
        <v>0</v>
      </c>
      <c r="BF77" s="654">
        <v>3</v>
      </c>
    </row>
    <row r="78" spans="1:84">
      <c r="A78" s="1581">
        <v>25</v>
      </c>
      <c r="B78" s="1583"/>
      <c r="C78" s="1583"/>
      <c r="D78" s="1583"/>
      <c r="E78" s="1586"/>
      <c r="F78" s="1583"/>
      <c r="G78" s="460" t="s">
        <v>393</v>
      </c>
      <c r="H78" s="141"/>
      <c r="I78" s="141" t="str">
        <f t="shared" si="123"/>
        <v/>
      </c>
      <c r="J78" s="141" t="str">
        <f t="shared" si="123"/>
        <v/>
      </c>
      <c r="K78" s="141" t="str">
        <f t="shared" si="123"/>
        <v/>
      </c>
      <c r="L78" s="141" t="str">
        <f t="shared" si="123"/>
        <v/>
      </c>
      <c r="M78" s="141" t="str">
        <f t="shared" si="123"/>
        <v/>
      </c>
      <c r="N78" s="141" t="str">
        <f t="shared" si="123"/>
        <v/>
      </c>
      <c r="O78" s="141" t="str">
        <f t="shared" si="123"/>
        <v/>
      </c>
      <c r="P78" s="141" t="str">
        <f t="shared" si="123"/>
        <v/>
      </c>
      <c r="Q78" s="141" t="str">
        <f t="shared" si="123"/>
        <v/>
      </c>
      <c r="R78" s="141" t="str">
        <f t="shared" si="123"/>
        <v/>
      </c>
      <c r="S78" s="141" t="str">
        <f t="shared" si="123"/>
        <v/>
      </c>
      <c r="T78" s="461">
        <f t="shared" si="69"/>
        <v>0</v>
      </c>
      <c r="AO78" s="654">
        <v>3</v>
      </c>
      <c r="AP78" s="654">
        <v>1</v>
      </c>
      <c r="AQ78" s="654">
        <v>1</v>
      </c>
      <c r="AR78" s="658">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654">
        <f ca="1">COUNTIF(INDIRECT("H"&amp;(ROW()+12*(($AO78-1)*3+$AP78)-ROW())/12+5):INDIRECT("S"&amp;(ROW()+12*(($AO78-1)*3+$AP78)-ROW())/12+5),AR78)</f>
        <v>0</v>
      </c>
      <c r="AT78" s="658"/>
      <c r="AV78" s="654">
        <f ca="1">IF(AND(AR78&gt;0,AS78&gt;0),COUNTIF(AV$6:AV77,"&gt;0")+1,0)</f>
        <v>0</v>
      </c>
      <c r="BF78" s="654">
        <v>1</v>
      </c>
      <c r="BH78" s="654">
        <f t="shared" ref="BH78" si="268">SUM(H78:H79)</f>
        <v>0</v>
      </c>
      <c r="BI78" s="654">
        <f t="shared" ref="BI78" si="269">SUM(I78:I79)</f>
        <v>0</v>
      </c>
      <c r="BJ78" s="654">
        <f t="shared" ref="BJ78" si="270">SUM(J78:J79)</f>
        <v>0</v>
      </c>
      <c r="BK78" s="654">
        <f t="shared" ref="BK78" si="271">SUM(K78:K79)</f>
        <v>0</v>
      </c>
      <c r="BL78" s="654">
        <f t="shared" ref="BL78" si="272">SUM(L78:L79)</f>
        <v>0</v>
      </c>
      <c r="BM78" s="654">
        <f t="shared" ref="BM78" si="273">SUM(M78:M79)</f>
        <v>0</v>
      </c>
      <c r="BN78" s="654">
        <f t="shared" ref="BN78" si="274">SUM(N78:N79)</f>
        <v>0</v>
      </c>
      <c r="BO78" s="654">
        <f t="shared" ref="BO78" si="275">SUM(O78:O79)</f>
        <v>0</v>
      </c>
      <c r="BP78" s="654">
        <f t="shared" ref="BP78" si="276">SUM(P78:P79)</f>
        <v>0</v>
      </c>
      <c r="BQ78" s="654">
        <f t="shared" ref="BQ78" si="277">SUM(Q78:Q79)</f>
        <v>0</v>
      </c>
      <c r="BR78" s="654">
        <f t="shared" ref="BR78" si="278">SUM(R78:R79)</f>
        <v>0</v>
      </c>
      <c r="BS78" s="654">
        <f t="shared" ref="BS78" si="279">SUM(S78:S79)</f>
        <v>0</v>
      </c>
      <c r="BU78" s="654">
        <f t="shared" ref="BU78" si="280">SUM(U78:U79)</f>
        <v>0</v>
      </c>
      <c r="BV78" s="654">
        <f t="shared" ref="BV78" si="281">SUM(V78:V79)</f>
        <v>0</v>
      </c>
      <c r="BW78" s="654">
        <f t="shared" ref="BW78" si="282">SUM(W78:W79)</f>
        <v>0</v>
      </c>
      <c r="BX78" s="654">
        <f t="shared" ref="BX78" si="283">SUM(X78:X79)</f>
        <v>0</v>
      </c>
      <c r="BY78" s="654">
        <f t="shared" ref="BY78" si="284">SUM(Y78:Y79)</f>
        <v>0</v>
      </c>
      <c r="BZ78" s="654">
        <f t="shared" ref="BZ78" si="285">SUM(Z78:Z79)</f>
        <v>0</v>
      </c>
      <c r="CA78" s="654">
        <f t="shared" ref="CA78" si="286">SUM(AA78:AA79)</f>
        <v>0</v>
      </c>
      <c r="CB78" s="654">
        <f t="shared" ref="CB78" si="287">SUM(AB78:AB79)</f>
        <v>0</v>
      </c>
      <c r="CC78" s="654">
        <f t="shared" ref="CC78" si="288">SUM(AC78:AC79)</f>
        <v>0</v>
      </c>
      <c r="CD78" s="654">
        <f t="shared" ref="CD78" si="289">SUM(AD78:AD79)</f>
        <v>0</v>
      </c>
      <c r="CE78" s="654">
        <f t="shared" ref="CE78" si="290">SUM(AE78:AE79)</f>
        <v>0</v>
      </c>
      <c r="CF78" s="654">
        <f t="shared" ref="CF78" si="291">SUM(AF78:AF79)</f>
        <v>0</v>
      </c>
    </row>
    <row r="79" spans="1:84">
      <c r="A79" s="1594"/>
      <c r="B79" s="1584"/>
      <c r="C79" s="1584"/>
      <c r="D79" s="1584"/>
      <c r="E79" s="1587"/>
      <c r="F79" s="1584"/>
      <c r="G79" s="462" t="s">
        <v>392</v>
      </c>
      <c r="H79" s="139"/>
      <c r="I79" s="139" t="str">
        <f t="shared" si="123"/>
        <v/>
      </c>
      <c r="J79" s="139" t="str">
        <f t="shared" si="123"/>
        <v/>
      </c>
      <c r="K79" s="139" t="str">
        <f t="shared" si="123"/>
        <v/>
      </c>
      <c r="L79" s="139" t="str">
        <f t="shared" si="123"/>
        <v/>
      </c>
      <c r="M79" s="139" t="str">
        <f t="shared" si="123"/>
        <v/>
      </c>
      <c r="N79" s="139" t="str">
        <f t="shared" si="123"/>
        <v/>
      </c>
      <c r="O79" s="139" t="str">
        <f t="shared" si="123"/>
        <v/>
      </c>
      <c r="P79" s="139" t="str">
        <f t="shared" si="123"/>
        <v/>
      </c>
      <c r="Q79" s="139" t="str">
        <f t="shared" si="123"/>
        <v/>
      </c>
      <c r="R79" s="139" t="str">
        <f t="shared" si="123"/>
        <v/>
      </c>
      <c r="S79" s="139" t="str">
        <f t="shared" si="123"/>
        <v/>
      </c>
      <c r="T79" s="463">
        <f t="shared" si="69"/>
        <v>0</v>
      </c>
      <c r="AO79" s="654">
        <v>3</v>
      </c>
      <c r="AP79" s="654">
        <v>1</v>
      </c>
      <c r="AQ79" s="654">
        <v>2</v>
      </c>
      <c r="AR79" s="658">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654">
        <f ca="1">COUNTIF(INDIRECT("H"&amp;(ROW()+12*(($AO79-1)*3+$AP79)-ROW())/12+5):INDIRECT("S"&amp;(ROW()+12*(($AO79-1)*3+$AP79)-ROW())/12+5),AR79)</f>
        <v>0</v>
      </c>
      <c r="AT79" s="658"/>
      <c r="AV79" s="654">
        <f ca="1">IF(AND(AR79&gt;0,AS79&gt;0),COUNTIF(AV$6:AV78,"&gt;0")+1,0)</f>
        <v>0</v>
      </c>
      <c r="BF79" s="654">
        <v>2</v>
      </c>
      <c r="BG79" s="654" t="s">
        <v>391</v>
      </c>
      <c r="BH79" s="654">
        <f t="shared" ref="BH79" si="292">IF(BH78+BU78&gt;40000,1,0)</f>
        <v>0</v>
      </c>
      <c r="BI79" s="654">
        <f t="shared" ref="BI79" si="293">IF(BI78+BV78&gt;40000,1,0)</f>
        <v>0</v>
      </c>
      <c r="BJ79" s="654">
        <f t="shared" ref="BJ79" si="294">IF(BJ78+BW78&gt;40000,1,0)</f>
        <v>0</v>
      </c>
      <c r="BK79" s="654">
        <f t="shared" ref="BK79" si="295">IF(BK78+BX78&gt;40000,1,0)</f>
        <v>0</v>
      </c>
      <c r="BL79" s="654">
        <f t="shared" ref="BL79" si="296">IF(BL78+BY78&gt;40000,1,0)</f>
        <v>0</v>
      </c>
      <c r="BM79" s="654">
        <f t="shared" ref="BM79" si="297">IF(BM78+BZ78&gt;40000,1,0)</f>
        <v>0</v>
      </c>
      <c r="BN79" s="654">
        <f t="shared" ref="BN79" si="298">IF(BN78+CA78&gt;40000,1,0)</f>
        <v>0</v>
      </c>
      <c r="BO79" s="654">
        <f t="shared" ref="BO79" si="299">IF(BO78+CB78&gt;40000,1,0)</f>
        <v>0</v>
      </c>
      <c r="BP79" s="654">
        <f t="shared" ref="BP79" si="300">IF(BP78+CC78&gt;40000,1,0)</f>
        <v>0</v>
      </c>
      <c r="BQ79" s="654">
        <f t="shared" ref="BQ79" si="301">IF(BQ78+CD78&gt;40000,1,0)</f>
        <v>0</v>
      </c>
      <c r="BR79" s="654">
        <f t="shared" ref="BR79" si="302">IF(BR78+CE78&gt;40000,1,0)</f>
        <v>0</v>
      </c>
      <c r="BS79" s="654">
        <f t="shared" ref="BS79" si="303">IF(BS78+CF78&gt;40000,1,0)</f>
        <v>0</v>
      </c>
    </row>
    <row r="80" spans="1:84">
      <c r="A80" s="1582"/>
      <c r="B80" s="1585"/>
      <c r="C80" s="1585"/>
      <c r="D80" s="1585"/>
      <c r="E80" s="1588"/>
      <c r="F80" s="1585"/>
      <c r="G80" s="466" t="s">
        <v>531</v>
      </c>
      <c r="H80" s="137"/>
      <c r="I80" s="137" t="str">
        <f t="shared" si="123"/>
        <v/>
      </c>
      <c r="J80" s="137" t="str">
        <f t="shared" si="123"/>
        <v/>
      </c>
      <c r="K80" s="137" t="str">
        <f t="shared" si="123"/>
        <v/>
      </c>
      <c r="L80" s="137" t="str">
        <f t="shared" si="123"/>
        <v/>
      </c>
      <c r="M80" s="137" t="str">
        <f t="shared" si="123"/>
        <v/>
      </c>
      <c r="N80" s="137" t="str">
        <f t="shared" si="123"/>
        <v/>
      </c>
      <c r="O80" s="137" t="str">
        <f t="shared" si="123"/>
        <v/>
      </c>
      <c r="P80" s="137" t="str">
        <f t="shared" si="123"/>
        <v/>
      </c>
      <c r="Q80" s="137" t="str">
        <f t="shared" si="123"/>
        <v/>
      </c>
      <c r="R80" s="137" t="str">
        <f t="shared" si="123"/>
        <v/>
      </c>
      <c r="S80" s="137" t="str">
        <f t="shared" si="123"/>
        <v/>
      </c>
      <c r="T80" s="465">
        <f t="shared" si="69"/>
        <v>0</v>
      </c>
      <c r="AO80" s="654">
        <v>3</v>
      </c>
      <c r="AP80" s="654">
        <v>1</v>
      </c>
      <c r="AQ80" s="654">
        <v>3</v>
      </c>
      <c r="AR80" s="658">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654">
        <f ca="1">COUNTIF(INDIRECT("H"&amp;(ROW()+12*(($AO80-1)*3+$AP80)-ROW())/12+5):INDIRECT("S"&amp;(ROW()+12*(($AO80-1)*3+$AP80)-ROW())/12+5),AR80)</f>
        <v>0</v>
      </c>
      <c r="AT80" s="658"/>
      <c r="AV80" s="654">
        <f ca="1">IF(AND(AR80&gt;0,AS80&gt;0),COUNTIF(AV$6:AV79,"&gt;0")+1,0)</f>
        <v>0</v>
      </c>
      <c r="BF80" s="654">
        <v>3</v>
      </c>
    </row>
    <row r="81" spans="1:84">
      <c r="A81" s="1581">
        <v>26</v>
      </c>
      <c r="B81" s="1583"/>
      <c r="C81" s="1583"/>
      <c r="D81" s="1583"/>
      <c r="E81" s="1586"/>
      <c r="F81" s="1583"/>
      <c r="G81" s="460" t="s">
        <v>393</v>
      </c>
      <c r="H81" s="141"/>
      <c r="I81" s="141" t="str">
        <f t="shared" ref="I81:I95" si="304">IF(H81="","",H81)</f>
        <v/>
      </c>
      <c r="J81" s="141" t="str">
        <f t="shared" ref="J81:J95" si="305">IF(I81="","",I81)</f>
        <v/>
      </c>
      <c r="K81" s="141" t="str">
        <f t="shared" ref="K81:K95" si="306">IF(J81="","",J81)</f>
        <v/>
      </c>
      <c r="L81" s="141" t="str">
        <f t="shared" ref="L81:L95" si="307">IF(K81="","",K81)</f>
        <v/>
      </c>
      <c r="M81" s="141" t="str">
        <f t="shared" ref="M81:M95" si="308">IF(L81="","",L81)</f>
        <v/>
      </c>
      <c r="N81" s="141" t="str">
        <f t="shared" ref="N81:N95" si="309">IF(M81="","",M81)</f>
        <v/>
      </c>
      <c r="O81" s="141" t="str">
        <f t="shared" ref="O81:O95" si="310">IF(N81="","",N81)</f>
        <v/>
      </c>
      <c r="P81" s="141" t="str">
        <f t="shared" ref="P81:P95" si="311">IF(O81="","",O81)</f>
        <v/>
      </c>
      <c r="Q81" s="141" t="str">
        <f t="shared" ref="Q81:Q95" si="312">IF(P81="","",P81)</f>
        <v/>
      </c>
      <c r="R81" s="141" t="str">
        <f t="shared" ref="R81:R95" si="313">IF(Q81="","",Q81)</f>
        <v/>
      </c>
      <c r="S81" s="141" t="str">
        <f t="shared" ref="S81:S95" si="314">IF(R81="","",R81)</f>
        <v/>
      </c>
      <c r="T81" s="461">
        <f t="shared" si="69"/>
        <v>0</v>
      </c>
      <c r="AO81" s="654">
        <v>3</v>
      </c>
      <c r="AP81" s="654">
        <v>1</v>
      </c>
      <c r="AQ81" s="654">
        <v>4</v>
      </c>
      <c r="AR81" s="658">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654">
        <f ca="1">COUNTIF(INDIRECT("H"&amp;(ROW()+12*(($AO81-1)*3+$AP81)-ROW())/12+5):INDIRECT("S"&amp;(ROW()+12*(($AO81-1)*3+$AP81)-ROW())/12+5),AR81)</f>
        <v>0</v>
      </c>
      <c r="AT81" s="658"/>
      <c r="AV81" s="654">
        <f ca="1">IF(AND(AR81&gt;0,AS81&gt;0),COUNTIF(AV$6:AV80,"&gt;0")+1,0)</f>
        <v>0</v>
      </c>
      <c r="BF81" s="654">
        <v>1</v>
      </c>
      <c r="BH81" s="654">
        <f t="shared" ref="BH81" si="315">SUM(H81:H82)</f>
        <v>0</v>
      </c>
      <c r="BI81" s="654">
        <f t="shared" ref="BI81" si="316">SUM(I81:I82)</f>
        <v>0</v>
      </c>
      <c r="BJ81" s="654">
        <f t="shared" ref="BJ81" si="317">SUM(J81:J82)</f>
        <v>0</v>
      </c>
      <c r="BK81" s="654">
        <f t="shared" ref="BK81" si="318">SUM(K81:K82)</f>
        <v>0</v>
      </c>
      <c r="BL81" s="654">
        <f t="shared" ref="BL81" si="319">SUM(L81:L82)</f>
        <v>0</v>
      </c>
      <c r="BM81" s="654">
        <f t="shared" ref="BM81" si="320">SUM(M81:M82)</f>
        <v>0</v>
      </c>
      <c r="BN81" s="654">
        <f t="shared" ref="BN81" si="321">SUM(N81:N82)</f>
        <v>0</v>
      </c>
      <c r="BO81" s="654">
        <f t="shared" ref="BO81" si="322">SUM(O81:O82)</f>
        <v>0</v>
      </c>
      <c r="BP81" s="654">
        <f t="shared" ref="BP81" si="323">SUM(P81:P82)</f>
        <v>0</v>
      </c>
      <c r="BQ81" s="654">
        <f t="shared" ref="BQ81" si="324">SUM(Q81:Q82)</f>
        <v>0</v>
      </c>
      <c r="BR81" s="654">
        <f t="shared" ref="BR81" si="325">SUM(R81:R82)</f>
        <v>0</v>
      </c>
      <c r="BS81" s="654">
        <f t="shared" ref="BS81" si="326">SUM(S81:S82)</f>
        <v>0</v>
      </c>
      <c r="BU81" s="654">
        <f t="shared" ref="BU81" si="327">SUM(U81:U82)</f>
        <v>0</v>
      </c>
      <c r="BV81" s="654">
        <f t="shared" ref="BV81" si="328">SUM(V81:V82)</f>
        <v>0</v>
      </c>
      <c r="BW81" s="654">
        <f t="shared" ref="BW81" si="329">SUM(W81:W82)</f>
        <v>0</v>
      </c>
      <c r="BX81" s="654">
        <f t="shared" ref="BX81" si="330">SUM(X81:X82)</f>
        <v>0</v>
      </c>
      <c r="BY81" s="654">
        <f t="shared" ref="BY81" si="331">SUM(Y81:Y82)</f>
        <v>0</v>
      </c>
      <c r="BZ81" s="654">
        <f t="shared" ref="BZ81" si="332">SUM(Z81:Z82)</f>
        <v>0</v>
      </c>
      <c r="CA81" s="654">
        <f t="shared" ref="CA81" si="333">SUM(AA81:AA82)</f>
        <v>0</v>
      </c>
      <c r="CB81" s="654">
        <f t="shared" ref="CB81" si="334">SUM(AB81:AB82)</f>
        <v>0</v>
      </c>
      <c r="CC81" s="654">
        <f t="shared" ref="CC81" si="335">SUM(AC81:AC82)</f>
        <v>0</v>
      </c>
      <c r="CD81" s="654">
        <f t="shared" ref="CD81" si="336">SUM(AD81:AD82)</f>
        <v>0</v>
      </c>
      <c r="CE81" s="654">
        <f t="shared" ref="CE81" si="337">SUM(AE81:AE82)</f>
        <v>0</v>
      </c>
      <c r="CF81" s="654">
        <f t="shared" ref="CF81" si="338">SUM(AF81:AF82)</f>
        <v>0</v>
      </c>
    </row>
    <row r="82" spans="1:84">
      <c r="A82" s="1594"/>
      <c r="B82" s="1584"/>
      <c r="C82" s="1584"/>
      <c r="D82" s="1584"/>
      <c r="E82" s="1587"/>
      <c r="F82" s="1584"/>
      <c r="G82" s="462" t="s">
        <v>392</v>
      </c>
      <c r="H82" s="139"/>
      <c r="I82" s="139" t="str">
        <f t="shared" si="304"/>
        <v/>
      </c>
      <c r="J82" s="139" t="str">
        <f t="shared" si="305"/>
        <v/>
      </c>
      <c r="K82" s="139" t="str">
        <f t="shared" si="306"/>
        <v/>
      </c>
      <c r="L82" s="139" t="str">
        <f t="shared" si="307"/>
        <v/>
      </c>
      <c r="M82" s="139" t="str">
        <f t="shared" si="308"/>
        <v/>
      </c>
      <c r="N82" s="139" t="str">
        <f t="shared" si="309"/>
        <v/>
      </c>
      <c r="O82" s="139" t="str">
        <f t="shared" si="310"/>
        <v/>
      </c>
      <c r="P82" s="139" t="str">
        <f t="shared" si="311"/>
        <v/>
      </c>
      <c r="Q82" s="139" t="str">
        <f t="shared" si="312"/>
        <v/>
      </c>
      <c r="R82" s="139" t="str">
        <f t="shared" si="313"/>
        <v/>
      </c>
      <c r="S82" s="139" t="str">
        <f t="shared" si="314"/>
        <v/>
      </c>
      <c r="T82" s="463">
        <f t="shared" si="69"/>
        <v>0</v>
      </c>
      <c r="AO82" s="654">
        <v>3</v>
      </c>
      <c r="AP82" s="654">
        <v>1</v>
      </c>
      <c r="AQ82" s="654">
        <v>5</v>
      </c>
      <c r="AR82" s="658">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654">
        <f ca="1">COUNTIF(INDIRECT("H"&amp;(ROW()+12*(($AO82-1)*3+$AP82)-ROW())/12+5):INDIRECT("S"&amp;(ROW()+12*(($AO82-1)*3+$AP82)-ROW())/12+5),AR82)</f>
        <v>0</v>
      </c>
      <c r="AT82" s="658"/>
      <c r="AV82" s="654">
        <f ca="1">IF(AND(AR82&gt;0,AS82&gt;0),COUNTIF(AV$6:AV81,"&gt;0")+1,0)</f>
        <v>0</v>
      </c>
      <c r="BF82" s="654">
        <v>2</v>
      </c>
      <c r="BG82" s="654" t="s">
        <v>391</v>
      </c>
      <c r="BH82" s="654">
        <f t="shared" ref="BH82" si="339">IF(BH81+BU81&gt;40000,1,0)</f>
        <v>0</v>
      </c>
      <c r="BI82" s="654">
        <f t="shared" ref="BI82" si="340">IF(BI81+BV81&gt;40000,1,0)</f>
        <v>0</v>
      </c>
      <c r="BJ82" s="654">
        <f t="shared" ref="BJ82" si="341">IF(BJ81+BW81&gt;40000,1,0)</f>
        <v>0</v>
      </c>
      <c r="BK82" s="654">
        <f t="shared" ref="BK82" si="342">IF(BK81+BX81&gt;40000,1,0)</f>
        <v>0</v>
      </c>
      <c r="BL82" s="654">
        <f t="shared" ref="BL82" si="343">IF(BL81+BY81&gt;40000,1,0)</f>
        <v>0</v>
      </c>
      <c r="BM82" s="654">
        <f t="shared" ref="BM82" si="344">IF(BM81+BZ81&gt;40000,1,0)</f>
        <v>0</v>
      </c>
      <c r="BN82" s="654">
        <f t="shared" ref="BN82" si="345">IF(BN81+CA81&gt;40000,1,0)</f>
        <v>0</v>
      </c>
      <c r="BO82" s="654">
        <f t="shared" ref="BO82" si="346">IF(BO81+CB81&gt;40000,1,0)</f>
        <v>0</v>
      </c>
      <c r="BP82" s="654">
        <f t="shared" ref="BP82" si="347">IF(BP81+CC81&gt;40000,1,0)</f>
        <v>0</v>
      </c>
      <c r="BQ82" s="654">
        <f t="shared" ref="BQ82" si="348">IF(BQ81+CD81&gt;40000,1,0)</f>
        <v>0</v>
      </c>
      <c r="BR82" s="654">
        <f t="shared" ref="BR82" si="349">IF(BR81+CE81&gt;40000,1,0)</f>
        <v>0</v>
      </c>
      <c r="BS82" s="654">
        <f t="shared" ref="BS82" si="350">IF(BS81+CF81&gt;40000,1,0)</f>
        <v>0</v>
      </c>
    </row>
    <row r="83" spans="1:84">
      <c r="A83" s="1582"/>
      <c r="B83" s="1585"/>
      <c r="C83" s="1585"/>
      <c r="D83" s="1585"/>
      <c r="E83" s="1588"/>
      <c r="F83" s="1585"/>
      <c r="G83" s="466" t="s">
        <v>531</v>
      </c>
      <c r="H83" s="137"/>
      <c r="I83" s="137" t="str">
        <f t="shared" si="304"/>
        <v/>
      </c>
      <c r="J83" s="137" t="str">
        <f t="shared" si="305"/>
        <v/>
      </c>
      <c r="K83" s="137" t="str">
        <f t="shared" si="306"/>
        <v/>
      </c>
      <c r="L83" s="137" t="str">
        <f t="shared" si="307"/>
        <v/>
      </c>
      <c r="M83" s="137" t="str">
        <f t="shared" si="308"/>
        <v/>
      </c>
      <c r="N83" s="137" t="str">
        <f t="shared" si="309"/>
        <v/>
      </c>
      <c r="O83" s="137" t="str">
        <f t="shared" si="310"/>
        <v/>
      </c>
      <c r="P83" s="137" t="str">
        <f t="shared" si="311"/>
        <v/>
      </c>
      <c r="Q83" s="137" t="str">
        <f t="shared" si="312"/>
        <v/>
      </c>
      <c r="R83" s="137" t="str">
        <f t="shared" si="313"/>
        <v/>
      </c>
      <c r="S83" s="137" t="str">
        <f t="shared" si="314"/>
        <v/>
      </c>
      <c r="T83" s="465">
        <f t="shared" si="69"/>
        <v>0</v>
      </c>
      <c r="AO83" s="654">
        <v>3</v>
      </c>
      <c r="AP83" s="654">
        <v>1</v>
      </c>
      <c r="AQ83" s="654">
        <v>6</v>
      </c>
      <c r="AR83" s="658">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654">
        <f ca="1">COUNTIF(INDIRECT("H"&amp;(ROW()+12*(($AO83-1)*3+$AP83)-ROW())/12+5):INDIRECT("S"&amp;(ROW()+12*(($AO83-1)*3+$AP83)-ROW())/12+5),AR83)</f>
        <v>0</v>
      </c>
      <c r="AT83" s="658"/>
      <c r="AV83" s="654">
        <f ca="1">IF(AND(AR83&gt;0,AS83&gt;0),COUNTIF(AV$6:AV82,"&gt;0")+1,0)</f>
        <v>0</v>
      </c>
      <c r="BF83" s="654">
        <v>3</v>
      </c>
    </row>
    <row r="84" spans="1:84">
      <c r="A84" s="1581">
        <v>27</v>
      </c>
      <c r="B84" s="1583"/>
      <c r="C84" s="1583"/>
      <c r="D84" s="1583"/>
      <c r="E84" s="1586"/>
      <c r="F84" s="1583"/>
      <c r="G84" s="460" t="s">
        <v>393</v>
      </c>
      <c r="H84" s="141"/>
      <c r="I84" s="141" t="str">
        <f t="shared" si="304"/>
        <v/>
      </c>
      <c r="J84" s="141" t="str">
        <f t="shared" si="305"/>
        <v/>
      </c>
      <c r="K84" s="141" t="str">
        <f t="shared" si="306"/>
        <v/>
      </c>
      <c r="L84" s="141" t="str">
        <f t="shared" si="307"/>
        <v/>
      </c>
      <c r="M84" s="141" t="str">
        <f t="shared" si="308"/>
        <v/>
      </c>
      <c r="N84" s="141" t="str">
        <f t="shared" si="309"/>
        <v/>
      </c>
      <c r="O84" s="141" t="str">
        <f t="shared" si="310"/>
        <v/>
      </c>
      <c r="P84" s="141" t="str">
        <f t="shared" si="311"/>
        <v/>
      </c>
      <c r="Q84" s="141" t="str">
        <f t="shared" si="312"/>
        <v/>
      </c>
      <c r="R84" s="141" t="str">
        <f t="shared" si="313"/>
        <v/>
      </c>
      <c r="S84" s="141" t="str">
        <f t="shared" si="314"/>
        <v/>
      </c>
      <c r="T84" s="461">
        <f t="shared" si="69"/>
        <v>0</v>
      </c>
      <c r="AO84" s="654">
        <v>3</v>
      </c>
      <c r="AP84" s="654">
        <v>1</v>
      </c>
      <c r="AQ84" s="654">
        <v>7</v>
      </c>
      <c r="AR84" s="658">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654">
        <f ca="1">COUNTIF(INDIRECT("H"&amp;(ROW()+12*(($AO84-1)*3+$AP84)-ROW())/12+5):INDIRECT("S"&amp;(ROW()+12*(($AO84-1)*3+$AP84)-ROW())/12+5),AR84)</f>
        <v>0</v>
      </c>
      <c r="AT84" s="658"/>
      <c r="AV84" s="654">
        <f ca="1">IF(AND(AR84&gt;0,AS84&gt;0),COUNTIF(AV$6:AV83,"&gt;0")+1,0)</f>
        <v>0</v>
      </c>
      <c r="BF84" s="654">
        <v>1</v>
      </c>
      <c r="BH84" s="654">
        <f t="shared" ref="BH84" si="351">SUM(H84:H85)</f>
        <v>0</v>
      </c>
      <c r="BI84" s="654">
        <f t="shared" ref="BI84" si="352">SUM(I84:I85)</f>
        <v>0</v>
      </c>
      <c r="BJ84" s="654">
        <f t="shared" ref="BJ84" si="353">SUM(J84:J85)</f>
        <v>0</v>
      </c>
      <c r="BK84" s="654">
        <f t="shared" ref="BK84" si="354">SUM(K84:K85)</f>
        <v>0</v>
      </c>
      <c r="BL84" s="654">
        <f t="shared" ref="BL84" si="355">SUM(L84:L85)</f>
        <v>0</v>
      </c>
      <c r="BM84" s="654">
        <f t="shared" ref="BM84" si="356">SUM(M84:M85)</f>
        <v>0</v>
      </c>
      <c r="BN84" s="654">
        <f t="shared" ref="BN84" si="357">SUM(N84:N85)</f>
        <v>0</v>
      </c>
      <c r="BO84" s="654">
        <f t="shared" ref="BO84" si="358">SUM(O84:O85)</f>
        <v>0</v>
      </c>
      <c r="BP84" s="654">
        <f t="shared" ref="BP84" si="359">SUM(P84:P85)</f>
        <v>0</v>
      </c>
      <c r="BQ84" s="654">
        <f t="shared" ref="BQ84" si="360">SUM(Q84:Q85)</f>
        <v>0</v>
      </c>
      <c r="BR84" s="654">
        <f t="shared" ref="BR84" si="361">SUM(R84:R85)</f>
        <v>0</v>
      </c>
      <c r="BS84" s="654">
        <f t="shared" ref="BS84" si="362">SUM(S84:S85)</f>
        <v>0</v>
      </c>
      <c r="BU84" s="654">
        <f t="shared" ref="BU84" si="363">SUM(U84:U85)</f>
        <v>0</v>
      </c>
      <c r="BV84" s="654">
        <f t="shared" ref="BV84" si="364">SUM(V84:V85)</f>
        <v>0</v>
      </c>
      <c r="BW84" s="654">
        <f t="shared" ref="BW84" si="365">SUM(W84:W85)</f>
        <v>0</v>
      </c>
      <c r="BX84" s="654">
        <f t="shared" ref="BX84" si="366">SUM(X84:X85)</f>
        <v>0</v>
      </c>
      <c r="BY84" s="654">
        <f t="shared" ref="BY84" si="367">SUM(Y84:Y85)</f>
        <v>0</v>
      </c>
      <c r="BZ84" s="654">
        <f t="shared" ref="BZ84" si="368">SUM(Z84:Z85)</f>
        <v>0</v>
      </c>
      <c r="CA84" s="654">
        <f t="shared" ref="CA84" si="369">SUM(AA84:AA85)</f>
        <v>0</v>
      </c>
      <c r="CB84" s="654">
        <f t="shared" ref="CB84" si="370">SUM(AB84:AB85)</f>
        <v>0</v>
      </c>
      <c r="CC84" s="654">
        <f t="shared" ref="CC84" si="371">SUM(AC84:AC85)</f>
        <v>0</v>
      </c>
      <c r="CD84" s="654">
        <f t="shared" ref="CD84" si="372">SUM(AD84:AD85)</f>
        <v>0</v>
      </c>
      <c r="CE84" s="654">
        <f t="shared" ref="CE84" si="373">SUM(AE84:AE85)</f>
        <v>0</v>
      </c>
      <c r="CF84" s="654">
        <f t="shared" ref="CF84" si="374">SUM(AF84:AF85)</f>
        <v>0</v>
      </c>
    </row>
    <row r="85" spans="1:84">
      <c r="A85" s="1594"/>
      <c r="B85" s="1584"/>
      <c r="C85" s="1584"/>
      <c r="D85" s="1584"/>
      <c r="E85" s="1587"/>
      <c r="F85" s="1584"/>
      <c r="G85" s="462" t="s">
        <v>392</v>
      </c>
      <c r="H85" s="139"/>
      <c r="I85" s="139" t="str">
        <f t="shared" si="304"/>
        <v/>
      </c>
      <c r="J85" s="139" t="str">
        <f t="shared" si="305"/>
        <v/>
      </c>
      <c r="K85" s="139" t="str">
        <f t="shared" si="306"/>
        <v/>
      </c>
      <c r="L85" s="139" t="str">
        <f t="shared" si="307"/>
        <v/>
      </c>
      <c r="M85" s="139" t="str">
        <f t="shared" si="308"/>
        <v/>
      </c>
      <c r="N85" s="139" t="str">
        <f t="shared" si="309"/>
        <v/>
      </c>
      <c r="O85" s="139" t="str">
        <f t="shared" si="310"/>
        <v/>
      </c>
      <c r="P85" s="139" t="str">
        <f t="shared" si="311"/>
        <v/>
      </c>
      <c r="Q85" s="139" t="str">
        <f t="shared" si="312"/>
        <v/>
      </c>
      <c r="R85" s="139" t="str">
        <f t="shared" si="313"/>
        <v/>
      </c>
      <c r="S85" s="139" t="str">
        <f t="shared" si="314"/>
        <v/>
      </c>
      <c r="T85" s="463">
        <f t="shared" si="69"/>
        <v>0</v>
      </c>
      <c r="AO85" s="654">
        <v>3</v>
      </c>
      <c r="AP85" s="654">
        <v>1</v>
      </c>
      <c r="AQ85" s="654">
        <v>8</v>
      </c>
      <c r="AR85" s="658">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654">
        <f ca="1">COUNTIF(INDIRECT("H"&amp;(ROW()+12*(($AO85-1)*3+$AP85)-ROW())/12+5):INDIRECT("S"&amp;(ROW()+12*(($AO85-1)*3+$AP85)-ROW())/12+5),AR85)</f>
        <v>0</v>
      </c>
      <c r="AT85" s="658"/>
      <c r="AV85" s="654">
        <f ca="1">IF(AND(AR85&gt;0,AS85&gt;0),COUNTIF(AV$6:AV84,"&gt;0")+1,0)</f>
        <v>0</v>
      </c>
      <c r="BF85" s="654">
        <v>2</v>
      </c>
      <c r="BG85" s="654" t="s">
        <v>391</v>
      </c>
      <c r="BH85" s="654">
        <f t="shared" ref="BH85" si="375">IF(BH84+BU84&gt;40000,1,0)</f>
        <v>0</v>
      </c>
      <c r="BI85" s="654">
        <f t="shared" ref="BI85" si="376">IF(BI84+BV84&gt;40000,1,0)</f>
        <v>0</v>
      </c>
      <c r="BJ85" s="654">
        <f t="shared" ref="BJ85" si="377">IF(BJ84+BW84&gt;40000,1,0)</f>
        <v>0</v>
      </c>
      <c r="BK85" s="654">
        <f t="shared" ref="BK85" si="378">IF(BK84+BX84&gt;40000,1,0)</f>
        <v>0</v>
      </c>
      <c r="BL85" s="654">
        <f t="shared" ref="BL85" si="379">IF(BL84+BY84&gt;40000,1,0)</f>
        <v>0</v>
      </c>
      <c r="BM85" s="654">
        <f t="shared" ref="BM85" si="380">IF(BM84+BZ84&gt;40000,1,0)</f>
        <v>0</v>
      </c>
      <c r="BN85" s="654">
        <f t="shared" ref="BN85" si="381">IF(BN84+CA84&gt;40000,1,0)</f>
        <v>0</v>
      </c>
      <c r="BO85" s="654">
        <f t="shared" ref="BO85" si="382">IF(BO84+CB84&gt;40000,1,0)</f>
        <v>0</v>
      </c>
      <c r="BP85" s="654">
        <f t="shared" ref="BP85" si="383">IF(BP84+CC84&gt;40000,1,0)</f>
        <v>0</v>
      </c>
      <c r="BQ85" s="654">
        <f t="shared" ref="BQ85" si="384">IF(BQ84+CD84&gt;40000,1,0)</f>
        <v>0</v>
      </c>
      <c r="BR85" s="654">
        <f t="shared" ref="BR85" si="385">IF(BR84+CE84&gt;40000,1,0)</f>
        <v>0</v>
      </c>
      <c r="BS85" s="654">
        <f t="shared" ref="BS85" si="386">IF(BS84+CF84&gt;40000,1,0)</f>
        <v>0</v>
      </c>
    </row>
    <row r="86" spans="1:84">
      <c r="A86" s="1582"/>
      <c r="B86" s="1585"/>
      <c r="C86" s="1585"/>
      <c r="D86" s="1585"/>
      <c r="E86" s="1588"/>
      <c r="F86" s="1585"/>
      <c r="G86" s="466" t="s">
        <v>531</v>
      </c>
      <c r="H86" s="137"/>
      <c r="I86" s="137" t="str">
        <f t="shared" si="304"/>
        <v/>
      </c>
      <c r="J86" s="137" t="str">
        <f t="shared" si="305"/>
        <v/>
      </c>
      <c r="K86" s="137" t="str">
        <f t="shared" si="306"/>
        <v/>
      </c>
      <c r="L86" s="137" t="str">
        <f t="shared" si="307"/>
        <v/>
      </c>
      <c r="M86" s="137" t="str">
        <f t="shared" si="308"/>
        <v/>
      </c>
      <c r="N86" s="137" t="str">
        <f t="shared" si="309"/>
        <v/>
      </c>
      <c r="O86" s="137" t="str">
        <f t="shared" si="310"/>
        <v/>
      </c>
      <c r="P86" s="137" t="str">
        <f t="shared" si="311"/>
        <v/>
      </c>
      <c r="Q86" s="137" t="str">
        <f t="shared" si="312"/>
        <v/>
      </c>
      <c r="R86" s="137" t="str">
        <f t="shared" si="313"/>
        <v/>
      </c>
      <c r="S86" s="137" t="str">
        <f t="shared" si="314"/>
        <v/>
      </c>
      <c r="T86" s="465">
        <f t="shared" si="69"/>
        <v>0</v>
      </c>
      <c r="AO86" s="654">
        <v>3</v>
      </c>
      <c r="AP86" s="654">
        <v>1</v>
      </c>
      <c r="AQ86" s="654">
        <v>9</v>
      </c>
      <c r="AR86" s="658">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654">
        <f ca="1">COUNTIF(INDIRECT("H"&amp;(ROW()+12*(($AO86-1)*3+$AP86)-ROW())/12+5):INDIRECT("S"&amp;(ROW()+12*(($AO86-1)*3+$AP86)-ROW())/12+5),AR86)</f>
        <v>0</v>
      </c>
      <c r="AT86" s="658"/>
      <c r="AV86" s="654">
        <f ca="1">IF(AND(AR86&gt;0,AS86&gt;0),COUNTIF(AV$6:AV85,"&gt;0")+1,0)</f>
        <v>0</v>
      </c>
      <c r="BF86" s="654">
        <v>3</v>
      </c>
    </row>
    <row r="87" spans="1:84">
      <c r="A87" s="1581">
        <v>28</v>
      </c>
      <c r="B87" s="1583"/>
      <c r="C87" s="1583"/>
      <c r="D87" s="1583"/>
      <c r="E87" s="1586"/>
      <c r="F87" s="1583"/>
      <c r="G87" s="460" t="s">
        <v>393</v>
      </c>
      <c r="H87" s="141"/>
      <c r="I87" s="141" t="str">
        <f t="shared" si="304"/>
        <v/>
      </c>
      <c r="J87" s="141" t="str">
        <f t="shared" si="305"/>
        <v/>
      </c>
      <c r="K87" s="141" t="str">
        <f t="shared" si="306"/>
        <v/>
      </c>
      <c r="L87" s="141" t="str">
        <f t="shared" si="307"/>
        <v/>
      </c>
      <c r="M87" s="141" t="str">
        <f t="shared" si="308"/>
        <v/>
      </c>
      <c r="N87" s="141" t="str">
        <f t="shared" si="309"/>
        <v/>
      </c>
      <c r="O87" s="141" t="str">
        <f t="shared" si="310"/>
        <v/>
      </c>
      <c r="P87" s="141" t="str">
        <f t="shared" si="311"/>
        <v/>
      </c>
      <c r="Q87" s="141" t="str">
        <f t="shared" si="312"/>
        <v/>
      </c>
      <c r="R87" s="141" t="str">
        <f t="shared" si="313"/>
        <v/>
      </c>
      <c r="S87" s="141" t="str">
        <f t="shared" si="314"/>
        <v/>
      </c>
      <c r="T87" s="461">
        <f t="shared" si="69"/>
        <v>0</v>
      </c>
      <c r="AO87" s="654">
        <v>3</v>
      </c>
      <c r="AP87" s="654">
        <v>1</v>
      </c>
      <c r="AQ87" s="654">
        <v>10</v>
      </c>
      <c r="AR87" s="658">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654">
        <f ca="1">COUNTIF(INDIRECT("H"&amp;(ROW()+12*(($AO87-1)*3+$AP87)-ROW())/12+5):INDIRECT("S"&amp;(ROW()+12*(($AO87-1)*3+$AP87)-ROW())/12+5),AR87)</f>
        <v>0</v>
      </c>
      <c r="AT87" s="658"/>
      <c r="AV87" s="654">
        <f ca="1">IF(AND(AR87&gt;0,AS87&gt;0),COUNTIF(AV$6:AV86,"&gt;0")+1,0)</f>
        <v>0</v>
      </c>
      <c r="BF87" s="654">
        <v>1</v>
      </c>
      <c r="BH87" s="654">
        <f t="shared" ref="BH87" si="387">SUM(H87:H88)</f>
        <v>0</v>
      </c>
      <c r="BI87" s="654">
        <f t="shared" ref="BI87" si="388">SUM(I87:I88)</f>
        <v>0</v>
      </c>
      <c r="BJ87" s="654">
        <f t="shared" ref="BJ87" si="389">SUM(J87:J88)</f>
        <v>0</v>
      </c>
      <c r="BK87" s="654">
        <f t="shared" ref="BK87" si="390">SUM(K87:K88)</f>
        <v>0</v>
      </c>
      <c r="BL87" s="654">
        <f t="shared" ref="BL87" si="391">SUM(L87:L88)</f>
        <v>0</v>
      </c>
      <c r="BM87" s="654">
        <f t="shared" ref="BM87" si="392">SUM(M87:M88)</f>
        <v>0</v>
      </c>
      <c r="BN87" s="654">
        <f t="shared" ref="BN87" si="393">SUM(N87:N88)</f>
        <v>0</v>
      </c>
      <c r="BO87" s="654">
        <f t="shared" ref="BO87" si="394">SUM(O87:O88)</f>
        <v>0</v>
      </c>
      <c r="BP87" s="654">
        <f t="shared" ref="BP87" si="395">SUM(P87:P88)</f>
        <v>0</v>
      </c>
      <c r="BQ87" s="654">
        <f t="shared" ref="BQ87" si="396">SUM(Q87:Q88)</f>
        <v>0</v>
      </c>
      <c r="BR87" s="654">
        <f t="shared" ref="BR87" si="397">SUM(R87:R88)</f>
        <v>0</v>
      </c>
      <c r="BS87" s="654">
        <f t="shared" ref="BS87" si="398">SUM(S87:S88)</f>
        <v>0</v>
      </c>
      <c r="BU87" s="654">
        <f t="shared" ref="BU87" si="399">SUM(U87:U88)</f>
        <v>0</v>
      </c>
      <c r="BV87" s="654">
        <f t="shared" ref="BV87" si="400">SUM(V87:V88)</f>
        <v>0</v>
      </c>
      <c r="BW87" s="654">
        <f t="shared" ref="BW87" si="401">SUM(W87:W88)</f>
        <v>0</v>
      </c>
      <c r="BX87" s="654">
        <f t="shared" ref="BX87" si="402">SUM(X87:X88)</f>
        <v>0</v>
      </c>
      <c r="BY87" s="654">
        <f t="shared" ref="BY87" si="403">SUM(Y87:Y88)</f>
        <v>0</v>
      </c>
      <c r="BZ87" s="654">
        <f t="shared" ref="BZ87" si="404">SUM(Z87:Z88)</f>
        <v>0</v>
      </c>
      <c r="CA87" s="654">
        <f t="shared" ref="CA87" si="405">SUM(AA87:AA88)</f>
        <v>0</v>
      </c>
      <c r="CB87" s="654">
        <f t="shared" ref="CB87" si="406">SUM(AB87:AB88)</f>
        <v>0</v>
      </c>
      <c r="CC87" s="654">
        <f t="shared" ref="CC87" si="407">SUM(AC87:AC88)</f>
        <v>0</v>
      </c>
      <c r="CD87" s="654">
        <f t="shared" ref="CD87" si="408">SUM(AD87:AD88)</f>
        <v>0</v>
      </c>
      <c r="CE87" s="654">
        <f t="shared" ref="CE87" si="409">SUM(AE87:AE88)</f>
        <v>0</v>
      </c>
      <c r="CF87" s="654">
        <f t="shared" ref="CF87" si="410">SUM(AF87:AF88)</f>
        <v>0</v>
      </c>
    </row>
    <row r="88" spans="1:84">
      <c r="A88" s="1594"/>
      <c r="B88" s="1584"/>
      <c r="C88" s="1584"/>
      <c r="D88" s="1584"/>
      <c r="E88" s="1587"/>
      <c r="F88" s="1584"/>
      <c r="G88" s="462" t="s">
        <v>392</v>
      </c>
      <c r="H88" s="139"/>
      <c r="I88" s="139" t="str">
        <f t="shared" si="304"/>
        <v/>
      </c>
      <c r="J88" s="139" t="str">
        <f t="shared" si="305"/>
        <v/>
      </c>
      <c r="K88" s="139" t="str">
        <f t="shared" si="306"/>
        <v/>
      </c>
      <c r="L88" s="139" t="str">
        <f t="shared" si="307"/>
        <v/>
      </c>
      <c r="M88" s="139" t="str">
        <f t="shared" si="308"/>
        <v/>
      </c>
      <c r="N88" s="139" t="str">
        <f t="shared" si="309"/>
        <v/>
      </c>
      <c r="O88" s="139" t="str">
        <f t="shared" si="310"/>
        <v/>
      </c>
      <c r="P88" s="139" t="str">
        <f t="shared" si="311"/>
        <v/>
      </c>
      <c r="Q88" s="139" t="str">
        <f t="shared" si="312"/>
        <v/>
      </c>
      <c r="R88" s="139" t="str">
        <f t="shared" si="313"/>
        <v/>
      </c>
      <c r="S88" s="139" t="str">
        <f t="shared" si="314"/>
        <v/>
      </c>
      <c r="T88" s="463">
        <f t="shared" si="69"/>
        <v>0</v>
      </c>
      <c r="AO88" s="654">
        <v>3</v>
      </c>
      <c r="AP88" s="654">
        <v>1</v>
      </c>
      <c r="AQ88" s="654">
        <v>11</v>
      </c>
      <c r="AR88" s="658">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654">
        <f ca="1">COUNTIF(INDIRECT("H"&amp;(ROW()+12*(($AO88-1)*3+$AP88)-ROW())/12+5):INDIRECT("S"&amp;(ROW()+12*(($AO88-1)*3+$AP88)-ROW())/12+5),AR88)</f>
        <v>0</v>
      </c>
      <c r="AT88" s="658"/>
      <c r="AV88" s="654">
        <f ca="1">IF(AND(AR88&gt;0,AS88&gt;0),COUNTIF(AV$6:AV87,"&gt;0")+1,0)</f>
        <v>0</v>
      </c>
      <c r="BF88" s="654">
        <v>2</v>
      </c>
      <c r="BG88" s="654" t="s">
        <v>391</v>
      </c>
      <c r="BH88" s="654">
        <f t="shared" ref="BH88" si="411">IF(BH87+BU87&gt;40000,1,0)</f>
        <v>0</v>
      </c>
      <c r="BI88" s="654">
        <f t="shared" ref="BI88" si="412">IF(BI87+BV87&gt;40000,1,0)</f>
        <v>0</v>
      </c>
      <c r="BJ88" s="654">
        <f t="shared" ref="BJ88" si="413">IF(BJ87+BW87&gt;40000,1,0)</f>
        <v>0</v>
      </c>
      <c r="BK88" s="654">
        <f t="shared" ref="BK88" si="414">IF(BK87+BX87&gt;40000,1,0)</f>
        <v>0</v>
      </c>
      <c r="BL88" s="654">
        <f t="shared" ref="BL88" si="415">IF(BL87+BY87&gt;40000,1,0)</f>
        <v>0</v>
      </c>
      <c r="BM88" s="654">
        <f t="shared" ref="BM88" si="416">IF(BM87+BZ87&gt;40000,1,0)</f>
        <v>0</v>
      </c>
      <c r="BN88" s="654">
        <f t="shared" ref="BN88" si="417">IF(BN87+CA87&gt;40000,1,0)</f>
        <v>0</v>
      </c>
      <c r="BO88" s="654">
        <f t="shared" ref="BO88" si="418">IF(BO87+CB87&gt;40000,1,0)</f>
        <v>0</v>
      </c>
      <c r="BP88" s="654">
        <f t="shared" ref="BP88" si="419">IF(BP87+CC87&gt;40000,1,0)</f>
        <v>0</v>
      </c>
      <c r="BQ88" s="654">
        <f t="shared" ref="BQ88" si="420">IF(BQ87+CD87&gt;40000,1,0)</f>
        <v>0</v>
      </c>
      <c r="BR88" s="654">
        <f t="shared" ref="BR88" si="421">IF(BR87+CE87&gt;40000,1,0)</f>
        <v>0</v>
      </c>
      <c r="BS88" s="654">
        <f t="shared" ref="BS88" si="422">IF(BS87+CF87&gt;40000,1,0)</f>
        <v>0</v>
      </c>
    </row>
    <row r="89" spans="1:84">
      <c r="A89" s="1582"/>
      <c r="B89" s="1585"/>
      <c r="C89" s="1585"/>
      <c r="D89" s="1585"/>
      <c r="E89" s="1588"/>
      <c r="F89" s="1585"/>
      <c r="G89" s="466" t="s">
        <v>531</v>
      </c>
      <c r="H89" s="137"/>
      <c r="I89" s="137" t="str">
        <f t="shared" si="304"/>
        <v/>
      </c>
      <c r="J89" s="137" t="str">
        <f t="shared" si="305"/>
        <v/>
      </c>
      <c r="K89" s="137" t="str">
        <f t="shared" si="306"/>
        <v/>
      </c>
      <c r="L89" s="137" t="str">
        <f t="shared" si="307"/>
        <v/>
      </c>
      <c r="M89" s="137" t="str">
        <f t="shared" si="308"/>
        <v/>
      </c>
      <c r="N89" s="137" t="str">
        <f t="shared" si="309"/>
        <v/>
      </c>
      <c r="O89" s="137" t="str">
        <f t="shared" si="310"/>
        <v/>
      </c>
      <c r="P89" s="137" t="str">
        <f t="shared" si="311"/>
        <v/>
      </c>
      <c r="Q89" s="137" t="str">
        <f t="shared" si="312"/>
        <v/>
      </c>
      <c r="R89" s="137" t="str">
        <f t="shared" si="313"/>
        <v/>
      </c>
      <c r="S89" s="137" t="str">
        <f t="shared" si="314"/>
        <v/>
      </c>
      <c r="T89" s="465">
        <f t="shared" si="69"/>
        <v>0</v>
      </c>
      <c r="AO89" s="654">
        <v>3</v>
      </c>
      <c r="AP89" s="654">
        <v>1</v>
      </c>
      <c r="AQ89" s="654">
        <v>12</v>
      </c>
      <c r="AR89" s="658">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654">
        <f ca="1">COUNTIF(INDIRECT("H"&amp;(ROW()+12*(($AO89-1)*3+$AP89)-ROW())/12+5):INDIRECT("S"&amp;(ROW()+12*(($AO89-1)*3+$AP89)-ROW())/12+5),AR89)</f>
        <v>0</v>
      </c>
      <c r="AT89" s="658"/>
      <c r="AV89" s="654">
        <f ca="1">IF(AND(AR89&gt;0,AS89&gt;0),COUNTIF(AV$6:AV88,"&gt;0")+1,0)</f>
        <v>0</v>
      </c>
      <c r="BF89" s="654">
        <v>3</v>
      </c>
    </row>
    <row r="90" spans="1:84">
      <c r="A90" s="1581">
        <v>29</v>
      </c>
      <c r="B90" s="1583"/>
      <c r="C90" s="1583"/>
      <c r="D90" s="1583"/>
      <c r="E90" s="1586"/>
      <c r="F90" s="1583"/>
      <c r="G90" s="460" t="s">
        <v>393</v>
      </c>
      <c r="H90" s="141"/>
      <c r="I90" s="141" t="str">
        <f t="shared" si="304"/>
        <v/>
      </c>
      <c r="J90" s="141" t="str">
        <f t="shared" si="305"/>
        <v/>
      </c>
      <c r="K90" s="141" t="str">
        <f t="shared" si="306"/>
        <v/>
      </c>
      <c r="L90" s="141" t="str">
        <f t="shared" si="307"/>
        <v/>
      </c>
      <c r="M90" s="141" t="str">
        <f t="shared" si="308"/>
        <v/>
      </c>
      <c r="N90" s="141" t="str">
        <f t="shared" si="309"/>
        <v/>
      </c>
      <c r="O90" s="141" t="str">
        <f t="shared" si="310"/>
        <v/>
      </c>
      <c r="P90" s="141" t="str">
        <f t="shared" si="311"/>
        <v/>
      </c>
      <c r="Q90" s="141" t="str">
        <f t="shared" si="312"/>
        <v/>
      </c>
      <c r="R90" s="141" t="str">
        <f t="shared" si="313"/>
        <v/>
      </c>
      <c r="S90" s="141" t="str">
        <f t="shared" si="314"/>
        <v/>
      </c>
      <c r="T90" s="461">
        <f t="shared" si="69"/>
        <v>0</v>
      </c>
      <c r="AO90" s="654">
        <v>3</v>
      </c>
      <c r="AP90" s="654">
        <v>2</v>
      </c>
      <c r="AQ90" s="654">
        <v>1</v>
      </c>
      <c r="AR90" s="658">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654">
        <f ca="1">COUNTIF(INDIRECT("H"&amp;(ROW()+12*(($AO90-1)*3+$AP90)-ROW())/12+5):INDIRECT("S"&amp;(ROW()+12*(($AO90-1)*3+$AP90)-ROW())/12+5),AR90)</f>
        <v>0</v>
      </c>
      <c r="AT90" s="658"/>
      <c r="AV90" s="654">
        <f ca="1">IF(AND(AR90&gt;0,AS90&gt;0),COUNTIF(AV$6:AV89,"&gt;0")+1,0)</f>
        <v>0</v>
      </c>
      <c r="BF90" s="654">
        <v>1</v>
      </c>
      <c r="BH90" s="654">
        <f t="shared" ref="BH90" si="423">SUM(H90:H91)</f>
        <v>0</v>
      </c>
      <c r="BI90" s="654">
        <f t="shared" ref="BI90" si="424">SUM(I90:I91)</f>
        <v>0</v>
      </c>
      <c r="BJ90" s="654">
        <f t="shared" ref="BJ90" si="425">SUM(J90:J91)</f>
        <v>0</v>
      </c>
      <c r="BK90" s="654">
        <f t="shared" ref="BK90" si="426">SUM(K90:K91)</f>
        <v>0</v>
      </c>
      <c r="BL90" s="654">
        <f t="shared" ref="BL90" si="427">SUM(L90:L91)</f>
        <v>0</v>
      </c>
      <c r="BM90" s="654">
        <f t="shared" ref="BM90" si="428">SUM(M90:M91)</f>
        <v>0</v>
      </c>
      <c r="BN90" s="654">
        <f t="shared" ref="BN90" si="429">SUM(N90:N91)</f>
        <v>0</v>
      </c>
      <c r="BO90" s="654">
        <f t="shared" ref="BO90" si="430">SUM(O90:O91)</f>
        <v>0</v>
      </c>
      <c r="BP90" s="654">
        <f t="shared" ref="BP90" si="431">SUM(P90:P91)</f>
        <v>0</v>
      </c>
      <c r="BQ90" s="654">
        <f t="shared" ref="BQ90" si="432">SUM(Q90:Q91)</f>
        <v>0</v>
      </c>
      <c r="BR90" s="654">
        <f t="shared" ref="BR90" si="433">SUM(R90:R91)</f>
        <v>0</v>
      </c>
      <c r="BS90" s="654">
        <f t="shared" ref="BS90" si="434">SUM(S90:S91)</f>
        <v>0</v>
      </c>
      <c r="BU90" s="654">
        <f t="shared" ref="BU90" si="435">SUM(U90:U91)</f>
        <v>0</v>
      </c>
      <c r="BV90" s="654">
        <f t="shared" ref="BV90" si="436">SUM(V90:V91)</f>
        <v>0</v>
      </c>
      <c r="BW90" s="654">
        <f t="shared" ref="BW90" si="437">SUM(W90:W91)</f>
        <v>0</v>
      </c>
      <c r="BX90" s="654">
        <f t="shared" ref="BX90" si="438">SUM(X90:X91)</f>
        <v>0</v>
      </c>
      <c r="BY90" s="654">
        <f t="shared" ref="BY90" si="439">SUM(Y90:Y91)</f>
        <v>0</v>
      </c>
      <c r="BZ90" s="654">
        <f t="shared" ref="BZ90" si="440">SUM(Z90:Z91)</f>
        <v>0</v>
      </c>
      <c r="CA90" s="654">
        <f t="shared" ref="CA90" si="441">SUM(AA90:AA91)</f>
        <v>0</v>
      </c>
      <c r="CB90" s="654">
        <f t="shared" ref="CB90" si="442">SUM(AB90:AB91)</f>
        <v>0</v>
      </c>
      <c r="CC90" s="654">
        <f t="shared" ref="CC90" si="443">SUM(AC90:AC91)</f>
        <v>0</v>
      </c>
      <c r="CD90" s="654">
        <f t="shared" ref="CD90" si="444">SUM(AD90:AD91)</f>
        <v>0</v>
      </c>
      <c r="CE90" s="654">
        <f t="shared" ref="CE90" si="445">SUM(AE90:AE91)</f>
        <v>0</v>
      </c>
      <c r="CF90" s="654">
        <f t="shared" ref="CF90" si="446">SUM(AF90:AF91)</f>
        <v>0</v>
      </c>
    </row>
    <row r="91" spans="1:84">
      <c r="A91" s="1594"/>
      <c r="B91" s="1584"/>
      <c r="C91" s="1584"/>
      <c r="D91" s="1584"/>
      <c r="E91" s="1587"/>
      <c r="F91" s="1584"/>
      <c r="G91" s="462" t="s">
        <v>392</v>
      </c>
      <c r="H91" s="139"/>
      <c r="I91" s="139" t="str">
        <f t="shared" si="304"/>
        <v/>
      </c>
      <c r="J91" s="139" t="str">
        <f t="shared" si="305"/>
        <v/>
      </c>
      <c r="K91" s="139" t="str">
        <f t="shared" si="306"/>
        <v/>
      </c>
      <c r="L91" s="139" t="str">
        <f t="shared" si="307"/>
        <v/>
      </c>
      <c r="M91" s="139" t="str">
        <f t="shared" si="308"/>
        <v/>
      </c>
      <c r="N91" s="139" t="str">
        <f t="shared" si="309"/>
        <v/>
      </c>
      <c r="O91" s="139" t="str">
        <f t="shared" si="310"/>
        <v/>
      </c>
      <c r="P91" s="139" t="str">
        <f t="shared" si="311"/>
        <v/>
      </c>
      <c r="Q91" s="139" t="str">
        <f t="shared" si="312"/>
        <v/>
      </c>
      <c r="R91" s="139" t="str">
        <f t="shared" si="313"/>
        <v/>
      </c>
      <c r="S91" s="139" t="str">
        <f t="shared" si="314"/>
        <v/>
      </c>
      <c r="T91" s="463">
        <f t="shared" si="69"/>
        <v>0</v>
      </c>
      <c r="AO91" s="654">
        <v>3</v>
      </c>
      <c r="AP91" s="654">
        <v>2</v>
      </c>
      <c r="AQ91" s="654">
        <v>2</v>
      </c>
      <c r="AR91" s="658">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654">
        <f ca="1">COUNTIF(INDIRECT("H"&amp;(ROW()+12*(($AO91-1)*3+$AP91)-ROW())/12+5):INDIRECT("S"&amp;(ROW()+12*(($AO91-1)*3+$AP91)-ROW())/12+5),AR91)</f>
        <v>0</v>
      </c>
      <c r="AT91" s="658"/>
      <c r="AV91" s="654">
        <f ca="1">IF(AND(AR91&gt;0,AS91&gt;0),COUNTIF(AV$6:AV90,"&gt;0")+1,0)</f>
        <v>0</v>
      </c>
      <c r="BF91" s="654">
        <v>2</v>
      </c>
      <c r="BG91" s="654" t="s">
        <v>391</v>
      </c>
      <c r="BH91" s="654">
        <f t="shared" ref="BH91" si="447">IF(BH90+BU90&gt;40000,1,0)</f>
        <v>0</v>
      </c>
      <c r="BI91" s="654">
        <f t="shared" ref="BI91" si="448">IF(BI90+BV90&gt;40000,1,0)</f>
        <v>0</v>
      </c>
      <c r="BJ91" s="654">
        <f t="shared" ref="BJ91" si="449">IF(BJ90+BW90&gt;40000,1,0)</f>
        <v>0</v>
      </c>
      <c r="BK91" s="654">
        <f t="shared" ref="BK91" si="450">IF(BK90+BX90&gt;40000,1,0)</f>
        <v>0</v>
      </c>
      <c r="BL91" s="654">
        <f t="shared" ref="BL91" si="451">IF(BL90+BY90&gt;40000,1,0)</f>
        <v>0</v>
      </c>
      <c r="BM91" s="654">
        <f t="shared" ref="BM91" si="452">IF(BM90+BZ90&gt;40000,1,0)</f>
        <v>0</v>
      </c>
      <c r="BN91" s="654">
        <f t="shared" ref="BN91" si="453">IF(BN90+CA90&gt;40000,1,0)</f>
        <v>0</v>
      </c>
      <c r="BO91" s="654">
        <f t="shared" ref="BO91" si="454">IF(BO90+CB90&gt;40000,1,0)</f>
        <v>0</v>
      </c>
      <c r="BP91" s="654">
        <f t="shared" ref="BP91" si="455">IF(BP90+CC90&gt;40000,1,0)</f>
        <v>0</v>
      </c>
      <c r="BQ91" s="654">
        <f t="shared" ref="BQ91" si="456">IF(BQ90+CD90&gt;40000,1,0)</f>
        <v>0</v>
      </c>
      <c r="BR91" s="654">
        <f t="shared" ref="BR91" si="457">IF(BR90+CE90&gt;40000,1,0)</f>
        <v>0</v>
      </c>
      <c r="BS91" s="654">
        <f t="shared" ref="BS91" si="458">IF(BS90+CF90&gt;40000,1,0)</f>
        <v>0</v>
      </c>
    </row>
    <row r="92" spans="1:84">
      <c r="A92" s="1582"/>
      <c r="B92" s="1585"/>
      <c r="C92" s="1585"/>
      <c r="D92" s="1585"/>
      <c r="E92" s="1588"/>
      <c r="F92" s="1585"/>
      <c r="G92" s="466" t="s">
        <v>531</v>
      </c>
      <c r="H92" s="137"/>
      <c r="I92" s="137" t="str">
        <f t="shared" si="304"/>
        <v/>
      </c>
      <c r="J92" s="137" t="str">
        <f t="shared" si="305"/>
        <v/>
      </c>
      <c r="K92" s="137" t="str">
        <f t="shared" si="306"/>
        <v/>
      </c>
      <c r="L92" s="137" t="str">
        <f t="shared" si="307"/>
        <v/>
      </c>
      <c r="M92" s="137" t="str">
        <f t="shared" si="308"/>
        <v/>
      </c>
      <c r="N92" s="137" t="str">
        <f t="shared" si="309"/>
        <v/>
      </c>
      <c r="O92" s="137" t="str">
        <f t="shared" si="310"/>
        <v/>
      </c>
      <c r="P92" s="137" t="str">
        <f t="shared" si="311"/>
        <v/>
      </c>
      <c r="Q92" s="137" t="str">
        <f t="shared" si="312"/>
        <v/>
      </c>
      <c r="R92" s="137" t="str">
        <f t="shared" si="313"/>
        <v/>
      </c>
      <c r="S92" s="137" t="str">
        <f t="shared" si="314"/>
        <v/>
      </c>
      <c r="T92" s="465">
        <f t="shared" si="69"/>
        <v>0</v>
      </c>
      <c r="AO92" s="654">
        <v>3</v>
      </c>
      <c r="AP92" s="654">
        <v>2</v>
      </c>
      <c r="AQ92" s="654">
        <v>3</v>
      </c>
      <c r="AR92" s="658">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654">
        <f ca="1">COUNTIF(INDIRECT("H"&amp;(ROW()+12*(($AO92-1)*3+$AP92)-ROW())/12+5):INDIRECT("S"&amp;(ROW()+12*(($AO92-1)*3+$AP92)-ROW())/12+5),AR92)</f>
        <v>0</v>
      </c>
      <c r="AT92" s="658"/>
      <c r="AV92" s="654">
        <f ca="1">IF(AND(AR92&gt;0,AS92&gt;0),COUNTIF(AV$6:AV91,"&gt;0")+1,0)</f>
        <v>0</v>
      </c>
      <c r="BF92" s="654">
        <v>3</v>
      </c>
    </row>
    <row r="93" spans="1:84">
      <c r="A93" s="1581">
        <v>30</v>
      </c>
      <c r="B93" s="1583"/>
      <c r="C93" s="1583"/>
      <c r="D93" s="1583"/>
      <c r="E93" s="1586"/>
      <c r="F93" s="1583"/>
      <c r="G93" s="460" t="s">
        <v>393</v>
      </c>
      <c r="H93" s="141"/>
      <c r="I93" s="141" t="str">
        <f t="shared" si="304"/>
        <v/>
      </c>
      <c r="J93" s="141" t="str">
        <f t="shared" si="305"/>
        <v/>
      </c>
      <c r="K93" s="141" t="str">
        <f t="shared" si="306"/>
        <v/>
      </c>
      <c r="L93" s="141" t="str">
        <f t="shared" si="307"/>
        <v/>
      </c>
      <c r="M93" s="141" t="str">
        <f t="shared" si="308"/>
        <v/>
      </c>
      <c r="N93" s="141" t="str">
        <f t="shared" si="309"/>
        <v/>
      </c>
      <c r="O93" s="141" t="str">
        <f t="shared" si="310"/>
        <v/>
      </c>
      <c r="P93" s="141" t="str">
        <f t="shared" si="311"/>
        <v/>
      </c>
      <c r="Q93" s="141" t="str">
        <f t="shared" si="312"/>
        <v/>
      </c>
      <c r="R93" s="141" t="str">
        <f t="shared" si="313"/>
        <v/>
      </c>
      <c r="S93" s="141" t="str">
        <f t="shared" si="314"/>
        <v/>
      </c>
      <c r="T93" s="461">
        <f t="shared" si="69"/>
        <v>0</v>
      </c>
      <c r="AO93" s="654">
        <v>3</v>
      </c>
      <c r="AP93" s="654">
        <v>2</v>
      </c>
      <c r="AQ93" s="654">
        <v>4</v>
      </c>
      <c r="AR93" s="658">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654">
        <f ca="1">COUNTIF(INDIRECT("H"&amp;(ROW()+12*(($AO93-1)*3+$AP93)-ROW())/12+5):INDIRECT("S"&amp;(ROW()+12*(($AO93-1)*3+$AP93)-ROW())/12+5),AR93)</f>
        <v>0</v>
      </c>
      <c r="AT93" s="658"/>
      <c r="AV93" s="654">
        <f ca="1">IF(AND(AR93&gt;0,AS93&gt;0),COUNTIF(AV$6:AV92,"&gt;0")+1,0)</f>
        <v>0</v>
      </c>
      <c r="BF93" s="654">
        <v>1</v>
      </c>
      <c r="BH93" s="654">
        <f t="shared" ref="BH93" si="459">SUM(H93:H94)</f>
        <v>0</v>
      </c>
      <c r="BI93" s="654">
        <f t="shared" ref="BI93" si="460">SUM(I93:I94)</f>
        <v>0</v>
      </c>
      <c r="BJ93" s="654">
        <f t="shared" ref="BJ93" si="461">SUM(J93:J94)</f>
        <v>0</v>
      </c>
      <c r="BK93" s="654">
        <f t="shared" ref="BK93" si="462">SUM(K93:K94)</f>
        <v>0</v>
      </c>
      <c r="BL93" s="654">
        <f t="shared" ref="BL93" si="463">SUM(L93:L94)</f>
        <v>0</v>
      </c>
      <c r="BM93" s="654">
        <f t="shared" ref="BM93" si="464">SUM(M93:M94)</f>
        <v>0</v>
      </c>
      <c r="BN93" s="654">
        <f t="shared" ref="BN93" si="465">SUM(N93:N94)</f>
        <v>0</v>
      </c>
      <c r="BO93" s="654">
        <f t="shared" ref="BO93" si="466">SUM(O93:O94)</f>
        <v>0</v>
      </c>
      <c r="BP93" s="654">
        <f t="shared" ref="BP93" si="467">SUM(P93:P94)</f>
        <v>0</v>
      </c>
      <c r="BQ93" s="654">
        <f t="shared" ref="BQ93" si="468">SUM(Q93:Q94)</f>
        <v>0</v>
      </c>
      <c r="BR93" s="654">
        <f t="shared" ref="BR93" si="469">SUM(R93:R94)</f>
        <v>0</v>
      </c>
      <c r="BS93" s="654">
        <f t="shared" ref="BS93" si="470">SUM(S93:S94)</f>
        <v>0</v>
      </c>
      <c r="BU93" s="654">
        <f t="shared" ref="BU93" si="471">SUM(U93:U94)</f>
        <v>0</v>
      </c>
      <c r="BV93" s="654">
        <f t="shared" ref="BV93" si="472">SUM(V93:V94)</f>
        <v>0</v>
      </c>
      <c r="BW93" s="654">
        <f t="shared" ref="BW93" si="473">SUM(W93:W94)</f>
        <v>0</v>
      </c>
      <c r="BX93" s="654">
        <f t="shared" ref="BX93" si="474">SUM(X93:X94)</f>
        <v>0</v>
      </c>
      <c r="BY93" s="654">
        <f t="shared" ref="BY93" si="475">SUM(Y93:Y94)</f>
        <v>0</v>
      </c>
      <c r="BZ93" s="654">
        <f t="shared" ref="BZ93" si="476">SUM(Z93:Z94)</f>
        <v>0</v>
      </c>
      <c r="CA93" s="654">
        <f t="shared" ref="CA93" si="477">SUM(AA93:AA94)</f>
        <v>0</v>
      </c>
      <c r="CB93" s="654">
        <f t="shared" ref="CB93" si="478">SUM(AB93:AB94)</f>
        <v>0</v>
      </c>
      <c r="CC93" s="654">
        <f t="shared" ref="CC93" si="479">SUM(AC93:AC94)</f>
        <v>0</v>
      </c>
      <c r="CD93" s="654">
        <f t="shared" ref="CD93" si="480">SUM(AD93:AD94)</f>
        <v>0</v>
      </c>
      <c r="CE93" s="654">
        <f t="shared" ref="CE93" si="481">SUM(AE93:AE94)</f>
        <v>0</v>
      </c>
      <c r="CF93" s="654">
        <f t="shared" ref="CF93" si="482">SUM(AF93:AF94)</f>
        <v>0</v>
      </c>
    </row>
    <row r="94" spans="1:84">
      <c r="A94" s="1594"/>
      <c r="B94" s="1584"/>
      <c r="C94" s="1584"/>
      <c r="D94" s="1584"/>
      <c r="E94" s="1587"/>
      <c r="F94" s="1584"/>
      <c r="G94" s="462" t="s">
        <v>392</v>
      </c>
      <c r="H94" s="139"/>
      <c r="I94" s="139" t="str">
        <f t="shared" si="304"/>
        <v/>
      </c>
      <c r="J94" s="139" t="str">
        <f t="shared" si="305"/>
        <v/>
      </c>
      <c r="K94" s="139" t="str">
        <f t="shared" si="306"/>
        <v/>
      </c>
      <c r="L94" s="139" t="str">
        <f t="shared" si="307"/>
        <v/>
      </c>
      <c r="M94" s="139" t="str">
        <f t="shared" si="308"/>
        <v/>
      </c>
      <c r="N94" s="139" t="str">
        <f t="shared" si="309"/>
        <v/>
      </c>
      <c r="O94" s="139" t="str">
        <f t="shared" si="310"/>
        <v/>
      </c>
      <c r="P94" s="139" t="str">
        <f t="shared" si="311"/>
        <v/>
      </c>
      <c r="Q94" s="139" t="str">
        <f t="shared" si="312"/>
        <v/>
      </c>
      <c r="R94" s="139" t="str">
        <f t="shared" si="313"/>
        <v/>
      </c>
      <c r="S94" s="139" t="str">
        <f t="shared" si="314"/>
        <v/>
      </c>
      <c r="T94" s="463">
        <f t="shared" si="69"/>
        <v>0</v>
      </c>
      <c r="AO94" s="654">
        <v>3</v>
      </c>
      <c r="AP94" s="654">
        <v>2</v>
      </c>
      <c r="AQ94" s="654">
        <v>5</v>
      </c>
      <c r="AR94" s="658">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654">
        <f ca="1">COUNTIF(INDIRECT("H"&amp;(ROW()+12*(($AO94-1)*3+$AP94)-ROW())/12+5):INDIRECT("S"&amp;(ROW()+12*(($AO94-1)*3+$AP94)-ROW())/12+5),AR94)</f>
        <v>0</v>
      </c>
      <c r="AT94" s="658"/>
      <c r="AV94" s="654">
        <f ca="1">IF(AND(AR94&gt;0,AS94&gt;0),COUNTIF(AV$6:AV93,"&gt;0")+1,0)</f>
        <v>0</v>
      </c>
      <c r="BF94" s="654">
        <v>2</v>
      </c>
      <c r="BG94" s="654" t="s">
        <v>391</v>
      </c>
      <c r="BH94" s="654">
        <f t="shared" ref="BH94" si="483">IF(BH93+BU93&gt;40000,1,0)</f>
        <v>0</v>
      </c>
      <c r="BI94" s="654">
        <f t="shared" ref="BI94" si="484">IF(BI93+BV93&gt;40000,1,0)</f>
        <v>0</v>
      </c>
      <c r="BJ94" s="654">
        <f t="shared" ref="BJ94" si="485">IF(BJ93+BW93&gt;40000,1,0)</f>
        <v>0</v>
      </c>
      <c r="BK94" s="654">
        <f t="shared" ref="BK94" si="486">IF(BK93+BX93&gt;40000,1,0)</f>
        <v>0</v>
      </c>
      <c r="BL94" s="654">
        <f t="shared" ref="BL94" si="487">IF(BL93+BY93&gt;40000,1,0)</f>
        <v>0</v>
      </c>
      <c r="BM94" s="654">
        <f t="shared" ref="BM94" si="488">IF(BM93+BZ93&gt;40000,1,0)</f>
        <v>0</v>
      </c>
      <c r="BN94" s="654">
        <f t="shared" ref="BN94" si="489">IF(BN93+CA93&gt;40000,1,0)</f>
        <v>0</v>
      </c>
      <c r="BO94" s="654">
        <f t="shared" ref="BO94" si="490">IF(BO93+CB93&gt;40000,1,0)</f>
        <v>0</v>
      </c>
      <c r="BP94" s="654">
        <f t="shared" ref="BP94" si="491">IF(BP93+CC93&gt;40000,1,0)</f>
        <v>0</v>
      </c>
      <c r="BQ94" s="654">
        <f t="shared" ref="BQ94" si="492">IF(BQ93+CD93&gt;40000,1,0)</f>
        <v>0</v>
      </c>
      <c r="BR94" s="654">
        <f t="shared" ref="BR94" si="493">IF(BR93+CE93&gt;40000,1,0)</f>
        <v>0</v>
      </c>
      <c r="BS94" s="654">
        <f t="shared" ref="BS94" si="494">IF(BS93+CF93&gt;40000,1,0)</f>
        <v>0</v>
      </c>
    </row>
    <row r="95" spans="1:84">
      <c r="A95" s="1582"/>
      <c r="B95" s="1585"/>
      <c r="C95" s="1585"/>
      <c r="D95" s="1585"/>
      <c r="E95" s="1588"/>
      <c r="F95" s="1585"/>
      <c r="G95" s="466" t="s">
        <v>531</v>
      </c>
      <c r="H95" s="137"/>
      <c r="I95" s="137" t="str">
        <f t="shared" si="304"/>
        <v/>
      </c>
      <c r="J95" s="137" t="str">
        <f t="shared" si="305"/>
        <v/>
      </c>
      <c r="K95" s="137" t="str">
        <f t="shared" si="306"/>
        <v/>
      </c>
      <c r="L95" s="137" t="str">
        <f t="shared" si="307"/>
        <v/>
      </c>
      <c r="M95" s="137" t="str">
        <f t="shared" si="308"/>
        <v/>
      </c>
      <c r="N95" s="137" t="str">
        <f t="shared" si="309"/>
        <v/>
      </c>
      <c r="O95" s="137" t="str">
        <f t="shared" si="310"/>
        <v/>
      </c>
      <c r="P95" s="137" t="str">
        <f t="shared" si="311"/>
        <v/>
      </c>
      <c r="Q95" s="137" t="str">
        <f t="shared" si="312"/>
        <v/>
      </c>
      <c r="R95" s="137" t="str">
        <f t="shared" si="313"/>
        <v/>
      </c>
      <c r="S95" s="137" t="str">
        <f t="shared" si="314"/>
        <v/>
      </c>
      <c r="T95" s="465">
        <f t="shared" si="69"/>
        <v>0</v>
      </c>
      <c r="AO95" s="654">
        <v>3</v>
      </c>
      <c r="AP95" s="654">
        <v>2</v>
      </c>
      <c r="AQ95" s="654">
        <v>6</v>
      </c>
      <c r="AR95" s="658">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654">
        <f ca="1">COUNTIF(INDIRECT("H"&amp;(ROW()+12*(($AO95-1)*3+$AP95)-ROW())/12+5):INDIRECT("S"&amp;(ROW()+12*(($AO95-1)*3+$AP95)-ROW())/12+5),AR95)</f>
        <v>0</v>
      </c>
      <c r="AT95" s="658"/>
      <c r="AV95" s="654">
        <f ca="1">IF(AND(AR95&gt;0,AS95&gt;0),COUNTIF(AV$6:AV94,"&gt;0")+1,0)</f>
        <v>0</v>
      </c>
      <c r="BF95" s="654">
        <v>3</v>
      </c>
    </row>
    <row r="96" spans="1:84">
      <c r="AO96" s="654">
        <v>3</v>
      </c>
      <c r="AP96" s="654">
        <v>2</v>
      </c>
      <c r="AQ96" s="654">
        <v>7</v>
      </c>
      <c r="AR96" s="658">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654">
        <f ca="1">COUNTIF(INDIRECT("H"&amp;(ROW()+12*(($AO96-1)*3+$AP96)-ROW())/12+5):INDIRECT("S"&amp;(ROW()+12*(($AO96-1)*3+$AP96)-ROW())/12+5),AR96)</f>
        <v>0</v>
      </c>
      <c r="AT96" s="658"/>
      <c r="AV96" s="654">
        <f ca="1">IF(AND(AR96&gt;0,AS96&gt;0),COUNTIF(AV$6:AV95,"&gt;0")+1,0)</f>
        <v>0</v>
      </c>
    </row>
    <row r="97" spans="41:48">
      <c r="AO97" s="654">
        <v>3</v>
      </c>
      <c r="AP97" s="654">
        <v>2</v>
      </c>
      <c r="AQ97" s="654">
        <v>8</v>
      </c>
      <c r="AR97" s="658">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654">
        <f ca="1">COUNTIF(INDIRECT("H"&amp;(ROW()+12*(($AO97-1)*3+$AP97)-ROW())/12+5):INDIRECT("S"&amp;(ROW()+12*(($AO97-1)*3+$AP97)-ROW())/12+5),AR97)</f>
        <v>0</v>
      </c>
      <c r="AT97" s="658"/>
      <c r="AV97" s="654">
        <f ca="1">IF(AND(AR97&gt;0,AS97&gt;0),COUNTIF(AV$6:AV96,"&gt;0")+1,0)</f>
        <v>0</v>
      </c>
    </row>
    <row r="98" spans="41:48">
      <c r="AO98" s="654">
        <v>3</v>
      </c>
      <c r="AP98" s="654">
        <v>2</v>
      </c>
      <c r="AQ98" s="654">
        <v>9</v>
      </c>
      <c r="AR98" s="658">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654">
        <f ca="1">COUNTIF(INDIRECT("H"&amp;(ROW()+12*(($AO98-1)*3+$AP98)-ROW())/12+5):INDIRECT("S"&amp;(ROW()+12*(($AO98-1)*3+$AP98)-ROW())/12+5),AR98)</f>
        <v>0</v>
      </c>
      <c r="AT98" s="658"/>
      <c r="AV98" s="654">
        <f ca="1">IF(AND(AR98&gt;0,AS98&gt;0),COUNTIF(AV$6:AV97,"&gt;0")+1,0)</f>
        <v>0</v>
      </c>
    </row>
    <row r="99" spans="41:48">
      <c r="AO99" s="654">
        <v>3</v>
      </c>
      <c r="AP99" s="654">
        <v>2</v>
      </c>
      <c r="AQ99" s="654">
        <v>10</v>
      </c>
      <c r="AR99" s="658">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654">
        <f ca="1">COUNTIF(INDIRECT("H"&amp;(ROW()+12*(($AO99-1)*3+$AP99)-ROW())/12+5):INDIRECT("S"&amp;(ROW()+12*(($AO99-1)*3+$AP99)-ROW())/12+5),AR99)</f>
        <v>0</v>
      </c>
      <c r="AT99" s="658"/>
      <c r="AV99" s="654">
        <f ca="1">IF(AND(AR99&gt;0,AS99&gt;0),COUNTIF(AV$6:AV98,"&gt;0")+1,0)</f>
        <v>0</v>
      </c>
    </row>
    <row r="100" spans="41:48">
      <c r="AO100" s="654">
        <v>3</v>
      </c>
      <c r="AP100" s="654">
        <v>2</v>
      </c>
      <c r="AQ100" s="654">
        <v>11</v>
      </c>
      <c r="AR100" s="658">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654">
        <f ca="1">COUNTIF(INDIRECT("H"&amp;(ROW()+12*(($AO100-1)*3+$AP100)-ROW())/12+5):INDIRECT("S"&amp;(ROW()+12*(($AO100-1)*3+$AP100)-ROW())/12+5),AR100)</f>
        <v>0</v>
      </c>
      <c r="AT100" s="658"/>
      <c r="AV100" s="654">
        <f ca="1">IF(AND(AR100&gt;0,AS100&gt;0),COUNTIF(AV$6:AV99,"&gt;0")+1,0)</f>
        <v>0</v>
      </c>
    </row>
    <row r="101" spans="41:48">
      <c r="AO101" s="654">
        <v>3</v>
      </c>
      <c r="AP101" s="654">
        <v>2</v>
      </c>
      <c r="AQ101" s="654">
        <v>12</v>
      </c>
      <c r="AR101" s="658">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654">
        <f ca="1">COUNTIF(INDIRECT("H"&amp;(ROW()+12*(($AO101-1)*3+$AP101)-ROW())/12+5):INDIRECT("S"&amp;(ROW()+12*(($AO101-1)*3+$AP101)-ROW())/12+5),AR101)</f>
        <v>0</v>
      </c>
      <c r="AT101" s="658"/>
      <c r="AV101" s="654">
        <f ca="1">IF(AND(AR101&gt;0,AS101&gt;0),COUNTIF(AV$6:AV100,"&gt;0")+1,0)</f>
        <v>0</v>
      </c>
    </row>
    <row r="102" spans="41:48">
      <c r="AO102" s="654">
        <v>3</v>
      </c>
      <c r="AP102" s="654">
        <v>3</v>
      </c>
      <c r="AQ102" s="654">
        <v>1</v>
      </c>
      <c r="AR102" s="658">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654">
        <f ca="1">COUNTIF(INDIRECT("H"&amp;(ROW()+12*(($AO102-1)*3+$AP102)-ROW())/12+5):INDIRECT("S"&amp;(ROW()+12*(($AO102-1)*3+$AP102)-ROW())/12+5),AR102)</f>
        <v>0</v>
      </c>
      <c r="AT102" s="658"/>
      <c r="AV102" s="654">
        <f ca="1">IF(AND(AR102&gt;0,AS102&gt;0),COUNTIF(AV$6:AV101,"&gt;0")+1,0)</f>
        <v>0</v>
      </c>
    </row>
    <row r="103" spans="41:48">
      <c r="AO103" s="654">
        <v>3</v>
      </c>
      <c r="AP103" s="654">
        <v>3</v>
      </c>
      <c r="AQ103" s="654">
        <v>2</v>
      </c>
      <c r="AR103" s="658">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654">
        <f ca="1">COUNTIF(INDIRECT("H"&amp;(ROW()+12*(($AO103-1)*3+$AP103)-ROW())/12+5):INDIRECT("S"&amp;(ROW()+12*(($AO103-1)*3+$AP103)-ROW())/12+5),AR103)</f>
        <v>0</v>
      </c>
      <c r="AT103" s="658"/>
      <c r="AV103" s="654">
        <f ca="1">IF(AND(AR103&gt;0,AS103&gt;0),COUNTIF(AV$6:AV102,"&gt;0")+1,0)</f>
        <v>0</v>
      </c>
    </row>
    <row r="104" spans="41:48">
      <c r="AO104" s="654">
        <v>3</v>
      </c>
      <c r="AP104" s="654">
        <v>3</v>
      </c>
      <c r="AQ104" s="654">
        <v>3</v>
      </c>
      <c r="AR104" s="658">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654">
        <f ca="1">COUNTIF(INDIRECT("H"&amp;(ROW()+12*(($AO104-1)*3+$AP104)-ROW())/12+5):INDIRECT("S"&amp;(ROW()+12*(($AO104-1)*3+$AP104)-ROW())/12+5),AR104)</f>
        <v>0</v>
      </c>
      <c r="AT104" s="658"/>
      <c r="AV104" s="654">
        <f ca="1">IF(AND(AR104&gt;0,AS104&gt;0),COUNTIF(AV$6:AV103,"&gt;0")+1,0)</f>
        <v>0</v>
      </c>
    </row>
    <row r="105" spans="41:48">
      <c r="AO105" s="654">
        <v>3</v>
      </c>
      <c r="AP105" s="654">
        <v>3</v>
      </c>
      <c r="AQ105" s="654">
        <v>4</v>
      </c>
      <c r="AR105" s="658">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654">
        <f ca="1">COUNTIF(INDIRECT("H"&amp;(ROW()+12*(($AO105-1)*3+$AP105)-ROW())/12+5):INDIRECT("S"&amp;(ROW()+12*(($AO105-1)*3+$AP105)-ROW())/12+5),AR105)</f>
        <v>0</v>
      </c>
      <c r="AT105" s="658"/>
      <c r="AV105" s="654">
        <f ca="1">IF(AND(AR105&gt;0,AS105&gt;0),COUNTIF(AV$6:AV104,"&gt;0")+1,0)</f>
        <v>0</v>
      </c>
    </row>
    <row r="106" spans="41:48">
      <c r="AO106" s="654">
        <v>3</v>
      </c>
      <c r="AP106" s="654">
        <v>3</v>
      </c>
      <c r="AQ106" s="654">
        <v>5</v>
      </c>
      <c r="AR106" s="658">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654">
        <f ca="1">COUNTIF(INDIRECT("H"&amp;(ROW()+12*(($AO106-1)*3+$AP106)-ROW())/12+5):INDIRECT("S"&amp;(ROW()+12*(($AO106-1)*3+$AP106)-ROW())/12+5),AR106)</f>
        <v>0</v>
      </c>
      <c r="AT106" s="658"/>
      <c r="AV106" s="654">
        <f ca="1">IF(AND(AR106&gt;0,AS106&gt;0),COUNTIF(AV$6:AV105,"&gt;0")+1,0)</f>
        <v>0</v>
      </c>
    </row>
    <row r="107" spans="41:48">
      <c r="AO107" s="654">
        <v>3</v>
      </c>
      <c r="AP107" s="654">
        <v>3</v>
      </c>
      <c r="AQ107" s="654">
        <v>6</v>
      </c>
      <c r="AR107" s="658">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654">
        <f ca="1">COUNTIF(INDIRECT("H"&amp;(ROW()+12*(($AO107-1)*3+$AP107)-ROW())/12+5):INDIRECT("S"&amp;(ROW()+12*(($AO107-1)*3+$AP107)-ROW())/12+5),AR107)</f>
        <v>0</v>
      </c>
      <c r="AT107" s="658"/>
      <c r="AV107" s="654">
        <f ca="1">IF(AND(AR107&gt;0,AS107&gt;0),COUNTIF(AV$6:AV106,"&gt;0")+1,0)</f>
        <v>0</v>
      </c>
    </row>
    <row r="108" spans="41:48">
      <c r="AO108" s="654">
        <v>3</v>
      </c>
      <c r="AP108" s="654">
        <v>3</v>
      </c>
      <c r="AQ108" s="654">
        <v>7</v>
      </c>
      <c r="AR108" s="658">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654">
        <f ca="1">COUNTIF(INDIRECT("H"&amp;(ROW()+12*(($AO108-1)*3+$AP108)-ROW())/12+5):INDIRECT("S"&amp;(ROW()+12*(($AO108-1)*3+$AP108)-ROW())/12+5),AR108)</f>
        <v>0</v>
      </c>
      <c r="AT108" s="658"/>
      <c r="AV108" s="654">
        <f ca="1">IF(AND(AR108&gt;0,AS108&gt;0),COUNTIF(AV$6:AV107,"&gt;0")+1,0)</f>
        <v>0</v>
      </c>
    </row>
    <row r="109" spans="41:48">
      <c r="AO109" s="654">
        <v>3</v>
      </c>
      <c r="AP109" s="654">
        <v>3</v>
      </c>
      <c r="AQ109" s="654">
        <v>8</v>
      </c>
      <c r="AR109" s="658">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654">
        <f ca="1">COUNTIF(INDIRECT("H"&amp;(ROW()+12*(($AO109-1)*3+$AP109)-ROW())/12+5):INDIRECT("S"&amp;(ROW()+12*(($AO109-1)*3+$AP109)-ROW())/12+5),AR109)</f>
        <v>0</v>
      </c>
      <c r="AT109" s="658"/>
      <c r="AV109" s="654">
        <f ca="1">IF(AND(AR109&gt;0,AS109&gt;0),COUNTIF(AV$6:AV108,"&gt;0")+1,0)</f>
        <v>0</v>
      </c>
    </row>
    <row r="110" spans="41:48">
      <c r="AO110" s="654">
        <v>3</v>
      </c>
      <c r="AP110" s="654">
        <v>3</v>
      </c>
      <c r="AQ110" s="654">
        <v>9</v>
      </c>
      <c r="AR110" s="658">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654">
        <f ca="1">COUNTIF(INDIRECT("H"&amp;(ROW()+12*(($AO110-1)*3+$AP110)-ROW())/12+5):INDIRECT("S"&amp;(ROW()+12*(($AO110-1)*3+$AP110)-ROW())/12+5),AR110)</f>
        <v>0</v>
      </c>
      <c r="AT110" s="658"/>
      <c r="AV110" s="654">
        <f ca="1">IF(AND(AR110&gt;0,AS110&gt;0),COUNTIF(AV$6:AV109,"&gt;0")+1,0)</f>
        <v>0</v>
      </c>
    </row>
    <row r="111" spans="41:48">
      <c r="AO111" s="654">
        <v>3</v>
      </c>
      <c r="AP111" s="654">
        <v>3</v>
      </c>
      <c r="AQ111" s="654">
        <v>10</v>
      </c>
      <c r="AR111" s="658">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654">
        <f ca="1">COUNTIF(INDIRECT("H"&amp;(ROW()+12*(($AO111-1)*3+$AP111)-ROW())/12+5):INDIRECT("S"&amp;(ROW()+12*(($AO111-1)*3+$AP111)-ROW())/12+5),AR111)</f>
        <v>0</v>
      </c>
      <c r="AT111" s="658"/>
      <c r="AV111" s="654">
        <f ca="1">IF(AND(AR111&gt;0,AS111&gt;0),COUNTIF(AV$6:AV110,"&gt;0")+1,0)</f>
        <v>0</v>
      </c>
    </row>
    <row r="112" spans="41:48">
      <c r="AO112" s="654">
        <v>3</v>
      </c>
      <c r="AP112" s="654">
        <v>3</v>
      </c>
      <c r="AQ112" s="654">
        <v>11</v>
      </c>
      <c r="AR112" s="658">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654">
        <f ca="1">COUNTIF(INDIRECT("H"&amp;(ROW()+12*(($AO112-1)*3+$AP112)-ROW())/12+5):INDIRECT("S"&amp;(ROW()+12*(($AO112-1)*3+$AP112)-ROW())/12+5),AR112)</f>
        <v>0</v>
      </c>
      <c r="AT112" s="658"/>
      <c r="AV112" s="654">
        <f ca="1">IF(AND(AR112&gt;0,AS112&gt;0),COUNTIF(AV$6:AV111,"&gt;0")+1,0)</f>
        <v>0</v>
      </c>
    </row>
    <row r="113" spans="41:48">
      <c r="AO113" s="654">
        <v>3</v>
      </c>
      <c r="AP113" s="654">
        <v>3</v>
      </c>
      <c r="AQ113" s="654">
        <v>12</v>
      </c>
      <c r="AR113" s="658">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654">
        <f ca="1">COUNTIF(INDIRECT("H"&amp;(ROW()+12*(($AO113-1)*3+$AP113)-ROW())/12+5):INDIRECT("S"&amp;(ROW()+12*(($AO113-1)*3+$AP113)-ROW())/12+5),AR113)</f>
        <v>0</v>
      </c>
      <c r="AT113" s="658"/>
      <c r="AV113" s="654">
        <f ca="1">IF(AND(AR113&gt;0,AS113&gt;0),COUNTIF(AV$6:AV112,"&gt;0")+1,0)</f>
        <v>0</v>
      </c>
    </row>
    <row r="114" spans="41:48">
      <c r="AO114" s="654">
        <v>4</v>
      </c>
      <c r="AP114" s="654">
        <v>1</v>
      </c>
      <c r="AQ114" s="654">
        <v>1</v>
      </c>
      <c r="AR114" s="658">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654">
        <f ca="1">COUNTIF(INDIRECT("H"&amp;(ROW()+12*(($AO114-1)*3+$AP114)-ROW())/12+5):INDIRECT("S"&amp;(ROW()+12*(($AO114-1)*3+$AP114)-ROW())/12+5),AR114)</f>
        <v>0</v>
      </c>
      <c r="AT114" s="658"/>
      <c r="AV114" s="654">
        <f ca="1">IF(AND(AR114&gt;0,AS114&gt;0),COUNTIF(AV$6:AV113,"&gt;0")+1,0)</f>
        <v>0</v>
      </c>
    </row>
    <row r="115" spans="41:48">
      <c r="AO115" s="654">
        <v>4</v>
      </c>
      <c r="AP115" s="654">
        <v>1</v>
      </c>
      <c r="AQ115" s="654">
        <v>2</v>
      </c>
      <c r="AR115" s="658">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654">
        <f ca="1">COUNTIF(INDIRECT("H"&amp;(ROW()+12*(($AO115-1)*3+$AP115)-ROW())/12+5):INDIRECT("S"&amp;(ROW()+12*(($AO115-1)*3+$AP115)-ROW())/12+5),AR115)</f>
        <v>0</v>
      </c>
      <c r="AT115" s="658"/>
      <c r="AV115" s="654">
        <f ca="1">IF(AND(AR115&gt;0,AS115&gt;0),COUNTIF(AV$6:AV114,"&gt;0")+1,0)</f>
        <v>0</v>
      </c>
    </row>
    <row r="116" spans="41:48">
      <c r="AO116" s="654">
        <v>4</v>
      </c>
      <c r="AP116" s="654">
        <v>1</v>
      </c>
      <c r="AQ116" s="654">
        <v>3</v>
      </c>
      <c r="AR116" s="658">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654">
        <f ca="1">COUNTIF(INDIRECT("H"&amp;(ROW()+12*(($AO116-1)*3+$AP116)-ROW())/12+5):INDIRECT("S"&amp;(ROW()+12*(($AO116-1)*3+$AP116)-ROW())/12+5),AR116)</f>
        <v>0</v>
      </c>
      <c r="AT116" s="658"/>
      <c r="AV116" s="654">
        <f ca="1">IF(AND(AR116&gt;0,AS116&gt;0),COUNTIF(AV$6:AV115,"&gt;0")+1,0)</f>
        <v>0</v>
      </c>
    </row>
    <row r="117" spans="41:48">
      <c r="AO117" s="654">
        <v>4</v>
      </c>
      <c r="AP117" s="654">
        <v>1</v>
      </c>
      <c r="AQ117" s="654">
        <v>4</v>
      </c>
      <c r="AR117" s="658">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654">
        <f ca="1">COUNTIF(INDIRECT("H"&amp;(ROW()+12*(($AO117-1)*3+$AP117)-ROW())/12+5):INDIRECT("S"&amp;(ROW()+12*(($AO117-1)*3+$AP117)-ROW())/12+5),AR117)</f>
        <v>0</v>
      </c>
      <c r="AT117" s="658"/>
      <c r="AV117" s="654">
        <f ca="1">IF(AND(AR117&gt;0,AS117&gt;0),COUNTIF(AV$6:AV116,"&gt;0")+1,0)</f>
        <v>0</v>
      </c>
    </row>
    <row r="118" spans="41:48">
      <c r="AO118" s="654">
        <v>4</v>
      </c>
      <c r="AP118" s="654">
        <v>1</v>
      </c>
      <c r="AQ118" s="654">
        <v>5</v>
      </c>
      <c r="AR118" s="658">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654">
        <f ca="1">COUNTIF(INDIRECT("H"&amp;(ROW()+12*(($AO118-1)*3+$AP118)-ROW())/12+5):INDIRECT("S"&amp;(ROW()+12*(($AO118-1)*3+$AP118)-ROW())/12+5),AR118)</f>
        <v>0</v>
      </c>
      <c r="AT118" s="658"/>
      <c r="AV118" s="654">
        <f ca="1">IF(AND(AR118&gt;0,AS118&gt;0),COUNTIF(AV$6:AV117,"&gt;0")+1,0)</f>
        <v>0</v>
      </c>
    </row>
    <row r="119" spans="41:48">
      <c r="AO119" s="654">
        <v>4</v>
      </c>
      <c r="AP119" s="654">
        <v>1</v>
      </c>
      <c r="AQ119" s="654">
        <v>6</v>
      </c>
      <c r="AR119" s="658">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654">
        <f ca="1">COUNTIF(INDIRECT("H"&amp;(ROW()+12*(($AO119-1)*3+$AP119)-ROW())/12+5):INDIRECT("S"&amp;(ROW()+12*(($AO119-1)*3+$AP119)-ROW())/12+5),AR119)</f>
        <v>0</v>
      </c>
      <c r="AT119" s="658"/>
      <c r="AV119" s="654">
        <f ca="1">IF(AND(AR119&gt;0,AS119&gt;0),COUNTIF(AV$6:AV118,"&gt;0")+1,0)</f>
        <v>0</v>
      </c>
    </row>
    <row r="120" spans="41:48">
      <c r="AO120" s="654">
        <v>4</v>
      </c>
      <c r="AP120" s="654">
        <v>1</v>
      </c>
      <c r="AQ120" s="654">
        <v>7</v>
      </c>
      <c r="AR120" s="658">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654">
        <f ca="1">COUNTIF(INDIRECT("H"&amp;(ROW()+12*(($AO120-1)*3+$AP120)-ROW())/12+5):INDIRECT("S"&amp;(ROW()+12*(($AO120-1)*3+$AP120)-ROW())/12+5),AR120)</f>
        <v>0</v>
      </c>
      <c r="AT120" s="658"/>
      <c r="AV120" s="654">
        <f ca="1">IF(AND(AR120&gt;0,AS120&gt;0),COUNTIF(AV$6:AV119,"&gt;0")+1,0)</f>
        <v>0</v>
      </c>
    </row>
    <row r="121" spans="41:48">
      <c r="AO121" s="654">
        <v>4</v>
      </c>
      <c r="AP121" s="654">
        <v>1</v>
      </c>
      <c r="AQ121" s="654">
        <v>8</v>
      </c>
      <c r="AR121" s="658">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654">
        <f ca="1">COUNTIF(INDIRECT("H"&amp;(ROW()+12*(($AO121-1)*3+$AP121)-ROW())/12+5):INDIRECT("S"&amp;(ROW()+12*(($AO121-1)*3+$AP121)-ROW())/12+5),AR121)</f>
        <v>0</v>
      </c>
      <c r="AT121" s="658"/>
      <c r="AV121" s="654">
        <f ca="1">IF(AND(AR121&gt;0,AS121&gt;0),COUNTIF(AV$6:AV120,"&gt;0")+1,0)</f>
        <v>0</v>
      </c>
    </row>
    <row r="122" spans="41:48">
      <c r="AO122" s="654">
        <v>4</v>
      </c>
      <c r="AP122" s="654">
        <v>1</v>
      </c>
      <c r="AQ122" s="654">
        <v>9</v>
      </c>
      <c r="AR122" s="658">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654">
        <f ca="1">COUNTIF(INDIRECT("H"&amp;(ROW()+12*(($AO122-1)*3+$AP122)-ROW())/12+5):INDIRECT("S"&amp;(ROW()+12*(($AO122-1)*3+$AP122)-ROW())/12+5),AR122)</f>
        <v>0</v>
      </c>
      <c r="AT122" s="658"/>
      <c r="AV122" s="654">
        <f ca="1">IF(AND(AR122&gt;0,AS122&gt;0),COUNTIF(AV$6:AV121,"&gt;0")+1,0)</f>
        <v>0</v>
      </c>
    </row>
    <row r="123" spans="41:48">
      <c r="AO123" s="654">
        <v>4</v>
      </c>
      <c r="AP123" s="654">
        <v>1</v>
      </c>
      <c r="AQ123" s="654">
        <v>10</v>
      </c>
      <c r="AR123" s="658">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654">
        <f ca="1">COUNTIF(INDIRECT("H"&amp;(ROW()+12*(($AO123-1)*3+$AP123)-ROW())/12+5):INDIRECT("S"&amp;(ROW()+12*(($AO123-1)*3+$AP123)-ROW())/12+5),AR123)</f>
        <v>0</v>
      </c>
      <c r="AT123" s="658"/>
      <c r="AV123" s="654">
        <f ca="1">IF(AND(AR123&gt;0,AS123&gt;0),COUNTIF(AV$6:AV122,"&gt;0")+1,0)</f>
        <v>0</v>
      </c>
    </row>
    <row r="124" spans="41:48">
      <c r="AO124" s="654">
        <v>4</v>
      </c>
      <c r="AP124" s="654">
        <v>1</v>
      </c>
      <c r="AQ124" s="654">
        <v>11</v>
      </c>
      <c r="AR124" s="658">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654">
        <f ca="1">COUNTIF(INDIRECT("H"&amp;(ROW()+12*(($AO124-1)*3+$AP124)-ROW())/12+5):INDIRECT("S"&amp;(ROW()+12*(($AO124-1)*3+$AP124)-ROW())/12+5),AR124)</f>
        <v>0</v>
      </c>
      <c r="AT124" s="658"/>
      <c r="AV124" s="654">
        <f ca="1">IF(AND(AR124&gt;0,AS124&gt;0),COUNTIF(AV$6:AV123,"&gt;0")+1,0)</f>
        <v>0</v>
      </c>
    </row>
    <row r="125" spans="41:48">
      <c r="AO125" s="654">
        <v>4</v>
      </c>
      <c r="AP125" s="654">
        <v>1</v>
      </c>
      <c r="AQ125" s="654">
        <v>12</v>
      </c>
      <c r="AR125" s="658">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654">
        <f ca="1">COUNTIF(INDIRECT("H"&amp;(ROW()+12*(($AO125-1)*3+$AP125)-ROW())/12+5):INDIRECT("S"&amp;(ROW()+12*(($AO125-1)*3+$AP125)-ROW())/12+5),AR125)</f>
        <v>0</v>
      </c>
      <c r="AT125" s="658"/>
      <c r="AV125" s="654">
        <f ca="1">IF(AND(AR125&gt;0,AS125&gt;0),COUNTIF(AV$6:AV124,"&gt;0")+1,0)</f>
        <v>0</v>
      </c>
    </row>
    <row r="126" spans="41:48">
      <c r="AO126" s="654">
        <v>4</v>
      </c>
      <c r="AP126" s="654">
        <v>2</v>
      </c>
      <c r="AQ126" s="654">
        <v>1</v>
      </c>
      <c r="AR126" s="658">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654">
        <f ca="1">COUNTIF(INDIRECT("H"&amp;(ROW()+12*(($AO126-1)*3+$AP126)-ROW())/12+5):INDIRECT("S"&amp;(ROW()+12*(($AO126-1)*3+$AP126)-ROW())/12+5),AR126)</f>
        <v>0</v>
      </c>
      <c r="AT126" s="658"/>
      <c r="AV126" s="654">
        <f ca="1">IF(AND(AR126&gt;0,AS126&gt;0),COUNTIF(AV$6:AV125,"&gt;0")+1,0)</f>
        <v>0</v>
      </c>
    </row>
    <row r="127" spans="41:48">
      <c r="AO127" s="654">
        <v>4</v>
      </c>
      <c r="AP127" s="654">
        <v>2</v>
      </c>
      <c r="AQ127" s="654">
        <v>2</v>
      </c>
      <c r="AR127" s="658">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654">
        <f ca="1">COUNTIF(INDIRECT("H"&amp;(ROW()+12*(($AO127-1)*3+$AP127)-ROW())/12+5):INDIRECT("S"&amp;(ROW()+12*(($AO127-1)*3+$AP127)-ROW())/12+5),AR127)</f>
        <v>0</v>
      </c>
      <c r="AT127" s="658"/>
      <c r="AV127" s="654">
        <f ca="1">IF(AND(AR127&gt;0,AS127&gt;0),COUNTIF(AV$6:AV126,"&gt;0")+1,0)</f>
        <v>0</v>
      </c>
    </row>
    <row r="128" spans="41:48">
      <c r="AO128" s="654">
        <v>4</v>
      </c>
      <c r="AP128" s="654">
        <v>2</v>
      </c>
      <c r="AQ128" s="654">
        <v>3</v>
      </c>
      <c r="AR128" s="658">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654">
        <f ca="1">COUNTIF(INDIRECT("H"&amp;(ROW()+12*(($AO128-1)*3+$AP128)-ROW())/12+5):INDIRECT("S"&amp;(ROW()+12*(($AO128-1)*3+$AP128)-ROW())/12+5),AR128)</f>
        <v>0</v>
      </c>
      <c r="AT128" s="658"/>
      <c r="AV128" s="654">
        <f ca="1">IF(AND(AR128&gt;0,AS128&gt;0),COUNTIF(AV$6:AV127,"&gt;0")+1,0)</f>
        <v>0</v>
      </c>
    </row>
    <row r="129" spans="41:48">
      <c r="AO129" s="654">
        <v>4</v>
      </c>
      <c r="AP129" s="654">
        <v>2</v>
      </c>
      <c r="AQ129" s="654">
        <v>4</v>
      </c>
      <c r="AR129" s="658">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654">
        <f ca="1">COUNTIF(INDIRECT("H"&amp;(ROW()+12*(($AO129-1)*3+$AP129)-ROW())/12+5):INDIRECT("S"&amp;(ROW()+12*(($AO129-1)*3+$AP129)-ROW())/12+5),AR129)</f>
        <v>0</v>
      </c>
      <c r="AT129" s="658"/>
      <c r="AV129" s="654">
        <f ca="1">IF(AND(AR129&gt;0,AS129&gt;0),COUNTIF(AV$6:AV128,"&gt;0")+1,0)</f>
        <v>0</v>
      </c>
    </row>
    <row r="130" spans="41:48">
      <c r="AO130" s="654">
        <v>4</v>
      </c>
      <c r="AP130" s="654">
        <v>2</v>
      </c>
      <c r="AQ130" s="654">
        <v>5</v>
      </c>
      <c r="AR130" s="658">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654">
        <f ca="1">COUNTIF(INDIRECT("H"&amp;(ROW()+12*(($AO130-1)*3+$AP130)-ROW())/12+5):INDIRECT("S"&amp;(ROW()+12*(($AO130-1)*3+$AP130)-ROW())/12+5),AR130)</f>
        <v>0</v>
      </c>
      <c r="AT130" s="658"/>
      <c r="AV130" s="654">
        <f ca="1">IF(AND(AR130&gt;0,AS130&gt;0),COUNTIF(AV$6:AV129,"&gt;0")+1,0)</f>
        <v>0</v>
      </c>
    </row>
    <row r="131" spans="41:48">
      <c r="AO131" s="654">
        <v>4</v>
      </c>
      <c r="AP131" s="654">
        <v>2</v>
      </c>
      <c r="AQ131" s="654">
        <v>6</v>
      </c>
      <c r="AR131" s="658">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654">
        <f ca="1">COUNTIF(INDIRECT("H"&amp;(ROW()+12*(($AO131-1)*3+$AP131)-ROW())/12+5):INDIRECT("S"&amp;(ROW()+12*(($AO131-1)*3+$AP131)-ROW())/12+5),AR131)</f>
        <v>0</v>
      </c>
      <c r="AT131" s="658"/>
      <c r="AV131" s="654">
        <f ca="1">IF(AND(AR131&gt;0,AS131&gt;0),COUNTIF(AV$6:AV130,"&gt;0")+1,0)</f>
        <v>0</v>
      </c>
    </row>
    <row r="132" spans="41:48">
      <c r="AO132" s="654">
        <v>4</v>
      </c>
      <c r="AP132" s="654">
        <v>2</v>
      </c>
      <c r="AQ132" s="654">
        <v>7</v>
      </c>
      <c r="AR132" s="658">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654">
        <f ca="1">COUNTIF(INDIRECT("H"&amp;(ROW()+12*(($AO132-1)*3+$AP132)-ROW())/12+5):INDIRECT("S"&amp;(ROW()+12*(($AO132-1)*3+$AP132)-ROW())/12+5),AR132)</f>
        <v>0</v>
      </c>
      <c r="AT132" s="658"/>
      <c r="AV132" s="654">
        <f ca="1">IF(AND(AR132&gt;0,AS132&gt;0),COUNTIF(AV$6:AV131,"&gt;0")+1,0)</f>
        <v>0</v>
      </c>
    </row>
    <row r="133" spans="41:48">
      <c r="AO133" s="654">
        <v>4</v>
      </c>
      <c r="AP133" s="654">
        <v>2</v>
      </c>
      <c r="AQ133" s="654">
        <v>8</v>
      </c>
      <c r="AR133" s="658">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654">
        <f ca="1">COUNTIF(INDIRECT("H"&amp;(ROW()+12*(($AO133-1)*3+$AP133)-ROW())/12+5):INDIRECT("S"&amp;(ROW()+12*(($AO133-1)*3+$AP133)-ROW())/12+5),AR133)</f>
        <v>0</v>
      </c>
      <c r="AT133" s="658"/>
      <c r="AV133" s="654">
        <f ca="1">IF(AND(AR133&gt;0,AS133&gt;0),COUNTIF(AV$6:AV132,"&gt;0")+1,0)</f>
        <v>0</v>
      </c>
    </row>
    <row r="134" spans="41:48">
      <c r="AO134" s="654">
        <v>4</v>
      </c>
      <c r="AP134" s="654">
        <v>2</v>
      </c>
      <c r="AQ134" s="654">
        <v>9</v>
      </c>
      <c r="AR134" s="658">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654">
        <f ca="1">COUNTIF(INDIRECT("H"&amp;(ROW()+12*(($AO134-1)*3+$AP134)-ROW())/12+5):INDIRECT("S"&amp;(ROW()+12*(($AO134-1)*3+$AP134)-ROW())/12+5),AR134)</f>
        <v>0</v>
      </c>
      <c r="AT134" s="658"/>
      <c r="AV134" s="654">
        <f ca="1">IF(AND(AR134&gt;0,AS134&gt;0),COUNTIF(AV$6:AV133,"&gt;0")+1,0)</f>
        <v>0</v>
      </c>
    </row>
    <row r="135" spans="41:48">
      <c r="AO135" s="654">
        <v>4</v>
      </c>
      <c r="AP135" s="654">
        <v>2</v>
      </c>
      <c r="AQ135" s="654">
        <v>10</v>
      </c>
      <c r="AR135" s="658">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654">
        <f ca="1">COUNTIF(INDIRECT("H"&amp;(ROW()+12*(($AO135-1)*3+$AP135)-ROW())/12+5):INDIRECT("S"&amp;(ROW()+12*(($AO135-1)*3+$AP135)-ROW())/12+5),AR135)</f>
        <v>0</v>
      </c>
      <c r="AT135" s="658"/>
      <c r="AV135" s="654">
        <f ca="1">IF(AND(AR135&gt;0,AS135&gt;0),COUNTIF(AV$6:AV134,"&gt;0")+1,0)</f>
        <v>0</v>
      </c>
    </row>
    <row r="136" spans="41:48">
      <c r="AO136" s="654">
        <v>4</v>
      </c>
      <c r="AP136" s="654">
        <v>2</v>
      </c>
      <c r="AQ136" s="654">
        <v>11</v>
      </c>
      <c r="AR136" s="658">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654">
        <f ca="1">COUNTIF(INDIRECT("H"&amp;(ROW()+12*(($AO136-1)*3+$AP136)-ROW())/12+5):INDIRECT("S"&amp;(ROW()+12*(($AO136-1)*3+$AP136)-ROW())/12+5),AR136)</f>
        <v>0</v>
      </c>
      <c r="AT136" s="658"/>
      <c r="AV136" s="654">
        <f ca="1">IF(AND(AR136&gt;0,AS136&gt;0),COUNTIF(AV$6:AV135,"&gt;0")+1,0)</f>
        <v>0</v>
      </c>
    </row>
    <row r="137" spans="41:48">
      <c r="AO137" s="654">
        <v>4</v>
      </c>
      <c r="AP137" s="654">
        <v>2</v>
      </c>
      <c r="AQ137" s="654">
        <v>12</v>
      </c>
      <c r="AR137" s="658">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654">
        <f ca="1">COUNTIF(INDIRECT("H"&amp;(ROW()+12*(($AO137-1)*3+$AP137)-ROW())/12+5):INDIRECT("S"&amp;(ROW()+12*(($AO137-1)*3+$AP137)-ROW())/12+5),AR137)</f>
        <v>0</v>
      </c>
      <c r="AT137" s="658"/>
      <c r="AV137" s="654">
        <f ca="1">IF(AND(AR137&gt;0,AS137&gt;0),COUNTIF(AV$6:AV136,"&gt;0")+1,0)</f>
        <v>0</v>
      </c>
    </row>
    <row r="138" spans="41:48">
      <c r="AO138" s="654">
        <v>4</v>
      </c>
      <c r="AP138" s="654">
        <v>3</v>
      </c>
      <c r="AQ138" s="654">
        <v>1</v>
      </c>
      <c r="AR138" s="658">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654">
        <f ca="1">COUNTIF(INDIRECT("H"&amp;(ROW()+12*(($AO138-1)*3+$AP138)-ROW())/12+5):INDIRECT("S"&amp;(ROW()+12*(($AO138-1)*3+$AP138)-ROW())/12+5),AR138)</f>
        <v>0</v>
      </c>
      <c r="AT138" s="658"/>
      <c r="AV138" s="654">
        <f ca="1">IF(AND(AR138&gt;0,AS138&gt;0),COUNTIF(AV$6:AV137,"&gt;0")+1,0)</f>
        <v>0</v>
      </c>
    </row>
    <row r="139" spans="41:48">
      <c r="AO139" s="654">
        <v>4</v>
      </c>
      <c r="AP139" s="654">
        <v>3</v>
      </c>
      <c r="AQ139" s="654">
        <v>2</v>
      </c>
      <c r="AR139" s="658">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654">
        <f ca="1">COUNTIF(INDIRECT("H"&amp;(ROW()+12*(($AO139-1)*3+$AP139)-ROW())/12+5):INDIRECT("S"&amp;(ROW()+12*(($AO139-1)*3+$AP139)-ROW())/12+5),AR139)</f>
        <v>0</v>
      </c>
      <c r="AT139" s="658"/>
      <c r="AV139" s="654">
        <f ca="1">IF(AND(AR139&gt;0,AS139&gt;0),COUNTIF(AV$6:AV138,"&gt;0")+1,0)</f>
        <v>0</v>
      </c>
    </row>
    <row r="140" spans="41:48">
      <c r="AO140" s="654">
        <v>4</v>
      </c>
      <c r="AP140" s="654">
        <v>3</v>
      </c>
      <c r="AQ140" s="654">
        <v>3</v>
      </c>
      <c r="AR140" s="658">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654">
        <f ca="1">COUNTIF(INDIRECT("H"&amp;(ROW()+12*(($AO140-1)*3+$AP140)-ROW())/12+5):INDIRECT("S"&amp;(ROW()+12*(($AO140-1)*3+$AP140)-ROW())/12+5),AR140)</f>
        <v>0</v>
      </c>
      <c r="AT140" s="658"/>
      <c r="AV140" s="654">
        <f ca="1">IF(AND(AR140&gt;0,AS140&gt;0),COUNTIF(AV$6:AV139,"&gt;0")+1,0)</f>
        <v>0</v>
      </c>
    </row>
    <row r="141" spans="41:48">
      <c r="AO141" s="654">
        <v>4</v>
      </c>
      <c r="AP141" s="654">
        <v>3</v>
      </c>
      <c r="AQ141" s="654">
        <v>4</v>
      </c>
      <c r="AR141" s="658">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654">
        <f ca="1">COUNTIF(INDIRECT("H"&amp;(ROW()+12*(($AO141-1)*3+$AP141)-ROW())/12+5):INDIRECT("S"&amp;(ROW()+12*(($AO141-1)*3+$AP141)-ROW())/12+5),AR141)</f>
        <v>0</v>
      </c>
      <c r="AT141" s="658"/>
      <c r="AV141" s="654">
        <f ca="1">IF(AND(AR141&gt;0,AS141&gt;0),COUNTIF(AV$6:AV140,"&gt;0")+1,0)</f>
        <v>0</v>
      </c>
    </row>
    <row r="142" spans="41:48">
      <c r="AO142" s="654">
        <v>4</v>
      </c>
      <c r="AP142" s="654">
        <v>3</v>
      </c>
      <c r="AQ142" s="654">
        <v>5</v>
      </c>
      <c r="AR142" s="658">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654">
        <f ca="1">COUNTIF(INDIRECT("H"&amp;(ROW()+12*(($AO142-1)*3+$AP142)-ROW())/12+5):INDIRECT("S"&amp;(ROW()+12*(($AO142-1)*3+$AP142)-ROW())/12+5),AR142)</f>
        <v>0</v>
      </c>
      <c r="AT142" s="658"/>
      <c r="AV142" s="654">
        <f ca="1">IF(AND(AR142&gt;0,AS142&gt;0),COUNTIF(AV$6:AV141,"&gt;0")+1,0)</f>
        <v>0</v>
      </c>
    </row>
    <row r="143" spans="41:48">
      <c r="AO143" s="654">
        <v>4</v>
      </c>
      <c r="AP143" s="654">
        <v>3</v>
      </c>
      <c r="AQ143" s="654">
        <v>6</v>
      </c>
      <c r="AR143" s="658">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654">
        <f ca="1">COUNTIF(INDIRECT("H"&amp;(ROW()+12*(($AO143-1)*3+$AP143)-ROW())/12+5):INDIRECT("S"&amp;(ROW()+12*(($AO143-1)*3+$AP143)-ROW())/12+5),AR143)</f>
        <v>0</v>
      </c>
      <c r="AT143" s="658"/>
      <c r="AV143" s="654">
        <f ca="1">IF(AND(AR143&gt;0,AS143&gt;0),COUNTIF(AV$6:AV142,"&gt;0")+1,0)</f>
        <v>0</v>
      </c>
    </row>
    <row r="144" spans="41:48">
      <c r="AO144" s="654">
        <v>4</v>
      </c>
      <c r="AP144" s="654">
        <v>3</v>
      </c>
      <c r="AQ144" s="654">
        <v>7</v>
      </c>
      <c r="AR144" s="658">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654">
        <f ca="1">COUNTIF(INDIRECT("H"&amp;(ROW()+12*(($AO144-1)*3+$AP144)-ROW())/12+5):INDIRECT("S"&amp;(ROW()+12*(($AO144-1)*3+$AP144)-ROW())/12+5),AR144)</f>
        <v>0</v>
      </c>
      <c r="AT144" s="658"/>
      <c r="AV144" s="654">
        <f ca="1">IF(AND(AR144&gt;0,AS144&gt;0),COUNTIF(AV$6:AV143,"&gt;0")+1,0)</f>
        <v>0</v>
      </c>
    </row>
    <row r="145" spans="41:48">
      <c r="AO145" s="654">
        <v>4</v>
      </c>
      <c r="AP145" s="654">
        <v>3</v>
      </c>
      <c r="AQ145" s="654">
        <v>8</v>
      </c>
      <c r="AR145" s="658">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654">
        <f ca="1">COUNTIF(INDIRECT("H"&amp;(ROW()+12*(($AO145-1)*3+$AP145)-ROW())/12+5):INDIRECT("S"&amp;(ROW()+12*(($AO145-1)*3+$AP145)-ROW())/12+5),AR145)</f>
        <v>0</v>
      </c>
      <c r="AT145" s="658"/>
      <c r="AV145" s="654">
        <f ca="1">IF(AND(AR145&gt;0,AS145&gt;0),COUNTIF(AV$6:AV144,"&gt;0")+1,0)</f>
        <v>0</v>
      </c>
    </row>
    <row r="146" spans="41:48">
      <c r="AO146" s="654">
        <v>4</v>
      </c>
      <c r="AP146" s="654">
        <v>3</v>
      </c>
      <c r="AQ146" s="654">
        <v>9</v>
      </c>
      <c r="AR146" s="658">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654">
        <f ca="1">COUNTIF(INDIRECT("H"&amp;(ROW()+12*(($AO146-1)*3+$AP146)-ROW())/12+5):INDIRECT("S"&amp;(ROW()+12*(($AO146-1)*3+$AP146)-ROW())/12+5),AR146)</f>
        <v>0</v>
      </c>
      <c r="AT146" s="658"/>
      <c r="AV146" s="654">
        <f ca="1">IF(AND(AR146&gt;0,AS146&gt;0),COUNTIF(AV$6:AV145,"&gt;0")+1,0)</f>
        <v>0</v>
      </c>
    </row>
    <row r="147" spans="41:48">
      <c r="AO147" s="654">
        <v>4</v>
      </c>
      <c r="AP147" s="654">
        <v>3</v>
      </c>
      <c r="AQ147" s="654">
        <v>10</v>
      </c>
      <c r="AR147" s="658">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654">
        <f ca="1">COUNTIF(INDIRECT("H"&amp;(ROW()+12*(($AO147-1)*3+$AP147)-ROW())/12+5):INDIRECT("S"&amp;(ROW()+12*(($AO147-1)*3+$AP147)-ROW())/12+5),AR147)</f>
        <v>0</v>
      </c>
      <c r="AT147" s="658"/>
      <c r="AV147" s="654">
        <f ca="1">IF(AND(AR147&gt;0,AS147&gt;0),COUNTIF(AV$6:AV146,"&gt;0")+1,0)</f>
        <v>0</v>
      </c>
    </row>
    <row r="148" spans="41:48">
      <c r="AO148" s="654">
        <v>4</v>
      </c>
      <c r="AP148" s="654">
        <v>3</v>
      </c>
      <c r="AQ148" s="654">
        <v>11</v>
      </c>
      <c r="AR148" s="658">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654">
        <f ca="1">COUNTIF(INDIRECT("H"&amp;(ROW()+12*(($AO148-1)*3+$AP148)-ROW())/12+5):INDIRECT("S"&amp;(ROW()+12*(($AO148-1)*3+$AP148)-ROW())/12+5),AR148)</f>
        <v>0</v>
      </c>
      <c r="AT148" s="658"/>
      <c r="AV148" s="654">
        <f ca="1">IF(AND(AR148&gt;0,AS148&gt;0),COUNTIF(AV$6:AV147,"&gt;0")+1,0)</f>
        <v>0</v>
      </c>
    </row>
    <row r="149" spans="41:48">
      <c r="AO149" s="654">
        <v>4</v>
      </c>
      <c r="AP149" s="654">
        <v>3</v>
      </c>
      <c r="AQ149" s="654">
        <v>12</v>
      </c>
      <c r="AR149" s="658">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654">
        <f ca="1">COUNTIF(INDIRECT("H"&amp;(ROW()+12*(($AO149-1)*3+$AP149)-ROW())/12+5):INDIRECT("S"&amp;(ROW()+12*(($AO149-1)*3+$AP149)-ROW())/12+5),AR149)</f>
        <v>0</v>
      </c>
      <c r="AT149" s="658"/>
      <c r="AV149" s="654">
        <f ca="1">IF(AND(AR149&gt;0,AS149&gt;0),COUNTIF(AV$6:AV148,"&gt;0")+1,0)</f>
        <v>0</v>
      </c>
    </row>
    <row r="150" spans="41:48">
      <c r="AO150" s="654">
        <v>5</v>
      </c>
      <c r="AP150" s="654">
        <v>1</v>
      </c>
      <c r="AQ150" s="654">
        <v>1</v>
      </c>
      <c r="AR150" s="658">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654">
        <f ca="1">COUNTIF(INDIRECT("H"&amp;(ROW()+12*(($AO150-1)*3+$AP150)-ROW())/12+5):INDIRECT("S"&amp;(ROW()+12*(($AO150-1)*3+$AP150)-ROW())/12+5),AR150)</f>
        <v>0</v>
      </c>
      <c r="AT150" s="658"/>
      <c r="AV150" s="654">
        <f ca="1">IF(AND(AR150&gt;0,AS150&gt;0),COUNTIF(AV$6:AV149,"&gt;0")+1,0)</f>
        <v>0</v>
      </c>
    </row>
    <row r="151" spans="41:48">
      <c r="AO151" s="654">
        <v>5</v>
      </c>
      <c r="AP151" s="654">
        <v>1</v>
      </c>
      <c r="AQ151" s="654">
        <v>2</v>
      </c>
      <c r="AR151" s="658">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654">
        <f ca="1">COUNTIF(INDIRECT("H"&amp;(ROW()+12*(($AO151-1)*3+$AP151)-ROW())/12+5):INDIRECT("S"&amp;(ROW()+12*(($AO151-1)*3+$AP151)-ROW())/12+5),AR151)</f>
        <v>0</v>
      </c>
      <c r="AT151" s="658"/>
      <c r="AV151" s="654">
        <f ca="1">IF(AND(AR151&gt;0,AS151&gt;0),COUNTIF(AV$6:AV150,"&gt;0")+1,0)</f>
        <v>0</v>
      </c>
    </row>
    <row r="152" spans="41:48">
      <c r="AO152" s="654">
        <v>5</v>
      </c>
      <c r="AP152" s="654">
        <v>1</v>
      </c>
      <c r="AQ152" s="654">
        <v>3</v>
      </c>
      <c r="AR152" s="658">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654">
        <f ca="1">COUNTIF(INDIRECT("H"&amp;(ROW()+12*(($AO152-1)*3+$AP152)-ROW())/12+5):INDIRECT("S"&amp;(ROW()+12*(($AO152-1)*3+$AP152)-ROW())/12+5),AR152)</f>
        <v>0</v>
      </c>
      <c r="AT152" s="658"/>
      <c r="AV152" s="654">
        <f ca="1">IF(AND(AR152&gt;0,AS152&gt;0),COUNTIF(AV$6:AV151,"&gt;0")+1,0)</f>
        <v>0</v>
      </c>
    </row>
    <row r="153" spans="41:48">
      <c r="AO153" s="654">
        <v>5</v>
      </c>
      <c r="AP153" s="654">
        <v>1</v>
      </c>
      <c r="AQ153" s="654">
        <v>4</v>
      </c>
      <c r="AR153" s="658">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654">
        <f ca="1">COUNTIF(INDIRECT("H"&amp;(ROW()+12*(($AO153-1)*3+$AP153)-ROW())/12+5):INDIRECT("S"&amp;(ROW()+12*(($AO153-1)*3+$AP153)-ROW())/12+5),AR153)</f>
        <v>0</v>
      </c>
      <c r="AT153" s="658"/>
      <c r="AV153" s="654">
        <f ca="1">IF(AND(AR153&gt;0,AS153&gt;0),COUNTIF(AV$6:AV152,"&gt;0")+1,0)</f>
        <v>0</v>
      </c>
    </row>
    <row r="154" spans="41:48">
      <c r="AO154" s="654">
        <v>5</v>
      </c>
      <c r="AP154" s="654">
        <v>1</v>
      </c>
      <c r="AQ154" s="654">
        <v>5</v>
      </c>
      <c r="AR154" s="658">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654">
        <f ca="1">COUNTIF(INDIRECT("H"&amp;(ROW()+12*(($AO154-1)*3+$AP154)-ROW())/12+5):INDIRECT("S"&amp;(ROW()+12*(($AO154-1)*3+$AP154)-ROW())/12+5),AR154)</f>
        <v>0</v>
      </c>
      <c r="AT154" s="658"/>
      <c r="AV154" s="654">
        <f ca="1">IF(AND(AR154&gt;0,AS154&gt;0),COUNTIF(AV$6:AV153,"&gt;0")+1,0)</f>
        <v>0</v>
      </c>
    </row>
    <row r="155" spans="41:48">
      <c r="AO155" s="654">
        <v>5</v>
      </c>
      <c r="AP155" s="654">
        <v>1</v>
      </c>
      <c r="AQ155" s="654">
        <v>6</v>
      </c>
      <c r="AR155" s="658">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654">
        <f ca="1">COUNTIF(INDIRECT("H"&amp;(ROW()+12*(($AO155-1)*3+$AP155)-ROW())/12+5):INDIRECT("S"&amp;(ROW()+12*(($AO155-1)*3+$AP155)-ROW())/12+5),AR155)</f>
        <v>0</v>
      </c>
      <c r="AT155" s="658"/>
      <c r="AV155" s="654">
        <f ca="1">IF(AND(AR155&gt;0,AS155&gt;0),COUNTIF(AV$6:AV154,"&gt;0")+1,0)</f>
        <v>0</v>
      </c>
    </row>
    <row r="156" spans="41:48">
      <c r="AO156" s="654">
        <v>5</v>
      </c>
      <c r="AP156" s="654">
        <v>1</v>
      </c>
      <c r="AQ156" s="654">
        <v>7</v>
      </c>
      <c r="AR156" s="658">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654">
        <f ca="1">COUNTIF(INDIRECT("H"&amp;(ROW()+12*(($AO156-1)*3+$AP156)-ROW())/12+5):INDIRECT("S"&amp;(ROW()+12*(($AO156-1)*3+$AP156)-ROW())/12+5),AR156)</f>
        <v>0</v>
      </c>
      <c r="AT156" s="658"/>
      <c r="AV156" s="654">
        <f ca="1">IF(AND(AR156&gt;0,AS156&gt;0),COUNTIF(AV$6:AV155,"&gt;0")+1,0)</f>
        <v>0</v>
      </c>
    </row>
    <row r="157" spans="41:48">
      <c r="AO157" s="654">
        <v>5</v>
      </c>
      <c r="AP157" s="654">
        <v>1</v>
      </c>
      <c r="AQ157" s="654">
        <v>8</v>
      </c>
      <c r="AR157" s="658">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654">
        <f ca="1">COUNTIF(INDIRECT("H"&amp;(ROW()+12*(($AO157-1)*3+$AP157)-ROW())/12+5):INDIRECT("S"&amp;(ROW()+12*(($AO157-1)*3+$AP157)-ROW())/12+5),AR157)</f>
        <v>0</v>
      </c>
      <c r="AT157" s="658"/>
      <c r="AV157" s="654">
        <f ca="1">IF(AND(AR157&gt;0,AS157&gt;0),COUNTIF(AV$6:AV156,"&gt;0")+1,0)</f>
        <v>0</v>
      </c>
    </row>
    <row r="158" spans="41:48">
      <c r="AO158" s="654">
        <v>5</v>
      </c>
      <c r="AP158" s="654">
        <v>1</v>
      </c>
      <c r="AQ158" s="654">
        <v>9</v>
      </c>
      <c r="AR158" s="658">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654">
        <f ca="1">COUNTIF(INDIRECT("H"&amp;(ROW()+12*(($AO158-1)*3+$AP158)-ROW())/12+5):INDIRECT("S"&amp;(ROW()+12*(($AO158-1)*3+$AP158)-ROW())/12+5),AR158)</f>
        <v>0</v>
      </c>
      <c r="AT158" s="658"/>
      <c r="AV158" s="654">
        <f ca="1">IF(AND(AR158&gt;0,AS158&gt;0),COUNTIF(AV$6:AV157,"&gt;0")+1,0)</f>
        <v>0</v>
      </c>
    </row>
    <row r="159" spans="41:48">
      <c r="AO159" s="654">
        <v>5</v>
      </c>
      <c r="AP159" s="654">
        <v>1</v>
      </c>
      <c r="AQ159" s="654">
        <v>10</v>
      </c>
      <c r="AR159" s="658">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654">
        <f ca="1">COUNTIF(INDIRECT("H"&amp;(ROW()+12*(($AO159-1)*3+$AP159)-ROW())/12+5):INDIRECT("S"&amp;(ROW()+12*(($AO159-1)*3+$AP159)-ROW())/12+5),AR159)</f>
        <v>0</v>
      </c>
      <c r="AT159" s="658"/>
      <c r="AV159" s="654">
        <f ca="1">IF(AND(AR159&gt;0,AS159&gt;0),COUNTIF(AV$6:AV158,"&gt;0")+1,0)</f>
        <v>0</v>
      </c>
    </row>
    <row r="160" spans="41:48">
      <c r="AO160" s="654">
        <v>5</v>
      </c>
      <c r="AP160" s="654">
        <v>1</v>
      </c>
      <c r="AQ160" s="654">
        <v>11</v>
      </c>
      <c r="AR160" s="658">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654">
        <f ca="1">COUNTIF(INDIRECT("H"&amp;(ROW()+12*(($AO160-1)*3+$AP160)-ROW())/12+5):INDIRECT("S"&amp;(ROW()+12*(($AO160-1)*3+$AP160)-ROW())/12+5),AR160)</f>
        <v>0</v>
      </c>
      <c r="AT160" s="658"/>
      <c r="AV160" s="654">
        <f ca="1">IF(AND(AR160&gt;0,AS160&gt;0),COUNTIF(AV$6:AV159,"&gt;0")+1,0)</f>
        <v>0</v>
      </c>
    </row>
    <row r="161" spans="41:48">
      <c r="AO161" s="654">
        <v>5</v>
      </c>
      <c r="AP161" s="654">
        <v>1</v>
      </c>
      <c r="AQ161" s="654">
        <v>12</v>
      </c>
      <c r="AR161" s="658">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654">
        <f ca="1">COUNTIF(INDIRECT("H"&amp;(ROW()+12*(($AO161-1)*3+$AP161)-ROW())/12+5):INDIRECT("S"&amp;(ROW()+12*(($AO161-1)*3+$AP161)-ROW())/12+5),AR161)</f>
        <v>0</v>
      </c>
      <c r="AT161" s="658"/>
      <c r="AV161" s="654">
        <f ca="1">IF(AND(AR161&gt;0,AS161&gt;0),COUNTIF(AV$6:AV160,"&gt;0")+1,0)</f>
        <v>0</v>
      </c>
    </row>
    <row r="162" spans="41:48">
      <c r="AO162" s="654">
        <v>5</v>
      </c>
      <c r="AP162" s="654">
        <v>2</v>
      </c>
      <c r="AQ162" s="654">
        <v>1</v>
      </c>
      <c r="AR162" s="658">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654">
        <f ca="1">COUNTIF(INDIRECT("H"&amp;(ROW()+12*(($AO162-1)*3+$AP162)-ROW())/12+5):INDIRECT("S"&amp;(ROW()+12*(($AO162-1)*3+$AP162)-ROW())/12+5),AR162)</f>
        <v>0</v>
      </c>
      <c r="AT162" s="658"/>
      <c r="AV162" s="654">
        <f ca="1">IF(AND(AR162&gt;0,AS162&gt;0),COUNTIF(AV$6:AV161,"&gt;0")+1,0)</f>
        <v>0</v>
      </c>
    </row>
    <row r="163" spans="41:48">
      <c r="AO163" s="654">
        <v>5</v>
      </c>
      <c r="AP163" s="654">
        <v>2</v>
      </c>
      <c r="AQ163" s="654">
        <v>2</v>
      </c>
      <c r="AR163" s="658">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654">
        <f ca="1">COUNTIF(INDIRECT("H"&amp;(ROW()+12*(($AO163-1)*3+$AP163)-ROW())/12+5):INDIRECT("S"&amp;(ROW()+12*(($AO163-1)*3+$AP163)-ROW())/12+5),AR163)</f>
        <v>0</v>
      </c>
      <c r="AT163" s="658"/>
      <c r="AV163" s="654">
        <f ca="1">IF(AND(AR163&gt;0,AS163&gt;0),COUNTIF(AV$6:AV162,"&gt;0")+1,0)</f>
        <v>0</v>
      </c>
    </row>
    <row r="164" spans="41:48">
      <c r="AO164" s="654">
        <v>5</v>
      </c>
      <c r="AP164" s="654">
        <v>2</v>
      </c>
      <c r="AQ164" s="654">
        <v>3</v>
      </c>
      <c r="AR164" s="658">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654">
        <f ca="1">COUNTIF(INDIRECT("H"&amp;(ROW()+12*(($AO164-1)*3+$AP164)-ROW())/12+5):INDIRECT("S"&amp;(ROW()+12*(($AO164-1)*3+$AP164)-ROW())/12+5),AR164)</f>
        <v>0</v>
      </c>
      <c r="AT164" s="658"/>
      <c r="AV164" s="654">
        <f ca="1">IF(AND(AR164&gt;0,AS164&gt;0),COUNTIF(AV$6:AV163,"&gt;0")+1,0)</f>
        <v>0</v>
      </c>
    </row>
    <row r="165" spans="41:48">
      <c r="AO165" s="654">
        <v>5</v>
      </c>
      <c r="AP165" s="654">
        <v>2</v>
      </c>
      <c r="AQ165" s="654">
        <v>4</v>
      </c>
      <c r="AR165" s="658">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654">
        <f ca="1">COUNTIF(INDIRECT("H"&amp;(ROW()+12*(($AO165-1)*3+$AP165)-ROW())/12+5):INDIRECT("S"&amp;(ROW()+12*(($AO165-1)*3+$AP165)-ROW())/12+5),AR165)</f>
        <v>0</v>
      </c>
      <c r="AT165" s="658"/>
      <c r="AV165" s="654">
        <f ca="1">IF(AND(AR165&gt;0,AS165&gt;0),COUNTIF(AV$6:AV164,"&gt;0")+1,0)</f>
        <v>0</v>
      </c>
    </row>
    <row r="166" spans="41:48">
      <c r="AO166" s="654">
        <v>5</v>
      </c>
      <c r="AP166" s="654">
        <v>2</v>
      </c>
      <c r="AQ166" s="654">
        <v>5</v>
      </c>
      <c r="AR166" s="658">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654">
        <f ca="1">COUNTIF(INDIRECT("H"&amp;(ROW()+12*(($AO166-1)*3+$AP166)-ROW())/12+5):INDIRECT("S"&amp;(ROW()+12*(($AO166-1)*3+$AP166)-ROW())/12+5),AR166)</f>
        <v>0</v>
      </c>
      <c r="AT166" s="658"/>
      <c r="AV166" s="654">
        <f ca="1">IF(AND(AR166&gt;0,AS166&gt;0),COUNTIF(AV$6:AV165,"&gt;0")+1,0)</f>
        <v>0</v>
      </c>
    </row>
    <row r="167" spans="41:48">
      <c r="AO167" s="654">
        <v>5</v>
      </c>
      <c r="AP167" s="654">
        <v>2</v>
      </c>
      <c r="AQ167" s="654">
        <v>6</v>
      </c>
      <c r="AR167" s="658">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654">
        <f ca="1">COUNTIF(INDIRECT("H"&amp;(ROW()+12*(($AO167-1)*3+$AP167)-ROW())/12+5):INDIRECT("S"&amp;(ROW()+12*(($AO167-1)*3+$AP167)-ROW())/12+5),AR167)</f>
        <v>0</v>
      </c>
      <c r="AT167" s="658"/>
      <c r="AV167" s="654">
        <f ca="1">IF(AND(AR167&gt;0,AS167&gt;0),COUNTIF(AV$6:AV166,"&gt;0")+1,0)</f>
        <v>0</v>
      </c>
    </row>
    <row r="168" spans="41:48">
      <c r="AO168" s="654">
        <v>5</v>
      </c>
      <c r="AP168" s="654">
        <v>2</v>
      </c>
      <c r="AQ168" s="654">
        <v>7</v>
      </c>
      <c r="AR168" s="658">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654">
        <f ca="1">COUNTIF(INDIRECT("H"&amp;(ROW()+12*(($AO168-1)*3+$AP168)-ROW())/12+5):INDIRECT("S"&amp;(ROW()+12*(($AO168-1)*3+$AP168)-ROW())/12+5),AR168)</f>
        <v>0</v>
      </c>
      <c r="AT168" s="658"/>
      <c r="AV168" s="654">
        <f ca="1">IF(AND(AR168&gt;0,AS168&gt;0),COUNTIF(AV$6:AV167,"&gt;0")+1,0)</f>
        <v>0</v>
      </c>
    </row>
    <row r="169" spans="41:48">
      <c r="AO169" s="654">
        <v>5</v>
      </c>
      <c r="AP169" s="654">
        <v>2</v>
      </c>
      <c r="AQ169" s="654">
        <v>8</v>
      </c>
      <c r="AR169" s="658">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654">
        <f ca="1">COUNTIF(INDIRECT("H"&amp;(ROW()+12*(($AO169-1)*3+$AP169)-ROW())/12+5):INDIRECT("S"&amp;(ROW()+12*(($AO169-1)*3+$AP169)-ROW())/12+5),AR169)</f>
        <v>0</v>
      </c>
      <c r="AT169" s="658"/>
      <c r="AV169" s="654">
        <f ca="1">IF(AND(AR169&gt;0,AS169&gt;0),COUNTIF(AV$6:AV168,"&gt;0")+1,0)</f>
        <v>0</v>
      </c>
    </row>
    <row r="170" spans="41:48">
      <c r="AO170" s="654">
        <v>5</v>
      </c>
      <c r="AP170" s="654">
        <v>2</v>
      </c>
      <c r="AQ170" s="654">
        <v>9</v>
      </c>
      <c r="AR170" s="658">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654">
        <f ca="1">COUNTIF(INDIRECT("H"&amp;(ROW()+12*(($AO170-1)*3+$AP170)-ROW())/12+5):INDIRECT("S"&amp;(ROW()+12*(($AO170-1)*3+$AP170)-ROW())/12+5),AR170)</f>
        <v>0</v>
      </c>
      <c r="AT170" s="658"/>
      <c r="AV170" s="654">
        <f ca="1">IF(AND(AR170&gt;0,AS170&gt;0),COUNTIF(AV$6:AV169,"&gt;0")+1,0)</f>
        <v>0</v>
      </c>
    </row>
    <row r="171" spans="41:48">
      <c r="AO171" s="654">
        <v>5</v>
      </c>
      <c r="AP171" s="654">
        <v>2</v>
      </c>
      <c r="AQ171" s="654">
        <v>10</v>
      </c>
      <c r="AR171" s="658">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654">
        <f ca="1">COUNTIF(INDIRECT("H"&amp;(ROW()+12*(($AO171-1)*3+$AP171)-ROW())/12+5):INDIRECT("S"&amp;(ROW()+12*(($AO171-1)*3+$AP171)-ROW())/12+5),AR171)</f>
        <v>0</v>
      </c>
      <c r="AT171" s="658"/>
      <c r="AV171" s="654">
        <f ca="1">IF(AND(AR171&gt;0,AS171&gt;0),COUNTIF(AV$6:AV170,"&gt;0")+1,0)</f>
        <v>0</v>
      </c>
    </row>
    <row r="172" spans="41:48">
      <c r="AO172" s="654">
        <v>5</v>
      </c>
      <c r="AP172" s="654">
        <v>2</v>
      </c>
      <c r="AQ172" s="654">
        <v>11</v>
      </c>
      <c r="AR172" s="658">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654">
        <f ca="1">COUNTIF(INDIRECT("H"&amp;(ROW()+12*(($AO172-1)*3+$AP172)-ROW())/12+5):INDIRECT("S"&amp;(ROW()+12*(($AO172-1)*3+$AP172)-ROW())/12+5),AR172)</f>
        <v>0</v>
      </c>
      <c r="AT172" s="658"/>
      <c r="AV172" s="654">
        <f ca="1">IF(AND(AR172&gt;0,AS172&gt;0),COUNTIF(AV$6:AV171,"&gt;0")+1,0)</f>
        <v>0</v>
      </c>
    </row>
    <row r="173" spans="41:48">
      <c r="AO173" s="654">
        <v>5</v>
      </c>
      <c r="AP173" s="654">
        <v>2</v>
      </c>
      <c r="AQ173" s="654">
        <v>12</v>
      </c>
      <c r="AR173" s="658">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654">
        <f ca="1">COUNTIF(INDIRECT("H"&amp;(ROW()+12*(($AO173-1)*3+$AP173)-ROW())/12+5):INDIRECT("S"&amp;(ROW()+12*(($AO173-1)*3+$AP173)-ROW())/12+5),AR173)</f>
        <v>0</v>
      </c>
      <c r="AT173" s="658"/>
      <c r="AV173" s="654">
        <f ca="1">IF(AND(AR173&gt;0,AS173&gt;0),COUNTIF(AV$6:AV172,"&gt;0")+1,0)</f>
        <v>0</v>
      </c>
    </row>
    <row r="174" spans="41:48">
      <c r="AO174" s="654">
        <v>5</v>
      </c>
      <c r="AP174" s="654">
        <v>3</v>
      </c>
      <c r="AQ174" s="654">
        <v>1</v>
      </c>
      <c r="AR174" s="658">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654">
        <f ca="1">COUNTIF(INDIRECT("H"&amp;(ROW()+12*(($AO174-1)*3+$AP174)-ROW())/12+5):INDIRECT("S"&amp;(ROW()+12*(($AO174-1)*3+$AP174)-ROW())/12+5),AR174)</f>
        <v>0</v>
      </c>
      <c r="AT174" s="658"/>
      <c r="AV174" s="654">
        <f ca="1">IF(AND(AR174&gt;0,AS174&gt;0),COUNTIF(AV$6:AV173,"&gt;0")+1,0)</f>
        <v>0</v>
      </c>
    </row>
    <row r="175" spans="41:48">
      <c r="AO175" s="654">
        <v>5</v>
      </c>
      <c r="AP175" s="654">
        <v>3</v>
      </c>
      <c r="AQ175" s="654">
        <v>2</v>
      </c>
      <c r="AR175" s="658">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654">
        <f ca="1">COUNTIF(INDIRECT("H"&amp;(ROW()+12*(($AO175-1)*3+$AP175)-ROW())/12+5):INDIRECT("S"&amp;(ROW()+12*(($AO175-1)*3+$AP175)-ROW())/12+5),AR175)</f>
        <v>0</v>
      </c>
      <c r="AT175" s="658"/>
      <c r="AV175" s="654">
        <f ca="1">IF(AND(AR175&gt;0,AS175&gt;0),COUNTIF(AV$6:AV174,"&gt;0")+1,0)</f>
        <v>0</v>
      </c>
    </row>
    <row r="176" spans="41:48">
      <c r="AO176" s="654">
        <v>5</v>
      </c>
      <c r="AP176" s="654">
        <v>3</v>
      </c>
      <c r="AQ176" s="654">
        <v>3</v>
      </c>
      <c r="AR176" s="658">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654">
        <f ca="1">COUNTIF(INDIRECT("H"&amp;(ROW()+12*(($AO176-1)*3+$AP176)-ROW())/12+5):INDIRECT("S"&amp;(ROW()+12*(($AO176-1)*3+$AP176)-ROW())/12+5),AR176)</f>
        <v>0</v>
      </c>
      <c r="AT176" s="658"/>
      <c r="AV176" s="654">
        <f ca="1">IF(AND(AR176&gt;0,AS176&gt;0),COUNTIF(AV$6:AV175,"&gt;0")+1,0)</f>
        <v>0</v>
      </c>
    </row>
    <row r="177" spans="41:48">
      <c r="AO177" s="654">
        <v>5</v>
      </c>
      <c r="AP177" s="654">
        <v>3</v>
      </c>
      <c r="AQ177" s="654">
        <v>4</v>
      </c>
      <c r="AR177" s="658">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654">
        <f ca="1">COUNTIF(INDIRECT("H"&amp;(ROW()+12*(($AO177-1)*3+$AP177)-ROW())/12+5):INDIRECT("S"&amp;(ROW()+12*(($AO177-1)*3+$AP177)-ROW())/12+5),AR177)</f>
        <v>0</v>
      </c>
      <c r="AT177" s="658"/>
      <c r="AV177" s="654">
        <f ca="1">IF(AND(AR177&gt;0,AS177&gt;0),COUNTIF(AV$6:AV176,"&gt;0")+1,0)</f>
        <v>0</v>
      </c>
    </row>
    <row r="178" spans="41:48">
      <c r="AO178" s="654">
        <v>5</v>
      </c>
      <c r="AP178" s="654">
        <v>3</v>
      </c>
      <c r="AQ178" s="654">
        <v>5</v>
      </c>
      <c r="AR178" s="658">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654">
        <f ca="1">COUNTIF(INDIRECT("H"&amp;(ROW()+12*(($AO178-1)*3+$AP178)-ROW())/12+5):INDIRECT("S"&amp;(ROW()+12*(($AO178-1)*3+$AP178)-ROW())/12+5),AR178)</f>
        <v>0</v>
      </c>
      <c r="AT178" s="658"/>
      <c r="AV178" s="654">
        <f ca="1">IF(AND(AR178&gt;0,AS178&gt;0),COUNTIF(AV$6:AV177,"&gt;0")+1,0)</f>
        <v>0</v>
      </c>
    </row>
    <row r="179" spans="41:48">
      <c r="AO179" s="654">
        <v>5</v>
      </c>
      <c r="AP179" s="654">
        <v>3</v>
      </c>
      <c r="AQ179" s="654">
        <v>6</v>
      </c>
      <c r="AR179" s="658">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654">
        <f ca="1">COUNTIF(INDIRECT("H"&amp;(ROW()+12*(($AO179-1)*3+$AP179)-ROW())/12+5):INDIRECT("S"&amp;(ROW()+12*(($AO179-1)*3+$AP179)-ROW())/12+5),AR179)</f>
        <v>0</v>
      </c>
      <c r="AT179" s="658"/>
      <c r="AV179" s="654">
        <f ca="1">IF(AND(AR179&gt;0,AS179&gt;0),COUNTIF(AV$6:AV178,"&gt;0")+1,0)</f>
        <v>0</v>
      </c>
    </row>
    <row r="180" spans="41:48">
      <c r="AO180" s="654">
        <v>5</v>
      </c>
      <c r="AP180" s="654">
        <v>3</v>
      </c>
      <c r="AQ180" s="654">
        <v>7</v>
      </c>
      <c r="AR180" s="658">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654">
        <f ca="1">COUNTIF(INDIRECT("H"&amp;(ROW()+12*(($AO180-1)*3+$AP180)-ROW())/12+5):INDIRECT("S"&amp;(ROW()+12*(($AO180-1)*3+$AP180)-ROW())/12+5),AR180)</f>
        <v>0</v>
      </c>
      <c r="AT180" s="658"/>
      <c r="AV180" s="654">
        <f ca="1">IF(AND(AR180&gt;0,AS180&gt;0),COUNTIF(AV$6:AV179,"&gt;0")+1,0)</f>
        <v>0</v>
      </c>
    </row>
    <row r="181" spans="41:48">
      <c r="AO181" s="654">
        <v>5</v>
      </c>
      <c r="AP181" s="654">
        <v>3</v>
      </c>
      <c r="AQ181" s="654">
        <v>8</v>
      </c>
      <c r="AR181" s="658">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654">
        <f ca="1">COUNTIF(INDIRECT("H"&amp;(ROW()+12*(($AO181-1)*3+$AP181)-ROW())/12+5):INDIRECT("S"&amp;(ROW()+12*(($AO181-1)*3+$AP181)-ROW())/12+5),AR181)</f>
        <v>0</v>
      </c>
      <c r="AT181" s="658"/>
      <c r="AV181" s="654">
        <f ca="1">IF(AND(AR181&gt;0,AS181&gt;0),COUNTIF(AV$6:AV180,"&gt;0")+1,0)</f>
        <v>0</v>
      </c>
    </row>
    <row r="182" spans="41:48">
      <c r="AO182" s="654">
        <v>5</v>
      </c>
      <c r="AP182" s="654">
        <v>3</v>
      </c>
      <c r="AQ182" s="654">
        <v>9</v>
      </c>
      <c r="AR182" s="658">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654">
        <f ca="1">COUNTIF(INDIRECT("H"&amp;(ROW()+12*(($AO182-1)*3+$AP182)-ROW())/12+5):INDIRECT("S"&amp;(ROW()+12*(($AO182-1)*3+$AP182)-ROW())/12+5),AR182)</f>
        <v>0</v>
      </c>
      <c r="AT182" s="658"/>
      <c r="AV182" s="654">
        <f ca="1">IF(AND(AR182&gt;0,AS182&gt;0),COUNTIF(AV$6:AV181,"&gt;0")+1,0)</f>
        <v>0</v>
      </c>
    </row>
    <row r="183" spans="41:48">
      <c r="AO183" s="654">
        <v>5</v>
      </c>
      <c r="AP183" s="654">
        <v>3</v>
      </c>
      <c r="AQ183" s="654">
        <v>10</v>
      </c>
      <c r="AR183" s="658">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654">
        <f ca="1">COUNTIF(INDIRECT("H"&amp;(ROW()+12*(($AO183-1)*3+$AP183)-ROW())/12+5):INDIRECT("S"&amp;(ROW()+12*(($AO183-1)*3+$AP183)-ROW())/12+5),AR183)</f>
        <v>0</v>
      </c>
      <c r="AT183" s="658"/>
      <c r="AV183" s="654">
        <f ca="1">IF(AND(AR183&gt;0,AS183&gt;0),COUNTIF(AV$6:AV182,"&gt;0")+1,0)</f>
        <v>0</v>
      </c>
    </row>
    <row r="184" spans="41:48">
      <c r="AO184" s="654">
        <v>5</v>
      </c>
      <c r="AP184" s="654">
        <v>3</v>
      </c>
      <c r="AQ184" s="654">
        <v>11</v>
      </c>
      <c r="AR184" s="658">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654">
        <f ca="1">COUNTIF(INDIRECT("H"&amp;(ROW()+12*(($AO184-1)*3+$AP184)-ROW())/12+5):INDIRECT("S"&amp;(ROW()+12*(($AO184-1)*3+$AP184)-ROW())/12+5),AR184)</f>
        <v>0</v>
      </c>
      <c r="AT184" s="658"/>
      <c r="AV184" s="654">
        <f ca="1">IF(AND(AR184&gt;0,AS184&gt;0),COUNTIF(AV$6:AV183,"&gt;0")+1,0)</f>
        <v>0</v>
      </c>
    </row>
    <row r="185" spans="41:48">
      <c r="AO185" s="654">
        <v>5</v>
      </c>
      <c r="AP185" s="654">
        <v>3</v>
      </c>
      <c r="AQ185" s="654">
        <v>12</v>
      </c>
      <c r="AR185" s="658">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654">
        <f ca="1">COUNTIF(INDIRECT("H"&amp;(ROW()+12*(($AO185-1)*3+$AP185)-ROW())/12+5):INDIRECT("S"&amp;(ROW()+12*(($AO185-1)*3+$AP185)-ROW())/12+5),AR185)</f>
        <v>0</v>
      </c>
      <c r="AT185" s="658"/>
      <c r="AV185" s="654">
        <f ca="1">IF(AND(AR185&gt;0,AS185&gt;0),COUNTIF(AV$6:AV184,"&gt;0")+1,0)</f>
        <v>0</v>
      </c>
    </row>
    <row r="186" spans="41:48">
      <c r="AO186" s="654">
        <v>6</v>
      </c>
      <c r="AP186" s="654">
        <v>1</v>
      </c>
      <c r="AQ186" s="654">
        <v>1</v>
      </c>
      <c r="AR186" s="658">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654">
        <f ca="1">COUNTIF(INDIRECT("H"&amp;(ROW()+12*(($AO186-1)*3+$AP186)-ROW())/12+5):INDIRECT("S"&amp;(ROW()+12*(($AO186-1)*3+$AP186)-ROW())/12+5),AR186)</f>
        <v>0</v>
      </c>
      <c r="AT186" s="658"/>
      <c r="AV186" s="654">
        <f ca="1">IF(AND(AR186&gt;0,AS186&gt;0),COUNTIF(AV$6:AV185,"&gt;0")+1,0)</f>
        <v>0</v>
      </c>
    </row>
    <row r="187" spans="41:48">
      <c r="AO187" s="654">
        <v>6</v>
      </c>
      <c r="AP187" s="654">
        <v>1</v>
      </c>
      <c r="AQ187" s="654">
        <v>2</v>
      </c>
      <c r="AR187" s="658">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654">
        <f ca="1">COUNTIF(INDIRECT("H"&amp;(ROW()+12*(($AO187-1)*3+$AP187)-ROW())/12+5):INDIRECT("S"&amp;(ROW()+12*(($AO187-1)*3+$AP187)-ROW())/12+5),AR187)</f>
        <v>0</v>
      </c>
      <c r="AT187" s="658"/>
      <c r="AV187" s="654">
        <f ca="1">IF(AND(AR187&gt;0,AS187&gt;0),COUNTIF(AV$6:AV186,"&gt;0")+1,0)</f>
        <v>0</v>
      </c>
    </row>
    <row r="188" spans="41:48">
      <c r="AO188" s="654">
        <v>6</v>
      </c>
      <c r="AP188" s="654">
        <v>1</v>
      </c>
      <c r="AQ188" s="654">
        <v>3</v>
      </c>
      <c r="AR188" s="658">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654">
        <f ca="1">COUNTIF(INDIRECT("H"&amp;(ROW()+12*(($AO188-1)*3+$AP188)-ROW())/12+5):INDIRECT("S"&amp;(ROW()+12*(($AO188-1)*3+$AP188)-ROW())/12+5),AR188)</f>
        <v>0</v>
      </c>
      <c r="AT188" s="658"/>
      <c r="AV188" s="654">
        <f ca="1">IF(AND(AR188&gt;0,AS188&gt;0),COUNTIF(AV$6:AV187,"&gt;0")+1,0)</f>
        <v>0</v>
      </c>
    </row>
    <row r="189" spans="41:48">
      <c r="AO189" s="654">
        <v>6</v>
      </c>
      <c r="AP189" s="654">
        <v>1</v>
      </c>
      <c r="AQ189" s="654">
        <v>4</v>
      </c>
      <c r="AR189" s="658">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654">
        <f ca="1">COUNTIF(INDIRECT("H"&amp;(ROW()+12*(($AO189-1)*3+$AP189)-ROW())/12+5):INDIRECT("S"&amp;(ROW()+12*(($AO189-1)*3+$AP189)-ROW())/12+5),AR189)</f>
        <v>0</v>
      </c>
      <c r="AT189" s="658"/>
      <c r="AV189" s="654">
        <f ca="1">IF(AND(AR189&gt;0,AS189&gt;0),COUNTIF(AV$6:AV188,"&gt;0")+1,0)</f>
        <v>0</v>
      </c>
    </row>
    <row r="190" spans="41:48">
      <c r="AO190" s="654">
        <v>6</v>
      </c>
      <c r="AP190" s="654">
        <v>1</v>
      </c>
      <c r="AQ190" s="654">
        <v>5</v>
      </c>
      <c r="AR190" s="658">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654">
        <f ca="1">COUNTIF(INDIRECT("H"&amp;(ROW()+12*(($AO190-1)*3+$AP190)-ROW())/12+5):INDIRECT("S"&amp;(ROW()+12*(($AO190-1)*3+$AP190)-ROW())/12+5),AR190)</f>
        <v>0</v>
      </c>
      <c r="AT190" s="658"/>
      <c r="AV190" s="654">
        <f ca="1">IF(AND(AR190&gt;0,AS190&gt;0),COUNTIF(AV$6:AV189,"&gt;0")+1,0)</f>
        <v>0</v>
      </c>
    </row>
    <row r="191" spans="41:48">
      <c r="AO191" s="654">
        <v>6</v>
      </c>
      <c r="AP191" s="654">
        <v>1</v>
      </c>
      <c r="AQ191" s="654">
        <v>6</v>
      </c>
      <c r="AR191" s="658">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654">
        <f ca="1">COUNTIF(INDIRECT("H"&amp;(ROW()+12*(($AO191-1)*3+$AP191)-ROW())/12+5):INDIRECT("S"&amp;(ROW()+12*(($AO191-1)*3+$AP191)-ROW())/12+5),AR191)</f>
        <v>0</v>
      </c>
      <c r="AT191" s="658"/>
      <c r="AV191" s="654">
        <f ca="1">IF(AND(AR191&gt;0,AS191&gt;0),COUNTIF(AV$6:AV190,"&gt;0")+1,0)</f>
        <v>0</v>
      </c>
    </row>
    <row r="192" spans="41:48">
      <c r="AO192" s="654">
        <v>6</v>
      </c>
      <c r="AP192" s="654">
        <v>1</v>
      </c>
      <c r="AQ192" s="654">
        <v>7</v>
      </c>
      <c r="AR192" s="658">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654">
        <f ca="1">COUNTIF(INDIRECT("H"&amp;(ROW()+12*(($AO192-1)*3+$AP192)-ROW())/12+5):INDIRECT("S"&amp;(ROW()+12*(($AO192-1)*3+$AP192)-ROW())/12+5),AR192)</f>
        <v>0</v>
      </c>
      <c r="AT192" s="658"/>
      <c r="AV192" s="654">
        <f ca="1">IF(AND(AR192&gt;0,AS192&gt;0),COUNTIF(AV$6:AV191,"&gt;0")+1,0)</f>
        <v>0</v>
      </c>
    </row>
    <row r="193" spans="41:48">
      <c r="AO193" s="654">
        <v>6</v>
      </c>
      <c r="AP193" s="654">
        <v>1</v>
      </c>
      <c r="AQ193" s="654">
        <v>8</v>
      </c>
      <c r="AR193" s="658">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654">
        <f ca="1">COUNTIF(INDIRECT("H"&amp;(ROW()+12*(($AO193-1)*3+$AP193)-ROW())/12+5):INDIRECT("S"&amp;(ROW()+12*(($AO193-1)*3+$AP193)-ROW())/12+5),AR193)</f>
        <v>0</v>
      </c>
      <c r="AT193" s="658"/>
      <c r="AV193" s="654">
        <f ca="1">IF(AND(AR193&gt;0,AS193&gt;0),COUNTIF(AV$6:AV192,"&gt;0")+1,0)</f>
        <v>0</v>
      </c>
    </row>
    <row r="194" spans="41:48">
      <c r="AO194" s="654">
        <v>6</v>
      </c>
      <c r="AP194" s="654">
        <v>1</v>
      </c>
      <c r="AQ194" s="654">
        <v>9</v>
      </c>
      <c r="AR194" s="658">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654">
        <f ca="1">COUNTIF(INDIRECT("H"&amp;(ROW()+12*(($AO194-1)*3+$AP194)-ROW())/12+5):INDIRECT("S"&amp;(ROW()+12*(($AO194-1)*3+$AP194)-ROW())/12+5),AR194)</f>
        <v>0</v>
      </c>
      <c r="AT194" s="658"/>
      <c r="AV194" s="654">
        <f ca="1">IF(AND(AR194&gt;0,AS194&gt;0),COUNTIF(AV$6:AV193,"&gt;0")+1,0)</f>
        <v>0</v>
      </c>
    </row>
    <row r="195" spans="41:48">
      <c r="AO195" s="654">
        <v>6</v>
      </c>
      <c r="AP195" s="654">
        <v>1</v>
      </c>
      <c r="AQ195" s="654">
        <v>10</v>
      </c>
      <c r="AR195" s="658">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654">
        <f ca="1">COUNTIF(INDIRECT("H"&amp;(ROW()+12*(($AO195-1)*3+$AP195)-ROW())/12+5):INDIRECT("S"&amp;(ROW()+12*(($AO195-1)*3+$AP195)-ROW())/12+5),AR195)</f>
        <v>0</v>
      </c>
      <c r="AT195" s="658"/>
      <c r="AV195" s="654">
        <f ca="1">IF(AND(AR195&gt;0,AS195&gt;0),COUNTIF(AV$6:AV194,"&gt;0")+1,0)</f>
        <v>0</v>
      </c>
    </row>
    <row r="196" spans="41:48">
      <c r="AO196" s="654">
        <v>6</v>
      </c>
      <c r="AP196" s="654">
        <v>1</v>
      </c>
      <c r="AQ196" s="654">
        <v>11</v>
      </c>
      <c r="AR196" s="658">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654">
        <f ca="1">COUNTIF(INDIRECT("H"&amp;(ROW()+12*(($AO196-1)*3+$AP196)-ROW())/12+5):INDIRECT("S"&amp;(ROW()+12*(($AO196-1)*3+$AP196)-ROW())/12+5),AR196)</f>
        <v>0</v>
      </c>
      <c r="AT196" s="658"/>
      <c r="AV196" s="654">
        <f ca="1">IF(AND(AR196&gt;0,AS196&gt;0),COUNTIF(AV$6:AV195,"&gt;0")+1,0)</f>
        <v>0</v>
      </c>
    </row>
    <row r="197" spans="41:48">
      <c r="AO197" s="654">
        <v>6</v>
      </c>
      <c r="AP197" s="654">
        <v>1</v>
      </c>
      <c r="AQ197" s="654">
        <v>12</v>
      </c>
      <c r="AR197" s="658">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654">
        <f ca="1">COUNTIF(INDIRECT("H"&amp;(ROW()+12*(($AO197-1)*3+$AP197)-ROW())/12+5):INDIRECT("S"&amp;(ROW()+12*(($AO197-1)*3+$AP197)-ROW())/12+5),AR197)</f>
        <v>0</v>
      </c>
      <c r="AT197" s="658"/>
      <c r="AV197" s="654">
        <f ca="1">IF(AND(AR197&gt;0,AS197&gt;0),COUNTIF(AV$6:AV196,"&gt;0")+1,0)</f>
        <v>0</v>
      </c>
    </row>
    <row r="198" spans="41:48">
      <c r="AO198" s="654">
        <v>6</v>
      </c>
      <c r="AP198" s="654">
        <v>2</v>
      </c>
      <c r="AQ198" s="654">
        <v>1</v>
      </c>
      <c r="AR198" s="658">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654">
        <f ca="1">COUNTIF(INDIRECT("H"&amp;(ROW()+12*(($AO198-1)*3+$AP198)-ROW())/12+5):INDIRECT("S"&amp;(ROW()+12*(($AO198-1)*3+$AP198)-ROW())/12+5),AR198)</f>
        <v>0</v>
      </c>
      <c r="AT198" s="658"/>
      <c r="AV198" s="654">
        <f ca="1">IF(AND(AR198&gt;0,AS198&gt;0),COUNTIF(AV$6:AV197,"&gt;0")+1,0)</f>
        <v>0</v>
      </c>
    </row>
    <row r="199" spans="41:48">
      <c r="AO199" s="654">
        <v>6</v>
      </c>
      <c r="AP199" s="654">
        <v>2</v>
      </c>
      <c r="AQ199" s="654">
        <v>2</v>
      </c>
      <c r="AR199" s="658">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654">
        <f ca="1">COUNTIF(INDIRECT("H"&amp;(ROW()+12*(($AO199-1)*3+$AP199)-ROW())/12+5):INDIRECT("S"&amp;(ROW()+12*(($AO199-1)*3+$AP199)-ROW())/12+5),AR199)</f>
        <v>0</v>
      </c>
      <c r="AT199" s="658"/>
      <c r="AV199" s="654">
        <f ca="1">IF(AND(AR199&gt;0,AS199&gt;0),COUNTIF(AV$6:AV198,"&gt;0")+1,0)</f>
        <v>0</v>
      </c>
    </row>
    <row r="200" spans="41:48">
      <c r="AO200" s="654">
        <v>6</v>
      </c>
      <c r="AP200" s="654">
        <v>2</v>
      </c>
      <c r="AQ200" s="654">
        <v>3</v>
      </c>
      <c r="AR200" s="658">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654">
        <f ca="1">COUNTIF(INDIRECT("H"&amp;(ROW()+12*(($AO200-1)*3+$AP200)-ROW())/12+5):INDIRECT("S"&amp;(ROW()+12*(($AO200-1)*3+$AP200)-ROW())/12+5),AR200)</f>
        <v>0</v>
      </c>
      <c r="AT200" s="658"/>
      <c r="AV200" s="654">
        <f ca="1">IF(AND(AR200&gt;0,AS200&gt;0),COUNTIF(AV$6:AV199,"&gt;0")+1,0)</f>
        <v>0</v>
      </c>
    </row>
    <row r="201" spans="41:48">
      <c r="AO201" s="654">
        <v>6</v>
      </c>
      <c r="AP201" s="654">
        <v>2</v>
      </c>
      <c r="AQ201" s="654">
        <v>4</v>
      </c>
      <c r="AR201" s="658">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654">
        <f ca="1">COUNTIF(INDIRECT("H"&amp;(ROW()+12*(($AO201-1)*3+$AP201)-ROW())/12+5):INDIRECT("S"&amp;(ROW()+12*(($AO201-1)*3+$AP201)-ROW())/12+5),AR201)</f>
        <v>0</v>
      </c>
      <c r="AT201" s="658"/>
      <c r="AV201" s="654">
        <f ca="1">IF(AND(AR201&gt;0,AS201&gt;0),COUNTIF(AV$6:AV200,"&gt;0")+1,0)</f>
        <v>0</v>
      </c>
    </row>
    <row r="202" spans="41:48">
      <c r="AO202" s="654">
        <v>6</v>
      </c>
      <c r="AP202" s="654">
        <v>2</v>
      </c>
      <c r="AQ202" s="654">
        <v>5</v>
      </c>
      <c r="AR202" s="658">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654">
        <f ca="1">COUNTIF(INDIRECT("H"&amp;(ROW()+12*(($AO202-1)*3+$AP202)-ROW())/12+5):INDIRECT("S"&amp;(ROW()+12*(($AO202-1)*3+$AP202)-ROW())/12+5),AR202)</f>
        <v>0</v>
      </c>
      <c r="AT202" s="658"/>
      <c r="AV202" s="654">
        <f ca="1">IF(AND(AR202&gt;0,AS202&gt;0),COUNTIF(AV$6:AV201,"&gt;0")+1,0)</f>
        <v>0</v>
      </c>
    </row>
    <row r="203" spans="41:48">
      <c r="AO203" s="654">
        <v>6</v>
      </c>
      <c r="AP203" s="654">
        <v>2</v>
      </c>
      <c r="AQ203" s="654">
        <v>6</v>
      </c>
      <c r="AR203" s="658">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654">
        <f ca="1">COUNTIF(INDIRECT("H"&amp;(ROW()+12*(($AO203-1)*3+$AP203)-ROW())/12+5):INDIRECT("S"&amp;(ROW()+12*(($AO203-1)*3+$AP203)-ROW())/12+5),AR203)</f>
        <v>0</v>
      </c>
      <c r="AT203" s="658"/>
      <c r="AV203" s="654">
        <f ca="1">IF(AND(AR203&gt;0,AS203&gt;0),COUNTIF(AV$6:AV202,"&gt;0")+1,0)</f>
        <v>0</v>
      </c>
    </row>
    <row r="204" spans="41:48">
      <c r="AO204" s="654">
        <v>6</v>
      </c>
      <c r="AP204" s="654">
        <v>2</v>
      </c>
      <c r="AQ204" s="654">
        <v>7</v>
      </c>
      <c r="AR204" s="658">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654">
        <f ca="1">COUNTIF(INDIRECT("H"&amp;(ROW()+12*(($AO204-1)*3+$AP204)-ROW())/12+5):INDIRECT("S"&amp;(ROW()+12*(($AO204-1)*3+$AP204)-ROW())/12+5),AR204)</f>
        <v>0</v>
      </c>
      <c r="AT204" s="658"/>
      <c r="AV204" s="654">
        <f ca="1">IF(AND(AR204&gt;0,AS204&gt;0),COUNTIF(AV$6:AV203,"&gt;0")+1,0)</f>
        <v>0</v>
      </c>
    </row>
    <row r="205" spans="41:48">
      <c r="AO205" s="654">
        <v>6</v>
      </c>
      <c r="AP205" s="654">
        <v>2</v>
      </c>
      <c r="AQ205" s="654">
        <v>8</v>
      </c>
      <c r="AR205" s="658">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654">
        <f ca="1">COUNTIF(INDIRECT("H"&amp;(ROW()+12*(($AO205-1)*3+$AP205)-ROW())/12+5):INDIRECT("S"&amp;(ROW()+12*(($AO205-1)*3+$AP205)-ROW())/12+5),AR205)</f>
        <v>0</v>
      </c>
      <c r="AT205" s="658"/>
      <c r="AV205" s="654">
        <f ca="1">IF(AND(AR205&gt;0,AS205&gt;0),COUNTIF(AV$6:AV204,"&gt;0")+1,0)</f>
        <v>0</v>
      </c>
    </row>
    <row r="206" spans="41:48">
      <c r="AO206" s="654">
        <v>6</v>
      </c>
      <c r="AP206" s="654">
        <v>2</v>
      </c>
      <c r="AQ206" s="654">
        <v>9</v>
      </c>
      <c r="AR206" s="658">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654">
        <f ca="1">COUNTIF(INDIRECT("H"&amp;(ROW()+12*(($AO206-1)*3+$AP206)-ROW())/12+5):INDIRECT("S"&amp;(ROW()+12*(($AO206-1)*3+$AP206)-ROW())/12+5),AR206)</f>
        <v>0</v>
      </c>
      <c r="AT206" s="658"/>
      <c r="AV206" s="654">
        <f ca="1">IF(AND(AR206&gt;0,AS206&gt;0),COUNTIF(AV$6:AV205,"&gt;0")+1,0)</f>
        <v>0</v>
      </c>
    </row>
    <row r="207" spans="41:48">
      <c r="AO207" s="654">
        <v>6</v>
      </c>
      <c r="AP207" s="654">
        <v>2</v>
      </c>
      <c r="AQ207" s="654">
        <v>10</v>
      </c>
      <c r="AR207" s="658">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654">
        <f ca="1">COUNTIF(INDIRECT("H"&amp;(ROW()+12*(($AO207-1)*3+$AP207)-ROW())/12+5):INDIRECT("S"&amp;(ROW()+12*(($AO207-1)*3+$AP207)-ROW())/12+5),AR207)</f>
        <v>0</v>
      </c>
      <c r="AT207" s="658"/>
      <c r="AV207" s="654">
        <f ca="1">IF(AND(AR207&gt;0,AS207&gt;0),COUNTIF(AV$6:AV206,"&gt;0")+1,0)</f>
        <v>0</v>
      </c>
    </row>
    <row r="208" spans="41:48">
      <c r="AO208" s="654">
        <v>6</v>
      </c>
      <c r="AP208" s="654">
        <v>2</v>
      </c>
      <c r="AQ208" s="654">
        <v>11</v>
      </c>
      <c r="AR208" s="658">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654">
        <f ca="1">COUNTIF(INDIRECT("H"&amp;(ROW()+12*(($AO208-1)*3+$AP208)-ROW())/12+5):INDIRECT("S"&amp;(ROW()+12*(($AO208-1)*3+$AP208)-ROW())/12+5),AR208)</f>
        <v>0</v>
      </c>
      <c r="AT208" s="658"/>
      <c r="AV208" s="654">
        <f ca="1">IF(AND(AR208&gt;0,AS208&gt;0),COUNTIF(AV$6:AV207,"&gt;0")+1,0)</f>
        <v>0</v>
      </c>
    </row>
    <row r="209" spans="41:48">
      <c r="AO209" s="654">
        <v>6</v>
      </c>
      <c r="AP209" s="654">
        <v>2</v>
      </c>
      <c r="AQ209" s="654">
        <v>12</v>
      </c>
      <c r="AR209" s="658">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654">
        <f ca="1">COUNTIF(INDIRECT("H"&amp;(ROW()+12*(($AO209-1)*3+$AP209)-ROW())/12+5):INDIRECT("S"&amp;(ROW()+12*(($AO209-1)*3+$AP209)-ROW())/12+5),AR209)</f>
        <v>0</v>
      </c>
      <c r="AT209" s="658"/>
      <c r="AV209" s="654">
        <f ca="1">IF(AND(AR209&gt;0,AS209&gt;0),COUNTIF(AV$6:AV208,"&gt;0")+1,0)</f>
        <v>0</v>
      </c>
    </row>
    <row r="210" spans="41:48">
      <c r="AO210" s="654">
        <v>6</v>
      </c>
      <c r="AP210" s="654">
        <v>3</v>
      </c>
      <c r="AQ210" s="654">
        <v>1</v>
      </c>
      <c r="AR210" s="658">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654">
        <f ca="1">COUNTIF(INDIRECT("H"&amp;(ROW()+12*(($AO210-1)*3+$AP210)-ROW())/12+5):INDIRECT("S"&amp;(ROW()+12*(($AO210-1)*3+$AP210)-ROW())/12+5),AR210)</f>
        <v>0</v>
      </c>
      <c r="AT210" s="658"/>
      <c r="AV210" s="654">
        <f ca="1">IF(AND(AR210&gt;0,AS210&gt;0),COUNTIF(AV$6:AV209,"&gt;0")+1,0)</f>
        <v>0</v>
      </c>
    </row>
    <row r="211" spans="41:48">
      <c r="AO211" s="654">
        <v>6</v>
      </c>
      <c r="AP211" s="654">
        <v>3</v>
      </c>
      <c r="AQ211" s="654">
        <v>2</v>
      </c>
      <c r="AR211" s="658">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654">
        <f ca="1">COUNTIF(INDIRECT("H"&amp;(ROW()+12*(($AO211-1)*3+$AP211)-ROW())/12+5):INDIRECT("S"&amp;(ROW()+12*(($AO211-1)*3+$AP211)-ROW())/12+5),AR211)</f>
        <v>0</v>
      </c>
      <c r="AT211" s="658"/>
      <c r="AV211" s="654">
        <f ca="1">IF(AND(AR211&gt;0,AS211&gt;0),COUNTIF(AV$6:AV210,"&gt;0")+1,0)</f>
        <v>0</v>
      </c>
    </row>
    <row r="212" spans="41:48">
      <c r="AO212" s="654">
        <v>6</v>
      </c>
      <c r="AP212" s="654">
        <v>3</v>
      </c>
      <c r="AQ212" s="654">
        <v>3</v>
      </c>
      <c r="AR212" s="658">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654">
        <f ca="1">COUNTIF(INDIRECT("H"&amp;(ROW()+12*(($AO212-1)*3+$AP212)-ROW())/12+5):INDIRECT("S"&amp;(ROW()+12*(($AO212-1)*3+$AP212)-ROW())/12+5),AR212)</f>
        <v>0</v>
      </c>
      <c r="AT212" s="658"/>
      <c r="AV212" s="654">
        <f ca="1">IF(AND(AR212&gt;0,AS212&gt;0),COUNTIF(AV$6:AV211,"&gt;0")+1,0)</f>
        <v>0</v>
      </c>
    </row>
    <row r="213" spans="41:48">
      <c r="AO213" s="654">
        <v>6</v>
      </c>
      <c r="AP213" s="654">
        <v>3</v>
      </c>
      <c r="AQ213" s="654">
        <v>4</v>
      </c>
      <c r="AR213" s="658">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654">
        <f ca="1">COUNTIF(INDIRECT("H"&amp;(ROW()+12*(($AO213-1)*3+$AP213)-ROW())/12+5):INDIRECT("S"&amp;(ROW()+12*(($AO213-1)*3+$AP213)-ROW())/12+5),AR213)</f>
        <v>0</v>
      </c>
      <c r="AT213" s="658"/>
      <c r="AV213" s="654">
        <f ca="1">IF(AND(AR213&gt;0,AS213&gt;0),COUNTIF(AV$6:AV212,"&gt;0")+1,0)</f>
        <v>0</v>
      </c>
    </row>
    <row r="214" spans="41:48">
      <c r="AO214" s="654">
        <v>6</v>
      </c>
      <c r="AP214" s="654">
        <v>3</v>
      </c>
      <c r="AQ214" s="654">
        <v>5</v>
      </c>
      <c r="AR214" s="658">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654">
        <f ca="1">COUNTIF(INDIRECT("H"&amp;(ROW()+12*(($AO214-1)*3+$AP214)-ROW())/12+5):INDIRECT("S"&amp;(ROW()+12*(($AO214-1)*3+$AP214)-ROW())/12+5),AR214)</f>
        <v>0</v>
      </c>
      <c r="AT214" s="658"/>
      <c r="AV214" s="654">
        <f ca="1">IF(AND(AR214&gt;0,AS214&gt;0),COUNTIF(AV$6:AV213,"&gt;0")+1,0)</f>
        <v>0</v>
      </c>
    </row>
    <row r="215" spans="41:48">
      <c r="AO215" s="654">
        <v>6</v>
      </c>
      <c r="AP215" s="654">
        <v>3</v>
      </c>
      <c r="AQ215" s="654">
        <v>6</v>
      </c>
      <c r="AR215" s="658">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654">
        <f ca="1">COUNTIF(INDIRECT("H"&amp;(ROW()+12*(($AO215-1)*3+$AP215)-ROW())/12+5):INDIRECT("S"&amp;(ROW()+12*(($AO215-1)*3+$AP215)-ROW())/12+5),AR215)</f>
        <v>0</v>
      </c>
      <c r="AT215" s="658"/>
      <c r="AV215" s="654">
        <f ca="1">IF(AND(AR215&gt;0,AS215&gt;0),COUNTIF(AV$6:AV214,"&gt;0")+1,0)</f>
        <v>0</v>
      </c>
    </row>
    <row r="216" spans="41:48">
      <c r="AO216" s="654">
        <v>6</v>
      </c>
      <c r="AP216" s="654">
        <v>3</v>
      </c>
      <c r="AQ216" s="654">
        <v>7</v>
      </c>
      <c r="AR216" s="658">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654">
        <f ca="1">COUNTIF(INDIRECT("H"&amp;(ROW()+12*(($AO216-1)*3+$AP216)-ROW())/12+5):INDIRECT("S"&amp;(ROW()+12*(($AO216-1)*3+$AP216)-ROW())/12+5),AR216)</f>
        <v>0</v>
      </c>
      <c r="AT216" s="658"/>
      <c r="AV216" s="654">
        <f ca="1">IF(AND(AR216&gt;0,AS216&gt;0),COUNTIF(AV$6:AV215,"&gt;0")+1,0)</f>
        <v>0</v>
      </c>
    </row>
    <row r="217" spans="41:48">
      <c r="AO217" s="654">
        <v>6</v>
      </c>
      <c r="AP217" s="654">
        <v>3</v>
      </c>
      <c r="AQ217" s="654">
        <v>8</v>
      </c>
      <c r="AR217" s="658">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654">
        <f ca="1">COUNTIF(INDIRECT("H"&amp;(ROW()+12*(($AO217-1)*3+$AP217)-ROW())/12+5):INDIRECT("S"&amp;(ROW()+12*(($AO217-1)*3+$AP217)-ROW())/12+5),AR217)</f>
        <v>0</v>
      </c>
      <c r="AT217" s="658"/>
      <c r="AV217" s="654">
        <f ca="1">IF(AND(AR217&gt;0,AS217&gt;0),COUNTIF(AV$6:AV216,"&gt;0")+1,0)</f>
        <v>0</v>
      </c>
    </row>
    <row r="218" spans="41:48">
      <c r="AO218" s="654">
        <v>6</v>
      </c>
      <c r="AP218" s="654">
        <v>3</v>
      </c>
      <c r="AQ218" s="654">
        <v>9</v>
      </c>
      <c r="AR218" s="658">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654">
        <f ca="1">COUNTIF(INDIRECT("H"&amp;(ROW()+12*(($AO218-1)*3+$AP218)-ROW())/12+5):INDIRECT("S"&amp;(ROW()+12*(($AO218-1)*3+$AP218)-ROW())/12+5),AR218)</f>
        <v>0</v>
      </c>
      <c r="AT218" s="658"/>
      <c r="AV218" s="654">
        <f ca="1">IF(AND(AR218&gt;0,AS218&gt;0),COUNTIF(AV$6:AV217,"&gt;0")+1,0)</f>
        <v>0</v>
      </c>
    </row>
    <row r="219" spans="41:48">
      <c r="AO219" s="654">
        <v>6</v>
      </c>
      <c r="AP219" s="654">
        <v>3</v>
      </c>
      <c r="AQ219" s="654">
        <v>10</v>
      </c>
      <c r="AR219" s="658">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654">
        <f ca="1">COUNTIF(INDIRECT("H"&amp;(ROW()+12*(($AO219-1)*3+$AP219)-ROW())/12+5):INDIRECT("S"&amp;(ROW()+12*(($AO219-1)*3+$AP219)-ROW())/12+5),AR219)</f>
        <v>0</v>
      </c>
      <c r="AT219" s="658"/>
      <c r="AV219" s="654">
        <f ca="1">IF(AND(AR219&gt;0,AS219&gt;0),COUNTIF(AV$6:AV218,"&gt;0")+1,0)</f>
        <v>0</v>
      </c>
    </row>
    <row r="220" spans="41:48">
      <c r="AO220" s="654">
        <v>6</v>
      </c>
      <c r="AP220" s="654">
        <v>3</v>
      </c>
      <c r="AQ220" s="654">
        <v>11</v>
      </c>
      <c r="AR220" s="658">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654">
        <f ca="1">COUNTIF(INDIRECT("H"&amp;(ROW()+12*(($AO220-1)*3+$AP220)-ROW())/12+5):INDIRECT("S"&amp;(ROW()+12*(($AO220-1)*3+$AP220)-ROW())/12+5),AR220)</f>
        <v>0</v>
      </c>
      <c r="AT220" s="658"/>
      <c r="AV220" s="654">
        <f ca="1">IF(AND(AR220&gt;0,AS220&gt;0),COUNTIF(AV$6:AV219,"&gt;0")+1,0)</f>
        <v>0</v>
      </c>
    </row>
    <row r="221" spans="41:48">
      <c r="AO221" s="654">
        <v>6</v>
      </c>
      <c r="AP221" s="654">
        <v>3</v>
      </c>
      <c r="AQ221" s="654">
        <v>12</v>
      </c>
      <c r="AR221" s="658">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654">
        <f ca="1">COUNTIF(INDIRECT("H"&amp;(ROW()+12*(($AO221-1)*3+$AP221)-ROW())/12+5):INDIRECT("S"&amp;(ROW()+12*(($AO221-1)*3+$AP221)-ROW())/12+5),AR221)</f>
        <v>0</v>
      </c>
      <c r="AT221" s="658"/>
      <c r="AV221" s="654">
        <f ca="1">IF(AND(AR221&gt;0,AS221&gt;0),COUNTIF(AV$6:AV220,"&gt;0")+1,0)</f>
        <v>0</v>
      </c>
    </row>
    <row r="222" spans="41:48">
      <c r="AO222" s="654">
        <v>7</v>
      </c>
      <c r="AP222" s="654">
        <v>1</v>
      </c>
      <c r="AQ222" s="654">
        <v>1</v>
      </c>
      <c r="AR222" s="658">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654">
        <f ca="1">COUNTIF(INDIRECT("H"&amp;(ROW()+12*(($AO222-1)*3+$AP222)-ROW())/12+5):INDIRECT("S"&amp;(ROW()+12*(($AO222-1)*3+$AP222)-ROW())/12+5),AR222)</f>
        <v>0</v>
      </c>
      <c r="AT222" s="658"/>
      <c r="AV222" s="654">
        <f ca="1">IF(AND(AR222&gt;0,AS222&gt;0),COUNTIF(AV$6:AV221,"&gt;0")+1,0)</f>
        <v>0</v>
      </c>
    </row>
    <row r="223" spans="41:48">
      <c r="AO223" s="654">
        <v>7</v>
      </c>
      <c r="AP223" s="654">
        <v>1</v>
      </c>
      <c r="AQ223" s="654">
        <v>2</v>
      </c>
      <c r="AR223" s="658">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654">
        <f ca="1">COUNTIF(INDIRECT("H"&amp;(ROW()+12*(($AO223-1)*3+$AP223)-ROW())/12+5):INDIRECT("S"&amp;(ROW()+12*(($AO223-1)*3+$AP223)-ROW())/12+5),AR223)</f>
        <v>0</v>
      </c>
      <c r="AT223" s="658"/>
      <c r="AV223" s="654">
        <f ca="1">IF(AND(AR223&gt;0,AS223&gt;0),COUNTIF(AV$6:AV222,"&gt;0")+1,0)</f>
        <v>0</v>
      </c>
    </row>
    <row r="224" spans="41:48">
      <c r="AO224" s="654">
        <v>7</v>
      </c>
      <c r="AP224" s="654">
        <v>1</v>
      </c>
      <c r="AQ224" s="654">
        <v>3</v>
      </c>
      <c r="AR224" s="658">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654">
        <f ca="1">COUNTIF(INDIRECT("H"&amp;(ROW()+12*(($AO224-1)*3+$AP224)-ROW())/12+5):INDIRECT("S"&amp;(ROW()+12*(($AO224-1)*3+$AP224)-ROW())/12+5),AR224)</f>
        <v>0</v>
      </c>
      <c r="AT224" s="658"/>
      <c r="AV224" s="654">
        <f ca="1">IF(AND(AR224&gt;0,AS224&gt;0),COUNTIF(AV$6:AV223,"&gt;0")+1,0)</f>
        <v>0</v>
      </c>
    </row>
    <row r="225" spans="41:48">
      <c r="AO225" s="654">
        <v>7</v>
      </c>
      <c r="AP225" s="654">
        <v>1</v>
      </c>
      <c r="AQ225" s="654">
        <v>4</v>
      </c>
      <c r="AR225" s="658">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654">
        <f ca="1">COUNTIF(INDIRECT("H"&amp;(ROW()+12*(($AO225-1)*3+$AP225)-ROW())/12+5):INDIRECT("S"&amp;(ROW()+12*(($AO225-1)*3+$AP225)-ROW())/12+5),AR225)</f>
        <v>0</v>
      </c>
      <c r="AT225" s="658"/>
      <c r="AV225" s="654">
        <f ca="1">IF(AND(AR225&gt;0,AS225&gt;0),COUNTIF(AV$6:AV224,"&gt;0")+1,0)</f>
        <v>0</v>
      </c>
    </row>
    <row r="226" spans="41:48">
      <c r="AO226" s="654">
        <v>7</v>
      </c>
      <c r="AP226" s="654">
        <v>1</v>
      </c>
      <c r="AQ226" s="654">
        <v>5</v>
      </c>
      <c r="AR226" s="658">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654">
        <f ca="1">COUNTIF(INDIRECT("H"&amp;(ROW()+12*(($AO226-1)*3+$AP226)-ROW())/12+5):INDIRECT("S"&amp;(ROW()+12*(($AO226-1)*3+$AP226)-ROW())/12+5),AR226)</f>
        <v>0</v>
      </c>
      <c r="AT226" s="658"/>
      <c r="AV226" s="654">
        <f ca="1">IF(AND(AR226&gt;0,AS226&gt;0),COUNTIF(AV$6:AV225,"&gt;0")+1,0)</f>
        <v>0</v>
      </c>
    </row>
    <row r="227" spans="41:48">
      <c r="AO227" s="654">
        <v>7</v>
      </c>
      <c r="AP227" s="654">
        <v>1</v>
      </c>
      <c r="AQ227" s="654">
        <v>6</v>
      </c>
      <c r="AR227" s="658">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654">
        <f ca="1">COUNTIF(INDIRECT("H"&amp;(ROW()+12*(($AO227-1)*3+$AP227)-ROW())/12+5):INDIRECT("S"&amp;(ROW()+12*(($AO227-1)*3+$AP227)-ROW())/12+5),AR227)</f>
        <v>0</v>
      </c>
      <c r="AT227" s="658"/>
      <c r="AV227" s="654">
        <f ca="1">IF(AND(AR227&gt;0,AS227&gt;0),COUNTIF(AV$6:AV226,"&gt;0")+1,0)</f>
        <v>0</v>
      </c>
    </row>
    <row r="228" spans="41:48">
      <c r="AO228" s="654">
        <v>7</v>
      </c>
      <c r="AP228" s="654">
        <v>1</v>
      </c>
      <c r="AQ228" s="654">
        <v>7</v>
      </c>
      <c r="AR228" s="658">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654">
        <f ca="1">COUNTIF(INDIRECT("H"&amp;(ROW()+12*(($AO228-1)*3+$AP228)-ROW())/12+5):INDIRECT("S"&amp;(ROW()+12*(($AO228-1)*3+$AP228)-ROW())/12+5),AR228)</f>
        <v>0</v>
      </c>
      <c r="AT228" s="658"/>
      <c r="AV228" s="654">
        <f ca="1">IF(AND(AR228&gt;0,AS228&gt;0),COUNTIF(AV$6:AV227,"&gt;0")+1,0)</f>
        <v>0</v>
      </c>
    </row>
    <row r="229" spans="41:48">
      <c r="AO229" s="654">
        <v>7</v>
      </c>
      <c r="AP229" s="654">
        <v>1</v>
      </c>
      <c r="AQ229" s="654">
        <v>8</v>
      </c>
      <c r="AR229" s="658">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654">
        <f ca="1">COUNTIF(INDIRECT("H"&amp;(ROW()+12*(($AO229-1)*3+$AP229)-ROW())/12+5):INDIRECT("S"&amp;(ROW()+12*(($AO229-1)*3+$AP229)-ROW())/12+5),AR229)</f>
        <v>0</v>
      </c>
      <c r="AT229" s="658"/>
      <c r="AV229" s="654">
        <f ca="1">IF(AND(AR229&gt;0,AS229&gt;0),COUNTIF(AV$6:AV228,"&gt;0")+1,0)</f>
        <v>0</v>
      </c>
    </row>
    <row r="230" spans="41:48">
      <c r="AO230" s="654">
        <v>7</v>
      </c>
      <c r="AP230" s="654">
        <v>1</v>
      </c>
      <c r="AQ230" s="654">
        <v>9</v>
      </c>
      <c r="AR230" s="658">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654">
        <f ca="1">COUNTIF(INDIRECT("H"&amp;(ROW()+12*(($AO230-1)*3+$AP230)-ROW())/12+5):INDIRECT("S"&amp;(ROW()+12*(($AO230-1)*3+$AP230)-ROW())/12+5),AR230)</f>
        <v>0</v>
      </c>
      <c r="AT230" s="658"/>
      <c r="AV230" s="654">
        <f ca="1">IF(AND(AR230&gt;0,AS230&gt;0),COUNTIF(AV$6:AV229,"&gt;0")+1,0)</f>
        <v>0</v>
      </c>
    </row>
    <row r="231" spans="41:48">
      <c r="AO231" s="654">
        <v>7</v>
      </c>
      <c r="AP231" s="654">
        <v>1</v>
      </c>
      <c r="AQ231" s="654">
        <v>10</v>
      </c>
      <c r="AR231" s="658">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654">
        <f ca="1">COUNTIF(INDIRECT("H"&amp;(ROW()+12*(($AO231-1)*3+$AP231)-ROW())/12+5):INDIRECT("S"&amp;(ROW()+12*(($AO231-1)*3+$AP231)-ROW())/12+5),AR231)</f>
        <v>0</v>
      </c>
      <c r="AT231" s="658"/>
      <c r="AV231" s="654">
        <f ca="1">IF(AND(AR231&gt;0,AS231&gt;0),COUNTIF(AV$6:AV230,"&gt;0")+1,0)</f>
        <v>0</v>
      </c>
    </row>
    <row r="232" spans="41:48">
      <c r="AO232" s="654">
        <v>7</v>
      </c>
      <c r="AP232" s="654">
        <v>1</v>
      </c>
      <c r="AQ232" s="654">
        <v>11</v>
      </c>
      <c r="AR232" s="658">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654">
        <f ca="1">COUNTIF(INDIRECT("H"&amp;(ROW()+12*(($AO232-1)*3+$AP232)-ROW())/12+5):INDIRECT("S"&amp;(ROW()+12*(($AO232-1)*3+$AP232)-ROW())/12+5),AR232)</f>
        <v>0</v>
      </c>
      <c r="AT232" s="658"/>
      <c r="AV232" s="654">
        <f ca="1">IF(AND(AR232&gt;0,AS232&gt;0),COUNTIF(AV$6:AV231,"&gt;0")+1,0)</f>
        <v>0</v>
      </c>
    </row>
    <row r="233" spans="41:48">
      <c r="AO233" s="654">
        <v>7</v>
      </c>
      <c r="AP233" s="654">
        <v>1</v>
      </c>
      <c r="AQ233" s="654">
        <v>12</v>
      </c>
      <c r="AR233" s="658">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654">
        <f ca="1">COUNTIF(INDIRECT("H"&amp;(ROW()+12*(($AO233-1)*3+$AP233)-ROW())/12+5):INDIRECT("S"&amp;(ROW()+12*(($AO233-1)*3+$AP233)-ROW())/12+5),AR233)</f>
        <v>0</v>
      </c>
      <c r="AT233" s="658"/>
      <c r="AV233" s="654">
        <f ca="1">IF(AND(AR233&gt;0,AS233&gt;0),COUNTIF(AV$6:AV232,"&gt;0")+1,0)</f>
        <v>0</v>
      </c>
    </row>
    <row r="234" spans="41:48">
      <c r="AO234" s="654">
        <v>7</v>
      </c>
      <c r="AP234" s="654">
        <v>2</v>
      </c>
      <c r="AQ234" s="654">
        <v>1</v>
      </c>
      <c r="AR234" s="658">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654">
        <f ca="1">COUNTIF(INDIRECT("H"&amp;(ROW()+12*(($AO234-1)*3+$AP234)-ROW())/12+5):INDIRECT("S"&amp;(ROW()+12*(($AO234-1)*3+$AP234)-ROW())/12+5),AR234)</f>
        <v>0</v>
      </c>
      <c r="AT234" s="658"/>
      <c r="AV234" s="654">
        <f ca="1">IF(AND(AR234&gt;0,AS234&gt;0),COUNTIF(AV$6:AV233,"&gt;0")+1,0)</f>
        <v>0</v>
      </c>
    </row>
    <row r="235" spans="41:48">
      <c r="AO235" s="654">
        <v>7</v>
      </c>
      <c r="AP235" s="654">
        <v>2</v>
      </c>
      <c r="AQ235" s="654">
        <v>2</v>
      </c>
      <c r="AR235" s="658">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654">
        <f ca="1">COUNTIF(INDIRECT("H"&amp;(ROW()+12*(($AO235-1)*3+$AP235)-ROW())/12+5):INDIRECT("S"&amp;(ROW()+12*(($AO235-1)*3+$AP235)-ROW())/12+5),AR235)</f>
        <v>0</v>
      </c>
      <c r="AT235" s="658"/>
      <c r="AV235" s="654">
        <f ca="1">IF(AND(AR235&gt;0,AS235&gt;0),COUNTIF(AV$6:AV234,"&gt;0")+1,0)</f>
        <v>0</v>
      </c>
    </row>
    <row r="236" spans="41:48">
      <c r="AO236" s="654">
        <v>7</v>
      </c>
      <c r="AP236" s="654">
        <v>2</v>
      </c>
      <c r="AQ236" s="654">
        <v>3</v>
      </c>
      <c r="AR236" s="658">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654">
        <f ca="1">COUNTIF(INDIRECT("H"&amp;(ROW()+12*(($AO236-1)*3+$AP236)-ROW())/12+5):INDIRECT("S"&amp;(ROW()+12*(($AO236-1)*3+$AP236)-ROW())/12+5),AR236)</f>
        <v>0</v>
      </c>
      <c r="AT236" s="658"/>
      <c r="AV236" s="654">
        <f ca="1">IF(AND(AR236&gt;0,AS236&gt;0),COUNTIF(AV$6:AV235,"&gt;0")+1,0)</f>
        <v>0</v>
      </c>
    </row>
    <row r="237" spans="41:48">
      <c r="AO237" s="654">
        <v>7</v>
      </c>
      <c r="AP237" s="654">
        <v>2</v>
      </c>
      <c r="AQ237" s="654">
        <v>4</v>
      </c>
      <c r="AR237" s="658">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654">
        <f ca="1">COUNTIF(INDIRECT("H"&amp;(ROW()+12*(($AO237-1)*3+$AP237)-ROW())/12+5):INDIRECT("S"&amp;(ROW()+12*(($AO237-1)*3+$AP237)-ROW())/12+5),AR237)</f>
        <v>0</v>
      </c>
      <c r="AT237" s="658"/>
      <c r="AV237" s="654">
        <f ca="1">IF(AND(AR237&gt;0,AS237&gt;0),COUNTIF(AV$6:AV236,"&gt;0")+1,0)</f>
        <v>0</v>
      </c>
    </row>
    <row r="238" spans="41:48">
      <c r="AO238" s="654">
        <v>7</v>
      </c>
      <c r="AP238" s="654">
        <v>2</v>
      </c>
      <c r="AQ238" s="654">
        <v>5</v>
      </c>
      <c r="AR238" s="658">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654">
        <f ca="1">COUNTIF(INDIRECT("H"&amp;(ROW()+12*(($AO238-1)*3+$AP238)-ROW())/12+5):INDIRECT("S"&amp;(ROW()+12*(($AO238-1)*3+$AP238)-ROW())/12+5),AR238)</f>
        <v>0</v>
      </c>
      <c r="AT238" s="658"/>
      <c r="AV238" s="654">
        <f ca="1">IF(AND(AR238&gt;0,AS238&gt;0),COUNTIF(AV$6:AV237,"&gt;0")+1,0)</f>
        <v>0</v>
      </c>
    </row>
    <row r="239" spans="41:48">
      <c r="AO239" s="654">
        <v>7</v>
      </c>
      <c r="AP239" s="654">
        <v>2</v>
      </c>
      <c r="AQ239" s="654">
        <v>6</v>
      </c>
      <c r="AR239" s="658">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654">
        <f ca="1">COUNTIF(INDIRECT("H"&amp;(ROW()+12*(($AO239-1)*3+$AP239)-ROW())/12+5):INDIRECT("S"&amp;(ROW()+12*(($AO239-1)*3+$AP239)-ROW())/12+5),AR239)</f>
        <v>0</v>
      </c>
      <c r="AT239" s="658"/>
      <c r="AV239" s="654">
        <f ca="1">IF(AND(AR239&gt;0,AS239&gt;0),COUNTIF(AV$6:AV238,"&gt;0")+1,0)</f>
        <v>0</v>
      </c>
    </row>
    <row r="240" spans="41:48">
      <c r="AO240" s="654">
        <v>7</v>
      </c>
      <c r="AP240" s="654">
        <v>2</v>
      </c>
      <c r="AQ240" s="654">
        <v>7</v>
      </c>
      <c r="AR240" s="658">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654">
        <f ca="1">COUNTIF(INDIRECT("H"&amp;(ROW()+12*(($AO240-1)*3+$AP240)-ROW())/12+5):INDIRECT("S"&amp;(ROW()+12*(($AO240-1)*3+$AP240)-ROW())/12+5),AR240)</f>
        <v>0</v>
      </c>
      <c r="AT240" s="658"/>
      <c r="AV240" s="654">
        <f ca="1">IF(AND(AR240&gt;0,AS240&gt;0),COUNTIF(AV$6:AV239,"&gt;0")+1,0)</f>
        <v>0</v>
      </c>
    </row>
    <row r="241" spans="41:48">
      <c r="AO241" s="654">
        <v>7</v>
      </c>
      <c r="AP241" s="654">
        <v>2</v>
      </c>
      <c r="AQ241" s="654">
        <v>8</v>
      </c>
      <c r="AR241" s="658">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654">
        <f ca="1">COUNTIF(INDIRECT("H"&amp;(ROW()+12*(($AO241-1)*3+$AP241)-ROW())/12+5):INDIRECT("S"&amp;(ROW()+12*(($AO241-1)*3+$AP241)-ROW())/12+5),AR241)</f>
        <v>0</v>
      </c>
      <c r="AT241" s="658"/>
      <c r="AV241" s="654">
        <f ca="1">IF(AND(AR241&gt;0,AS241&gt;0),COUNTIF(AV$6:AV240,"&gt;0")+1,0)</f>
        <v>0</v>
      </c>
    </row>
    <row r="242" spans="41:48">
      <c r="AO242" s="654">
        <v>7</v>
      </c>
      <c r="AP242" s="654">
        <v>2</v>
      </c>
      <c r="AQ242" s="654">
        <v>9</v>
      </c>
      <c r="AR242" s="658">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654">
        <f ca="1">COUNTIF(INDIRECT("H"&amp;(ROW()+12*(($AO242-1)*3+$AP242)-ROW())/12+5):INDIRECT("S"&amp;(ROW()+12*(($AO242-1)*3+$AP242)-ROW())/12+5),AR242)</f>
        <v>0</v>
      </c>
      <c r="AT242" s="658"/>
      <c r="AV242" s="654">
        <f ca="1">IF(AND(AR242&gt;0,AS242&gt;0),COUNTIF(AV$6:AV241,"&gt;0")+1,0)</f>
        <v>0</v>
      </c>
    </row>
    <row r="243" spans="41:48">
      <c r="AO243" s="654">
        <v>7</v>
      </c>
      <c r="AP243" s="654">
        <v>2</v>
      </c>
      <c r="AQ243" s="654">
        <v>10</v>
      </c>
      <c r="AR243" s="658">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654">
        <f ca="1">COUNTIF(INDIRECT("H"&amp;(ROW()+12*(($AO243-1)*3+$AP243)-ROW())/12+5):INDIRECT("S"&amp;(ROW()+12*(($AO243-1)*3+$AP243)-ROW())/12+5),AR243)</f>
        <v>0</v>
      </c>
      <c r="AT243" s="658"/>
      <c r="AV243" s="654">
        <f ca="1">IF(AND(AR243&gt;0,AS243&gt;0),COUNTIF(AV$6:AV242,"&gt;0")+1,0)</f>
        <v>0</v>
      </c>
    </row>
    <row r="244" spans="41:48">
      <c r="AO244" s="654">
        <v>7</v>
      </c>
      <c r="AP244" s="654">
        <v>2</v>
      </c>
      <c r="AQ244" s="654">
        <v>11</v>
      </c>
      <c r="AR244" s="658">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654">
        <f ca="1">COUNTIF(INDIRECT("H"&amp;(ROW()+12*(($AO244-1)*3+$AP244)-ROW())/12+5):INDIRECT("S"&amp;(ROW()+12*(($AO244-1)*3+$AP244)-ROW())/12+5),AR244)</f>
        <v>0</v>
      </c>
      <c r="AT244" s="658"/>
      <c r="AV244" s="654">
        <f ca="1">IF(AND(AR244&gt;0,AS244&gt;0),COUNTIF(AV$6:AV243,"&gt;0")+1,0)</f>
        <v>0</v>
      </c>
    </row>
    <row r="245" spans="41:48">
      <c r="AO245" s="654">
        <v>7</v>
      </c>
      <c r="AP245" s="654">
        <v>2</v>
      </c>
      <c r="AQ245" s="654">
        <v>12</v>
      </c>
      <c r="AR245" s="658">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654">
        <f ca="1">COUNTIF(INDIRECT("H"&amp;(ROW()+12*(($AO245-1)*3+$AP245)-ROW())/12+5):INDIRECT("S"&amp;(ROW()+12*(($AO245-1)*3+$AP245)-ROW())/12+5),AR245)</f>
        <v>0</v>
      </c>
      <c r="AT245" s="658"/>
      <c r="AV245" s="654">
        <f ca="1">IF(AND(AR245&gt;0,AS245&gt;0),COUNTIF(AV$6:AV244,"&gt;0")+1,0)</f>
        <v>0</v>
      </c>
    </row>
    <row r="246" spans="41:48">
      <c r="AO246" s="654">
        <v>7</v>
      </c>
      <c r="AP246" s="654">
        <v>3</v>
      </c>
      <c r="AQ246" s="654">
        <v>1</v>
      </c>
      <c r="AR246" s="658">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654">
        <f ca="1">COUNTIF(INDIRECT("H"&amp;(ROW()+12*(($AO246-1)*3+$AP246)-ROW())/12+5):INDIRECT("S"&amp;(ROW()+12*(($AO246-1)*3+$AP246)-ROW())/12+5),AR246)</f>
        <v>0</v>
      </c>
      <c r="AT246" s="658"/>
      <c r="AV246" s="654">
        <f ca="1">IF(AND(AR246&gt;0,AS246&gt;0),COUNTIF(AV$6:AV245,"&gt;0")+1,0)</f>
        <v>0</v>
      </c>
    </row>
    <row r="247" spans="41:48">
      <c r="AO247" s="654">
        <v>7</v>
      </c>
      <c r="AP247" s="654">
        <v>3</v>
      </c>
      <c r="AQ247" s="654">
        <v>2</v>
      </c>
      <c r="AR247" s="658">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654">
        <f ca="1">COUNTIF(INDIRECT("H"&amp;(ROW()+12*(($AO247-1)*3+$AP247)-ROW())/12+5):INDIRECT("S"&amp;(ROW()+12*(($AO247-1)*3+$AP247)-ROW())/12+5),AR247)</f>
        <v>0</v>
      </c>
      <c r="AT247" s="658"/>
      <c r="AV247" s="654">
        <f ca="1">IF(AND(AR247&gt;0,AS247&gt;0),COUNTIF(AV$6:AV246,"&gt;0")+1,0)</f>
        <v>0</v>
      </c>
    </row>
    <row r="248" spans="41:48">
      <c r="AO248" s="654">
        <v>7</v>
      </c>
      <c r="AP248" s="654">
        <v>3</v>
      </c>
      <c r="AQ248" s="654">
        <v>3</v>
      </c>
      <c r="AR248" s="658">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654">
        <f ca="1">COUNTIF(INDIRECT("H"&amp;(ROW()+12*(($AO248-1)*3+$AP248)-ROW())/12+5):INDIRECT("S"&amp;(ROW()+12*(($AO248-1)*3+$AP248)-ROW())/12+5),AR248)</f>
        <v>0</v>
      </c>
      <c r="AT248" s="658"/>
      <c r="AV248" s="654">
        <f ca="1">IF(AND(AR248&gt;0,AS248&gt;0),COUNTIF(AV$6:AV247,"&gt;0")+1,0)</f>
        <v>0</v>
      </c>
    </row>
    <row r="249" spans="41:48">
      <c r="AO249" s="654">
        <v>7</v>
      </c>
      <c r="AP249" s="654">
        <v>3</v>
      </c>
      <c r="AQ249" s="654">
        <v>4</v>
      </c>
      <c r="AR249" s="658">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654">
        <f ca="1">COUNTIF(INDIRECT("H"&amp;(ROW()+12*(($AO249-1)*3+$AP249)-ROW())/12+5):INDIRECT("S"&amp;(ROW()+12*(($AO249-1)*3+$AP249)-ROW())/12+5),AR249)</f>
        <v>0</v>
      </c>
      <c r="AT249" s="658"/>
      <c r="AV249" s="654">
        <f ca="1">IF(AND(AR249&gt;0,AS249&gt;0),COUNTIF(AV$6:AV248,"&gt;0")+1,0)</f>
        <v>0</v>
      </c>
    </row>
    <row r="250" spans="41:48">
      <c r="AO250" s="654">
        <v>7</v>
      </c>
      <c r="AP250" s="654">
        <v>3</v>
      </c>
      <c r="AQ250" s="654">
        <v>5</v>
      </c>
      <c r="AR250" s="658">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654">
        <f ca="1">COUNTIF(INDIRECT("H"&amp;(ROW()+12*(($AO250-1)*3+$AP250)-ROW())/12+5):INDIRECT("S"&amp;(ROW()+12*(($AO250-1)*3+$AP250)-ROW())/12+5),AR250)</f>
        <v>0</v>
      </c>
      <c r="AT250" s="658"/>
      <c r="AV250" s="654">
        <f ca="1">IF(AND(AR250&gt;0,AS250&gt;0),COUNTIF(AV$6:AV249,"&gt;0")+1,0)</f>
        <v>0</v>
      </c>
    </row>
    <row r="251" spans="41:48">
      <c r="AO251" s="654">
        <v>7</v>
      </c>
      <c r="AP251" s="654">
        <v>3</v>
      </c>
      <c r="AQ251" s="654">
        <v>6</v>
      </c>
      <c r="AR251" s="658">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654">
        <f ca="1">COUNTIF(INDIRECT("H"&amp;(ROW()+12*(($AO251-1)*3+$AP251)-ROW())/12+5):INDIRECT("S"&amp;(ROW()+12*(($AO251-1)*3+$AP251)-ROW())/12+5),AR251)</f>
        <v>0</v>
      </c>
      <c r="AT251" s="658"/>
      <c r="AV251" s="654">
        <f ca="1">IF(AND(AR251&gt;0,AS251&gt;0),COUNTIF(AV$6:AV250,"&gt;0")+1,0)</f>
        <v>0</v>
      </c>
    </row>
    <row r="252" spans="41:48">
      <c r="AO252" s="654">
        <v>7</v>
      </c>
      <c r="AP252" s="654">
        <v>3</v>
      </c>
      <c r="AQ252" s="654">
        <v>7</v>
      </c>
      <c r="AR252" s="658">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654">
        <f ca="1">COUNTIF(INDIRECT("H"&amp;(ROW()+12*(($AO252-1)*3+$AP252)-ROW())/12+5):INDIRECT("S"&amp;(ROW()+12*(($AO252-1)*3+$AP252)-ROW())/12+5),AR252)</f>
        <v>0</v>
      </c>
      <c r="AT252" s="658"/>
      <c r="AV252" s="654">
        <f ca="1">IF(AND(AR252&gt;0,AS252&gt;0),COUNTIF(AV$6:AV251,"&gt;0")+1,0)</f>
        <v>0</v>
      </c>
    </row>
    <row r="253" spans="41:48">
      <c r="AO253" s="654">
        <v>7</v>
      </c>
      <c r="AP253" s="654">
        <v>3</v>
      </c>
      <c r="AQ253" s="654">
        <v>8</v>
      </c>
      <c r="AR253" s="658">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654">
        <f ca="1">COUNTIF(INDIRECT("H"&amp;(ROW()+12*(($AO253-1)*3+$AP253)-ROW())/12+5):INDIRECT("S"&amp;(ROW()+12*(($AO253-1)*3+$AP253)-ROW())/12+5),AR253)</f>
        <v>0</v>
      </c>
      <c r="AT253" s="658"/>
      <c r="AV253" s="654">
        <f ca="1">IF(AND(AR253&gt;0,AS253&gt;0),COUNTIF(AV$6:AV252,"&gt;0")+1,0)</f>
        <v>0</v>
      </c>
    </row>
    <row r="254" spans="41:48">
      <c r="AO254" s="654">
        <v>7</v>
      </c>
      <c r="AP254" s="654">
        <v>3</v>
      </c>
      <c r="AQ254" s="654">
        <v>9</v>
      </c>
      <c r="AR254" s="658">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654">
        <f ca="1">COUNTIF(INDIRECT("H"&amp;(ROW()+12*(($AO254-1)*3+$AP254)-ROW())/12+5):INDIRECT("S"&amp;(ROW()+12*(($AO254-1)*3+$AP254)-ROW())/12+5),AR254)</f>
        <v>0</v>
      </c>
      <c r="AT254" s="658"/>
      <c r="AV254" s="654">
        <f ca="1">IF(AND(AR254&gt;0,AS254&gt;0),COUNTIF(AV$6:AV253,"&gt;0")+1,0)</f>
        <v>0</v>
      </c>
    </row>
    <row r="255" spans="41:48">
      <c r="AO255" s="654">
        <v>7</v>
      </c>
      <c r="AP255" s="654">
        <v>3</v>
      </c>
      <c r="AQ255" s="654">
        <v>10</v>
      </c>
      <c r="AR255" s="658">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654">
        <f ca="1">COUNTIF(INDIRECT("H"&amp;(ROW()+12*(($AO255-1)*3+$AP255)-ROW())/12+5):INDIRECT("S"&amp;(ROW()+12*(($AO255-1)*3+$AP255)-ROW())/12+5),AR255)</f>
        <v>0</v>
      </c>
      <c r="AT255" s="658"/>
      <c r="AV255" s="654">
        <f ca="1">IF(AND(AR255&gt;0,AS255&gt;0),COUNTIF(AV$6:AV254,"&gt;0")+1,0)</f>
        <v>0</v>
      </c>
    </row>
    <row r="256" spans="41:48">
      <c r="AO256" s="654">
        <v>7</v>
      </c>
      <c r="AP256" s="654">
        <v>3</v>
      </c>
      <c r="AQ256" s="654">
        <v>11</v>
      </c>
      <c r="AR256" s="658">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654">
        <f ca="1">COUNTIF(INDIRECT("H"&amp;(ROW()+12*(($AO256-1)*3+$AP256)-ROW())/12+5):INDIRECT("S"&amp;(ROW()+12*(($AO256-1)*3+$AP256)-ROW())/12+5),AR256)</f>
        <v>0</v>
      </c>
      <c r="AT256" s="658"/>
      <c r="AV256" s="654">
        <f ca="1">IF(AND(AR256&gt;0,AS256&gt;0),COUNTIF(AV$6:AV255,"&gt;0")+1,0)</f>
        <v>0</v>
      </c>
    </row>
    <row r="257" spans="41:48">
      <c r="AO257" s="654">
        <v>7</v>
      </c>
      <c r="AP257" s="654">
        <v>3</v>
      </c>
      <c r="AQ257" s="654">
        <v>12</v>
      </c>
      <c r="AR257" s="658">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654">
        <f ca="1">COUNTIF(INDIRECT("H"&amp;(ROW()+12*(($AO257-1)*3+$AP257)-ROW())/12+5):INDIRECT("S"&amp;(ROW()+12*(($AO257-1)*3+$AP257)-ROW())/12+5),AR257)</f>
        <v>0</v>
      </c>
      <c r="AT257" s="658"/>
      <c r="AV257" s="654">
        <f ca="1">IF(AND(AR257&gt;0,AS257&gt;0),COUNTIF(AV$6:AV256,"&gt;0")+1,0)</f>
        <v>0</v>
      </c>
    </row>
    <row r="258" spans="41:48">
      <c r="AO258" s="654">
        <v>8</v>
      </c>
      <c r="AP258" s="654">
        <v>1</v>
      </c>
      <c r="AQ258" s="654">
        <v>1</v>
      </c>
      <c r="AR258" s="658">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654">
        <f ca="1">COUNTIF(INDIRECT("H"&amp;(ROW()+12*(($AO258-1)*3+$AP258)-ROW())/12+5):INDIRECT("S"&amp;(ROW()+12*(($AO258-1)*3+$AP258)-ROW())/12+5),AR258)</f>
        <v>0</v>
      </c>
      <c r="AT258" s="658"/>
      <c r="AV258" s="654">
        <f ca="1">IF(AND(AR258&gt;0,AS258&gt;0),COUNTIF(AV$6:AV257,"&gt;0")+1,0)</f>
        <v>0</v>
      </c>
    </row>
    <row r="259" spans="41:48">
      <c r="AO259" s="654">
        <v>8</v>
      </c>
      <c r="AP259" s="654">
        <v>1</v>
      </c>
      <c r="AQ259" s="654">
        <v>2</v>
      </c>
      <c r="AR259" s="658">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654">
        <f ca="1">COUNTIF(INDIRECT("H"&amp;(ROW()+12*(($AO259-1)*3+$AP259)-ROW())/12+5):INDIRECT("S"&amp;(ROW()+12*(($AO259-1)*3+$AP259)-ROW())/12+5),AR259)</f>
        <v>0</v>
      </c>
      <c r="AT259" s="658"/>
      <c r="AV259" s="654">
        <f ca="1">IF(AND(AR259&gt;0,AS259&gt;0),COUNTIF(AV$6:AV258,"&gt;0")+1,0)</f>
        <v>0</v>
      </c>
    </row>
    <row r="260" spans="41:48">
      <c r="AO260" s="654">
        <v>8</v>
      </c>
      <c r="AP260" s="654">
        <v>1</v>
      </c>
      <c r="AQ260" s="654">
        <v>3</v>
      </c>
      <c r="AR260" s="658">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654">
        <f ca="1">COUNTIF(INDIRECT("H"&amp;(ROW()+12*(($AO260-1)*3+$AP260)-ROW())/12+5):INDIRECT("S"&amp;(ROW()+12*(($AO260-1)*3+$AP260)-ROW())/12+5),AR260)</f>
        <v>0</v>
      </c>
      <c r="AT260" s="658"/>
      <c r="AV260" s="654">
        <f ca="1">IF(AND(AR260&gt;0,AS260&gt;0),COUNTIF(AV$6:AV259,"&gt;0")+1,0)</f>
        <v>0</v>
      </c>
    </row>
    <row r="261" spans="41:48">
      <c r="AO261" s="654">
        <v>8</v>
      </c>
      <c r="AP261" s="654">
        <v>1</v>
      </c>
      <c r="AQ261" s="654">
        <v>4</v>
      </c>
      <c r="AR261" s="658">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654">
        <f ca="1">COUNTIF(INDIRECT("H"&amp;(ROW()+12*(($AO261-1)*3+$AP261)-ROW())/12+5):INDIRECT("S"&amp;(ROW()+12*(($AO261-1)*3+$AP261)-ROW())/12+5),AR261)</f>
        <v>0</v>
      </c>
      <c r="AT261" s="658"/>
      <c r="AV261" s="654">
        <f ca="1">IF(AND(AR261&gt;0,AS261&gt;0),COUNTIF(AV$6:AV260,"&gt;0")+1,0)</f>
        <v>0</v>
      </c>
    </row>
    <row r="262" spans="41:48">
      <c r="AO262" s="654">
        <v>8</v>
      </c>
      <c r="AP262" s="654">
        <v>1</v>
      </c>
      <c r="AQ262" s="654">
        <v>5</v>
      </c>
      <c r="AR262" s="658">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654">
        <f ca="1">COUNTIF(INDIRECT("H"&amp;(ROW()+12*(($AO262-1)*3+$AP262)-ROW())/12+5):INDIRECT("S"&amp;(ROW()+12*(($AO262-1)*3+$AP262)-ROW())/12+5),AR262)</f>
        <v>0</v>
      </c>
      <c r="AT262" s="658"/>
      <c r="AV262" s="654">
        <f ca="1">IF(AND(AR262&gt;0,AS262&gt;0),COUNTIF(AV$6:AV261,"&gt;0")+1,0)</f>
        <v>0</v>
      </c>
    </row>
    <row r="263" spans="41:48">
      <c r="AO263" s="654">
        <v>8</v>
      </c>
      <c r="AP263" s="654">
        <v>1</v>
      </c>
      <c r="AQ263" s="654">
        <v>6</v>
      </c>
      <c r="AR263" s="658">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654">
        <f ca="1">COUNTIF(INDIRECT("H"&amp;(ROW()+12*(($AO263-1)*3+$AP263)-ROW())/12+5):INDIRECT("S"&amp;(ROW()+12*(($AO263-1)*3+$AP263)-ROW())/12+5),AR263)</f>
        <v>0</v>
      </c>
      <c r="AT263" s="658"/>
      <c r="AV263" s="654">
        <f ca="1">IF(AND(AR263&gt;0,AS263&gt;0),COUNTIF(AV$6:AV262,"&gt;0")+1,0)</f>
        <v>0</v>
      </c>
    </row>
    <row r="264" spans="41:48">
      <c r="AO264" s="654">
        <v>8</v>
      </c>
      <c r="AP264" s="654">
        <v>1</v>
      </c>
      <c r="AQ264" s="654">
        <v>7</v>
      </c>
      <c r="AR264" s="658">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654">
        <f ca="1">COUNTIF(INDIRECT("H"&amp;(ROW()+12*(($AO264-1)*3+$AP264)-ROW())/12+5):INDIRECT("S"&amp;(ROW()+12*(($AO264-1)*3+$AP264)-ROW())/12+5),AR264)</f>
        <v>0</v>
      </c>
      <c r="AT264" s="658"/>
      <c r="AV264" s="654">
        <f ca="1">IF(AND(AR264&gt;0,AS264&gt;0),COUNTIF(AV$6:AV263,"&gt;0")+1,0)</f>
        <v>0</v>
      </c>
    </row>
    <row r="265" spans="41:48">
      <c r="AO265" s="654">
        <v>8</v>
      </c>
      <c r="AP265" s="654">
        <v>1</v>
      </c>
      <c r="AQ265" s="654">
        <v>8</v>
      </c>
      <c r="AR265" s="658">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654">
        <f ca="1">COUNTIF(INDIRECT("H"&amp;(ROW()+12*(($AO265-1)*3+$AP265)-ROW())/12+5):INDIRECT("S"&amp;(ROW()+12*(($AO265-1)*3+$AP265)-ROW())/12+5),AR265)</f>
        <v>0</v>
      </c>
      <c r="AT265" s="658"/>
      <c r="AV265" s="654">
        <f ca="1">IF(AND(AR265&gt;0,AS265&gt;0),COUNTIF(AV$6:AV264,"&gt;0")+1,0)</f>
        <v>0</v>
      </c>
    </row>
    <row r="266" spans="41:48">
      <c r="AO266" s="654">
        <v>8</v>
      </c>
      <c r="AP266" s="654">
        <v>1</v>
      </c>
      <c r="AQ266" s="654">
        <v>9</v>
      </c>
      <c r="AR266" s="658">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654">
        <f ca="1">COUNTIF(INDIRECT("H"&amp;(ROW()+12*(($AO266-1)*3+$AP266)-ROW())/12+5):INDIRECT("S"&amp;(ROW()+12*(($AO266-1)*3+$AP266)-ROW())/12+5),AR266)</f>
        <v>0</v>
      </c>
      <c r="AT266" s="658"/>
      <c r="AV266" s="654">
        <f ca="1">IF(AND(AR266&gt;0,AS266&gt;0),COUNTIF(AV$6:AV265,"&gt;0")+1,0)</f>
        <v>0</v>
      </c>
    </row>
    <row r="267" spans="41:48">
      <c r="AO267" s="654">
        <v>8</v>
      </c>
      <c r="AP267" s="654">
        <v>1</v>
      </c>
      <c r="AQ267" s="654">
        <v>10</v>
      </c>
      <c r="AR267" s="658">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654">
        <f ca="1">COUNTIF(INDIRECT("H"&amp;(ROW()+12*(($AO267-1)*3+$AP267)-ROW())/12+5):INDIRECT("S"&amp;(ROW()+12*(($AO267-1)*3+$AP267)-ROW())/12+5),AR267)</f>
        <v>0</v>
      </c>
      <c r="AT267" s="658"/>
      <c r="AV267" s="654">
        <f ca="1">IF(AND(AR267&gt;0,AS267&gt;0),COUNTIF(AV$6:AV266,"&gt;0")+1,0)</f>
        <v>0</v>
      </c>
    </row>
    <row r="268" spans="41:48">
      <c r="AO268" s="654">
        <v>8</v>
      </c>
      <c r="AP268" s="654">
        <v>1</v>
      </c>
      <c r="AQ268" s="654">
        <v>11</v>
      </c>
      <c r="AR268" s="658">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654">
        <f ca="1">COUNTIF(INDIRECT("H"&amp;(ROW()+12*(($AO268-1)*3+$AP268)-ROW())/12+5):INDIRECT("S"&amp;(ROW()+12*(($AO268-1)*3+$AP268)-ROW())/12+5),AR268)</f>
        <v>0</v>
      </c>
      <c r="AT268" s="658"/>
      <c r="AV268" s="654">
        <f ca="1">IF(AND(AR268&gt;0,AS268&gt;0),COUNTIF(AV$6:AV267,"&gt;0")+1,0)</f>
        <v>0</v>
      </c>
    </row>
    <row r="269" spans="41:48">
      <c r="AO269" s="654">
        <v>8</v>
      </c>
      <c r="AP269" s="654">
        <v>1</v>
      </c>
      <c r="AQ269" s="654">
        <v>12</v>
      </c>
      <c r="AR269" s="658">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654">
        <f ca="1">COUNTIF(INDIRECT("H"&amp;(ROW()+12*(($AO269-1)*3+$AP269)-ROW())/12+5):INDIRECT("S"&amp;(ROW()+12*(($AO269-1)*3+$AP269)-ROW())/12+5),AR269)</f>
        <v>0</v>
      </c>
      <c r="AT269" s="658"/>
      <c r="AV269" s="654">
        <f ca="1">IF(AND(AR269&gt;0,AS269&gt;0),COUNTIF(AV$6:AV268,"&gt;0")+1,0)</f>
        <v>0</v>
      </c>
    </row>
    <row r="270" spans="41:48">
      <c r="AO270" s="654">
        <v>8</v>
      </c>
      <c r="AP270" s="654">
        <v>2</v>
      </c>
      <c r="AQ270" s="654">
        <v>1</v>
      </c>
      <c r="AR270" s="658">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654">
        <f ca="1">COUNTIF(INDIRECT("H"&amp;(ROW()+12*(($AO270-1)*3+$AP270)-ROW())/12+5):INDIRECT("S"&amp;(ROW()+12*(($AO270-1)*3+$AP270)-ROW())/12+5),AR270)</f>
        <v>0</v>
      </c>
      <c r="AT270" s="658"/>
      <c r="AV270" s="654">
        <f ca="1">IF(AND(AR270&gt;0,AS270&gt;0),COUNTIF(AV$6:AV269,"&gt;0")+1,0)</f>
        <v>0</v>
      </c>
    </row>
    <row r="271" spans="41:48">
      <c r="AO271" s="654">
        <v>8</v>
      </c>
      <c r="AP271" s="654">
        <v>2</v>
      </c>
      <c r="AQ271" s="654">
        <v>2</v>
      </c>
      <c r="AR271" s="658">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654">
        <f ca="1">COUNTIF(INDIRECT("H"&amp;(ROW()+12*(($AO271-1)*3+$AP271)-ROW())/12+5):INDIRECT("S"&amp;(ROW()+12*(($AO271-1)*3+$AP271)-ROW())/12+5),AR271)</f>
        <v>0</v>
      </c>
      <c r="AT271" s="658"/>
      <c r="AV271" s="654">
        <f ca="1">IF(AND(AR271&gt;0,AS271&gt;0),COUNTIF(AV$6:AV270,"&gt;0")+1,0)</f>
        <v>0</v>
      </c>
    </row>
    <row r="272" spans="41:48">
      <c r="AO272" s="654">
        <v>8</v>
      </c>
      <c r="AP272" s="654">
        <v>2</v>
      </c>
      <c r="AQ272" s="654">
        <v>3</v>
      </c>
      <c r="AR272" s="658">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654">
        <f ca="1">COUNTIF(INDIRECT("H"&amp;(ROW()+12*(($AO272-1)*3+$AP272)-ROW())/12+5):INDIRECT("S"&amp;(ROW()+12*(($AO272-1)*3+$AP272)-ROW())/12+5),AR272)</f>
        <v>0</v>
      </c>
      <c r="AT272" s="658"/>
      <c r="AV272" s="654">
        <f ca="1">IF(AND(AR272&gt;0,AS272&gt;0),COUNTIF(AV$6:AV271,"&gt;0")+1,0)</f>
        <v>0</v>
      </c>
    </row>
    <row r="273" spans="41:48">
      <c r="AO273" s="654">
        <v>8</v>
      </c>
      <c r="AP273" s="654">
        <v>2</v>
      </c>
      <c r="AQ273" s="654">
        <v>4</v>
      </c>
      <c r="AR273" s="658">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654">
        <f ca="1">COUNTIF(INDIRECT("H"&amp;(ROW()+12*(($AO273-1)*3+$AP273)-ROW())/12+5):INDIRECT("S"&amp;(ROW()+12*(($AO273-1)*3+$AP273)-ROW())/12+5),AR273)</f>
        <v>0</v>
      </c>
      <c r="AT273" s="658"/>
      <c r="AV273" s="654">
        <f ca="1">IF(AND(AR273&gt;0,AS273&gt;0),COUNTIF(AV$6:AV272,"&gt;0")+1,0)</f>
        <v>0</v>
      </c>
    </row>
    <row r="274" spans="41:48">
      <c r="AO274" s="654">
        <v>8</v>
      </c>
      <c r="AP274" s="654">
        <v>2</v>
      </c>
      <c r="AQ274" s="654">
        <v>5</v>
      </c>
      <c r="AR274" s="658">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654">
        <f ca="1">COUNTIF(INDIRECT("H"&amp;(ROW()+12*(($AO274-1)*3+$AP274)-ROW())/12+5):INDIRECT("S"&amp;(ROW()+12*(($AO274-1)*3+$AP274)-ROW())/12+5),AR274)</f>
        <v>0</v>
      </c>
      <c r="AT274" s="658"/>
      <c r="AV274" s="654">
        <f ca="1">IF(AND(AR274&gt;0,AS274&gt;0),COUNTIF(AV$6:AV273,"&gt;0")+1,0)</f>
        <v>0</v>
      </c>
    </row>
    <row r="275" spans="41:48">
      <c r="AO275" s="654">
        <v>8</v>
      </c>
      <c r="AP275" s="654">
        <v>2</v>
      </c>
      <c r="AQ275" s="654">
        <v>6</v>
      </c>
      <c r="AR275" s="658">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654">
        <f ca="1">COUNTIF(INDIRECT("H"&amp;(ROW()+12*(($AO275-1)*3+$AP275)-ROW())/12+5):INDIRECT("S"&amp;(ROW()+12*(($AO275-1)*3+$AP275)-ROW())/12+5),AR275)</f>
        <v>0</v>
      </c>
      <c r="AT275" s="658"/>
      <c r="AV275" s="654">
        <f ca="1">IF(AND(AR275&gt;0,AS275&gt;0),COUNTIF(AV$6:AV274,"&gt;0")+1,0)</f>
        <v>0</v>
      </c>
    </row>
    <row r="276" spans="41:48">
      <c r="AO276" s="654">
        <v>8</v>
      </c>
      <c r="AP276" s="654">
        <v>2</v>
      </c>
      <c r="AQ276" s="654">
        <v>7</v>
      </c>
      <c r="AR276" s="658">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654">
        <f ca="1">COUNTIF(INDIRECT("H"&amp;(ROW()+12*(($AO276-1)*3+$AP276)-ROW())/12+5):INDIRECT("S"&amp;(ROW()+12*(($AO276-1)*3+$AP276)-ROW())/12+5),AR276)</f>
        <v>0</v>
      </c>
      <c r="AT276" s="658"/>
      <c r="AV276" s="654">
        <f ca="1">IF(AND(AR276&gt;0,AS276&gt;0),COUNTIF(AV$6:AV275,"&gt;0")+1,0)</f>
        <v>0</v>
      </c>
    </row>
    <row r="277" spans="41:48">
      <c r="AO277" s="654">
        <v>8</v>
      </c>
      <c r="AP277" s="654">
        <v>2</v>
      </c>
      <c r="AQ277" s="654">
        <v>8</v>
      </c>
      <c r="AR277" s="658">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654">
        <f ca="1">COUNTIF(INDIRECT("H"&amp;(ROW()+12*(($AO277-1)*3+$AP277)-ROW())/12+5):INDIRECT("S"&amp;(ROW()+12*(($AO277-1)*3+$AP277)-ROW())/12+5),AR277)</f>
        <v>0</v>
      </c>
      <c r="AT277" s="658"/>
      <c r="AV277" s="654">
        <f ca="1">IF(AND(AR277&gt;0,AS277&gt;0),COUNTIF(AV$6:AV276,"&gt;0")+1,0)</f>
        <v>0</v>
      </c>
    </row>
    <row r="278" spans="41:48">
      <c r="AO278" s="654">
        <v>8</v>
      </c>
      <c r="AP278" s="654">
        <v>2</v>
      </c>
      <c r="AQ278" s="654">
        <v>9</v>
      </c>
      <c r="AR278" s="658">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654">
        <f ca="1">COUNTIF(INDIRECT("H"&amp;(ROW()+12*(($AO278-1)*3+$AP278)-ROW())/12+5):INDIRECT("S"&amp;(ROW()+12*(($AO278-1)*3+$AP278)-ROW())/12+5),AR278)</f>
        <v>0</v>
      </c>
      <c r="AT278" s="658"/>
      <c r="AV278" s="654">
        <f ca="1">IF(AND(AR278&gt;0,AS278&gt;0),COUNTIF(AV$6:AV277,"&gt;0")+1,0)</f>
        <v>0</v>
      </c>
    </row>
    <row r="279" spans="41:48">
      <c r="AO279" s="654">
        <v>8</v>
      </c>
      <c r="AP279" s="654">
        <v>2</v>
      </c>
      <c r="AQ279" s="654">
        <v>10</v>
      </c>
      <c r="AR279" s="658">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654">
        <f ca="1">COUNTIF(INDIRECT("H"&amp;(ROW()+12*(($AO279-1)*3+$AP279)-ROW())/12+5):INDIRECT("S"&amp;(ROW()+12*(($AO279-1)*3+$AP279)-ROW())/12+5),AR279)</f>
        <v>0</v>
      </c>
      <c r="AT279" s="658"/>
      <c r="AV279" s="654">
        <f ca="1">IF(AND(AR279&gt;0,AS279&gt;0),COUNTIF(AV$6:AV278,"&gt;0")+1,0)</f>
        <v>0</v>
      </c>
    </row>
    <row r="280" spans="41:48">
      <c r="AO280" s="654">
        <v>8</v>
      </c>
      <c r="AP280" s="654">
        <v>2</v>
      </c>
      <c r="AQ280" s="654">
        <v>11</v>
      </c>
      <c r="AR280" s="658">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654">
        <f ca="1">COUNTIF(INDIRECT("H"&amp;(ROW()+12*(($AO280-1)*3+$AP280)-ROW())/12+5):INDIRECT("S"&amp;(ROW()+12*(($AO280-1)*3+$AP280)-ROW())/12+5),AR280)</f>
        <v>0</v>
      </c>
      <c r="AT280" s="658"/>
      <c r="AV280" s="654">
        <f ca="1">IF(AND(AR280&gt;0,AS280&gt;0),COUNTIF(AV$6:AV279,"&gt;0")+1,0)</f>
        <v>0</v>
      </c>
    </row>
    <row r="281" spans="41:48">
      <c r="AO281" s="654">
        <v>8</v>
      </c>
      <c r="AP281" s="654">
        <v>2</v>
      </c>
      <c r="AQ281" s="654">
        <v>12</v>
      </c>
      <c r="AR281" s="658">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654">
        <f ca="1">COUNTIF(INDIRECT("H"&amp;(ROW()+12*(($AO281-1)*3+$AP281)-ROW())/12+5):INDIRECT("S"&amp;(ROW()+12*(($AO281-1)*3+$AP281)-ROW())/12+5),AR281)</f>
        <v>0</v>
      </c>
      <c r="AT281" s="658"/>
      <c r="AV281" s="654">
        <f ca="1">IF(AND(AR281&gt;0,AS281&gt;0),COUNTIF(AV$6:AV280,"&gt;0")+1,0)</f>
        <v>0</v>
      </c>
    </row>
    <row r="282" spans="41:48">
      <c r="AO282" s="654">
        <v>8</v>
      </c>
      <c r="AP282" s="654">
        <v>3</v>
      </c>
      <c r="AQ282" s="654">
        <v>1</v>
      </c>
      <c r="AR282" s="658">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654">
        <f ca="1">COUNTIF(INDIRECT("H"&amp;(ROW()+12*(($AO282-1)*3+$AP282)-ROW())/12+5):INDIRECT("S"&amp;(ROW()+12*(($AO282-1)*3+$AP282)-ROW())/12+5),AR282)</f>
        <v>0</v>
      </c>
      <c r="AT282" s="658"/>
      <c r="AV282" s="654">
        <f ca="1">IF(AND(AR282&gt;0,AS282&gt;0),COUNTIF(AV$6:AV281,"&gt;0")+1,0)</f>
        <v>0</v>
      </c>
    </row>
    <row r="283" spans="41:48">
      <c r="AO283" s="654">
        <v>8</v>
      </c>
      <c r="AP283" s="654">
        <v>3</v>
      </c>
      <c r="AQ283" s="654">
        <v>2</v>
      </c>
      <c r="AR283" s="658">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654">
        <f ca="1">COUNTIF(INDIRECT("H"&amp;(ROW()+12*(($AO283-1)*3+$AP283)-ROW())/12+5):INDIRECT("S"&amp;(ROW()+12*(($AO283-1)*3+$AP283)-ROW())/12+5),AR283)</f>
        <v>0</v>
      </c>
      <c r="AT283" s="658"/>
      <c r="AV283" s="654">
        <f ca="1">IF(AND(AR283&gt;0,AS283&gt;0),COUNTIF(AV$6:AV282,"&gt;0")+1,0)</f>
        <v>0</v>
      </c>
    </row>
    <row r="284" spans="41:48">
      <c r="AO284" s="654">
        <v>8</v>
      </c>
      <c r="AP284" s="654">
        <v>3</v>
      </c>
      <c r="AQ284" s="654">
        <v>3</v>
      </c>
      <c r="AR284" s="658">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654">
        <f ca="1">COUNTIF(INDIRECT("H"&amp;(ROW()+12*(($AO284-1)*3+$AP284)-ROW())/12+5):INDIRECT("S"&amp;(ROW()+12*(($AO284-1)*3+$AP284)-ROW())/12+5),AR284)</f>
        <v>0</v>
      </c>
      <c r="AT284" s="658"/>
      <c r="AV284" s="654">
        <f ca="1">IF(AND(AR284&gt;0,AS284&gt;0),COUNTIF(AV$6:AV283,"&gt;0")+1,0)</f>
        <v>0</v>
      </c>
    </row>
    <row r="285" spans="41:48">
      <c r="AO285" s="654">
        <v>8</v>
      </c>
      <c r="AP285" s="654">
        <v>3</v>
      </c>
      <c r="AQ285" s="654">
        <v>4</v>
      </c>
      <c r="AR285" s="658">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654">
        <f ca="1">COUNTIF(INDIRECT("H"&amp;(ROW()+12*(($AO285-1)*3+$AP285)-ROW())/12+5):INDIRECT("S"&amp;(ROW()+12*(($AO285-1)*3+$AP285)-ROW())/12+5),AR285)</f>
        <v>0</v>
      </c>
      <c r="AT285" s="658"/>
      <c r="AV285" s="654">
        <f ca="1">IF(AND(AR285&gt;0,AS285&gt;0),COUNTIF(AV$6:AV284,"&gt;0")+1,0)</f>
        <v>0</v>
      </c>
    </row>
    <row r="286" spans="41:48">
      <c r="AO286" s="654">
        <v>8</v>
      </c>
      <c r="AP286" s="654">
        <v>3</v>
      </c>
      <c r="AQ286" s="654">
        <v>5</v>
      </c>
      <c r="AR286" s="658">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654">
        <f ca="1">COUNTIF(INDIRECT("H"&amp;(ROW()+12*(($AO286-1)*3+$AP286)-ROW())/12+5):INDIRECT("S"&amp;(ROW()+12*(($AO286-1)*3+$AP286)-ROW())/12+5),AR286)</f>
        <v>0</v>
      </c>
      <c r="AT286" s="658"/>
      <c r="AV286" s="654">
        <f ca="1">IF(AND(AR286&gt;0,AS286&gt;0),COUNTIF(AV$6:AV285,"&gt;0")+1,0)</f>
        <v>0</v>
      </c>
    </row>
    <row r="287" spans="41:48">
      <c r="AO287" s="654">
        <v>8</v>
      </c>
      <c r="AP287" s="654">
        <v>3</v>
      </c>
      <c r="AQ287" s="654">
        <v>6</v>
      </c>
      <c r="AR287" s="658">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654">
        <f ca="1">COUNTIF(INDIRECT("H"&amp;(ROW()+12*(($AO287-1)*3+$AP287)-ROW())/12+5):INDIRECT("S"&amp;(ROW()+12*(($AO287-1)*3+$AP287)-ROW())/12+5),AR287)</f>
        <v>0</v>
      </c>
      <c r="AT287" s="658"/>
      <c r="AV287" s="654">
        <f ca="1">IF(AND(AR287&gt;0,AS287&gt;0),COUNTIF(AV$6:AV286,"&gt;0")+1,0)</f>
        <v>0</v>
      </c>
    </row>
    <row r="288" spans="41:48">
      <c r="AO288" s="654">
        <v>8</v>
      </c>
      <c r="AP288" s="654">
        <v>3</v>
      </c>
      <c r="AQ288" s="654">
        <v>7</v>
      </c>
      <c r="AR288" s="658">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654">
        <f ca="1">COUNTIF(INDIRECT("H"&amp;(ROW()+12*(($AO288-1)*3+$AP288)-ROW())/12+5):INDIRECT("S"&amp;(ROW()+12*(($AO288-1)*3+$AP288)-ROW())/12+5),AR288)</f>
        <v>0</v>
      </c>
      <c r="AT288" s="658"/>
      <c r="AV288" s="654">
        <f ca="1">IF(AND(AR288&gt;0,AS288&gt;0),COUNTIF(AV$6:AV287,"&gt;0")+1,0)</f>
        <v>0</v>
      </c>
    </row>
    <row r="289" spans="41:48">
      <c r="AO289" s="654">
        <v>8</v>
      </c>
      <c r="AP289" s="654">
        <v>3</v>
      </c>
      <c r="AQ289" s="654">
        <v>8</v>
      </c>
      <c r="AR289" s="658">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654">
        <f ca="1">COUNTIF(INDIRECT("H"&amp;(ROW()+12*(($AO289-1)*3+$AP289)-ROW())/12+5):INDIRECT("S"&amp;(ROW()+12*(($AO289-1)*3+$AP289)-ROW())/12+5),AR289)</f>
        <v>0</v>
      </c>
      <c r="AT289" s="658"/>
      <c r="AV289" s="654">
        <f ca="1">IF(AND(AR289&gt;0,AS289&gt;0),COUNTIF(AV$6:AV288,"&gt;0")+1,0)</f>
        <v>0</v>
      </c>
    </row>
    <row r="290" spans="41:48">
      <c r="AO290" s="654">
        <v>8</v>
      </c>
      <c r="AP290" s="654">
        <v>3</v>
      </c>
      <c r="AQ290" s="654">
        <v>9</v>
      </c>
      <c r="AR290" s="658">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654">
        <f ca="1">COUNTIF(INDIRECT("H"&amp;(ROW()+12*(($AO290-1)*3+$AP290)-ROW())/12+5):INDIRECT("S"&amp;(ROW()+12*(($AO290-1)*3+$AP290)-ROW())/12+5),AR290)</f>
        <v>0</v>
      </c>
      <c r="AT290" s="658"/>
      <c r="AV290" s="654">
        <f ca="1">IF(AND(AR290&gt;0,AS290&gt;0),COUNTIF(AV$6:AV289,"&gt;0")+1,0)</f>
        <v>0</v>
      </c>
    </row>
    <row r="291" spans="41:48">
      <c r="AO291" s="654">
        <v>8</v>
      </c>
      <c r="AP291" s="654">
        <v>3</v>
      </c>
      <c r="AQ291" s="654">
        <v>10</v>
      </c>
      <c r="AR291" s="658">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654">
        <f ca="1">COUNTIF(INDIRECT("H"&amp;(ROW()+12*(($AO291-1)*3+$AP291)-ROW())/12+5):INDIRECT("S"&amp;(ROW()+12*(($AO291-1)*3+$AP291)-ROW())/12+5),AR291)</f>
        <v>0</v>
      </c>
      <c r="AT291" s="658"/>
      <c r="AV291" s="654">
        <f ca="1">IF(AND(AR291&gt;0,AS291&gt;0),COUNTIF(AV$6:AV290,"&gt;0")+1,0)</f>
        <v>0</v>
      </c>
    </row>
    <row r="292" spans="41:48">
      <c r="AO292" s="654">
        <v>8</v>
      </c>
      <c r="AP292" s="654">
        <v>3</v>
      </c>
      <c r="AQ292" s="654">
        <v>11</v>
      </c>
      <c r="AR292" s="658">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654">
        <f ca="1">COUNTIF(INDIRECT("H"&amp;(ROW()+12*(($AO292-1)*3+$AP292)-ROW())/12+5):INDIRECT("S"&amp;(ROW()+12*(($AO292-1)*3+$AP292)-ROW())/12+5),AR292)</f>
        <v>0</v>
      </c>
      <c r="AT292" s="658"/>
      <c r="AV292" s="654">
        <f ca="1">IF(AND(AR292&gt;0,AS292&gt;0),COUNTIF(AV$6:AV291,"&gt;0")+1,0)</f>
        <v>0</v>
      </c>
    </row>
    <row r="293" spans="41:48">
      <c r="AO293" s="654">
        <v>8</v>
      </c>
      <c r="AP293" s="654">
        <v>3</v>
      </c>
      <c r="AQ293" s="654">
        <v>12</v>
      </c>
      <c r="AR293" s="658">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654">
        <f ca="1">COUNTIF(INDIRECT("H"&amp;(ROW()+12*(($AO293-1)*3+$AP293)-ROW())/12+5):INDIRECT("S"&amp;(ROW()+12*(($AO293-1)*3+$AP293)-ROW())/12+5),AR293)</f>
        <v>0</v>
      </c>
      <c r="AT293" s="658"/>
      <c r="AV293" s="654">
        <f ca="1">IF(AND(AR293&gt;0,AS293&gt;0),COUNTIF(AV$6:AV292,"&gt;0")+1,0)</f>
        <v>0</v>
      </c>
    </row>
    <row r="294" spans="41:48">
      <c r="AO294" s="654">
        <v>9</v>
      </c>
      <c r="AP294" s="654">
        <v>1</v>
      </c>
      <c r="AQ294" s="654">
        <v>1</v>
      </c>
      <c r="AR294" s="658">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654">
        <f ca="1">COUNTIF(INDIRECT("H"&amp;(ROW()+12*(($AO294-1)*3+$AP294)-ROW())/12+5):INDIRECT("S"&amp;(ROW()+12*(($AO294-1)*3+$AP294)-ROW())/12+5),AR294)</f>
        <v>0</v>
      </c>
      <c r="AT294" s="658"/>
      <c r="AV294" s="654">
        <f ca="1">IF(AND(AR294&gt;0,AS294&gt;0),COUNTIF(AV$6:AV293,"&gt;0")+1,0)</f>
        <v>0</v>
      </c>
    </row>
    <row r="295" spans="41:48">
      <c r="AO295" s="654">
        <v>9</v>
      </c>
      <c r="AP295" s="654">
        <v>1</v>
      </c>
      <c r="AQ295" s="654">
        <v>2</v>
      </c>
      <c r="AR295" s="658">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654">
        <f ca="1">COUNTIF(INDIRECT("H"&amp;(ROW()+12*(($AO295-1)*3+$AP295)-ROW())/12+5):INDIRECT("S"&amp;(ROW()+12*(($AO295-1)*3+$AP295)-ROW())/12+5),AR295)</f>
        <v>0</v>
      </c>
      <c r="AT295" s="658"/>
      <c r="AV295" s="654">
        <f ca="1">IF(AND(AR295&gt;0,AS295&gt;0),COUNTIF(AV$6:AV294,"&gt;0")+1,0)</f>
        <v>0</v>
      </c>
    </row>
    <row r="296" spans="41:48">
      <c r="AO296" s="654">
        <v>9</v>
      </c>
      <c r="AP296" s="654">
        <v>1</v>
      </c>
      <c r="AQ296" s="654">
        <v>3</v>
      </c>
      <c r="AR296" s="658">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654">
        <f ca="1">COUNTIF(INDIRECT("H"&amp;(ROW()+12*(($AO296-1)*3+$AP296)-ROW())/12+5):INDIRECT("S"&amp;(ROW()+12*(($AO296-1)*3+$AP296)-ROW())/12+5),AR296)</f>
        <v>0</v>
      </c>
      <c r="AT296" s="658"/>
      <c r="AV296" s="654">
        <f ca="1">IF(AND(AR296&gt;0,AS296&gt;0),COUNTIF(AV$6:AV295,"&gt;0")+1,0)</f>
        <v>0</v>
      </c>
    </row>
    <row r="297" spans="41:48">
      <c r="AO297" s="654">
        <v>9</v>
      </c>
      <c r="AP297" s="654">
        <v>1</v>
      </c>
      <c r="AQ297" s="654">
        <v>4</v>
      </c>
      <c r="AR297" s="658">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654">
        <f ca="1">COUNTIF(INDIRECT("H"&amp;(ROW()+12*(($AO297-1)*3+$AP297)-ROW())/12+5):INDIRECT("S"&amp;(ROW()+12*(($AO297-1)*3+$AP297)-ROW())/12+5),AR297)</f>
        <v>0</v>
      </c>
      <c r="AT297" s="658"/>
      <c r="AV297" s="654">
        <f ca="1">IF(AND(AR297&gt;0,AS297&gt;0),COUNTIF(AV$6:AV296,"&gt;0")+1,0)</f>
        <v>0</v>
      </c>
    </row>
    <row r="298" spans="41:48">
      <c r="AO298" s="654">
        <v>9</v>
      </c>
      <c r="AP298" s="654">
        <v>1</v>
      </c>
      <c r="AQ298" s="654">
        <v>5</v>
      </c>
      <c r="AR298" s="658">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654">
        <f ca="1">COUNTIF(INDIRECT("H"&amp;(ROW()+12*(($AO298-1)*3+$AP298)-ROW())/12+5):INDIRECT("S"&amp;(ROW()+12*(($AO298-1)*3+$AP298)-ROW())/12+5),AR298)</f>
        <v>0</v>
      </c>
      <c r="AT298" s="658"/>
      <c r="AV298" s="654">
        <f ca="1">IF(AND(AR298&gt;0,AS298&gt;0),COUNTIF(AV$6:AV297,"&gt;0")+1,0)</f>
        <v>0</v>
      </c>
    </row>
    <row r="299" spans="41:48">
      <c r="AO299" s="654">
        <v>9</v>
      </c>
      <c r="AP299" s="654">
        <v>1</v>
      </c>
      <c r="AQ299" s="654">
        <v>6</v>
      </c>
      <c r="AR299" s="658">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654">
        <f ca="1">COUNTIF(INDIRECT("H"&amp;(ROW()+12*(($AO299-1)*3+$AP299)-ROW())/12+5):INDIRECT("S"&amp;(ROW()+12*(($AO299-1)*3+$AP299)-ROW())/12+5),AR299)</f>
        <v>0</v>
      </c>
      <c r="AT299" s="658"/>
      <c r="AV299" s="654">
        <f ca="1">IF(AND(AR299&gt;0,AS299&gt;0),COUNTIF(AV$6:AV298,"&gt;0")+1,0)</f>
        <v>0</v>
      </c>
    </row>
    <row r="300" spans="41:48">
      <c r="AO300" s="654">
        <v>9</v>
      </c>
      <c r="AP300" s="654">
        <v>1</v>
      </c>
      <c r="AQ300" s="654">
        <v>7</v>
      </c>
      <c r="AR300" s="658">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654">
        <f ca="1">COUNTIF(INDIRECT("H"&amp;(ROW()+12*(($AO300-1)*3+$AP300)-ROW())/12+5):INDIRECT("S"&amp;(ROW()+12*(($AO300-1)*3+$AP300)-ROW())/12+5),AR300)</f>
        <v>0</v>
      </c>
      <c r="AT300" s="658"/>
      <c r="AV300" s="654">
        <f ca="1">IF(AND(AR300&gt;0,AS300&gt;0),COUNTIF(AV$6:AV299,"&gt;0")+1,0)</f>
        <v>0</v>
      </c>
    </row>
    <row r="301" spans="41:48">
      <c r="AO301" s="654">
        <v>9</v>
      </c>
      <c r="AP301" s="654">
        <v>1</v>
      </c>
      <c r="AQ301" s="654">
        <v>8</v>
      </c>
      <c r="AR301" s="658">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654">
        <f ca="1">COUNTIF(INDIRECT("H"&amp;(ROW()+12*(($AO301-1)*3+$AP301)-ROW())/12+5):INDIRECT("S"&amp;(ROW()+12*(($AO301-1)*3+$AP301)-ROW())/12+5),AR301)</f>
        <v>0</v>
      </c>
      <c r="AT301" s="658"/>
      <c r="AV301" s="654">
        <f ca="1">IF(AND(AR301&gt;0,AS301&gt;0),COUNTIF(AV$6:AV300,"&gt;0")+1,0)</f>
        <v>0</v>
      </c>
    </row>
    <row r="302" spans="41:48">
      <c r="AO302" s="654">
        <v>9</v>
      </c>
      <c r="AP302" s="654">
        <v>1</v>
      </c>
      <c r="AQ302" s="654">
        <v>9</v>
      </c>
      <c r="AR302" s="658">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654">
        <f ca="1">COUNTIF(INDIRECT("H"&amp;(ROW()+12*(($AO302-1)*3+$AP302)-ROW())/12+5):INDIRECT("S"&amp;(ROW()+12*(($AO302-1)*3+$AP302)-ROW())/12+5),AR302)</f>
        <v>0</v>
      </c>
      <c r="AT302" s="658"/>
      <c r="AV302" s="654">
        <f ca="1">IF(AND(AR302&gt;0,AS302&gt;0),COUNTIF(AV$6:AV301,"&gt;0")+1,0)</f>
        <v>0</v>
      </c>
    </row>
    <row r="303" spans="41:48">
      <c r="AO303" s="654">
        <v>9</v>
      </c>
      <c r="AP303" s="654">
        <v>1</v>
      </c>
      <c r="AQ303" s="654">
        <v>10</v>
      </c>
      <c r="AR303" s="658">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654">
        <f ca="1">COUNTIF(INDIRECT("H"&amp;(ROW()+12*(($AO303-1)*3+$AP303)-ROW())/12+5):INDIRECT("S"&amp;(ROW()+12*(($AO303-1)*3+$AP303)-ROW())/12+5),AR303)</f>
        <v>0</v>
      </c>
      <c r="AT303" s="658"/>
      <c r="AV303" s="654">
        <f ca="1">IF(AND(AR303&gt;0,AS303&gt;0),COUNTIF(AV$6:AV302,"&gt;0")+1,0)</f>
        <v>0</v>
      </c>
    </row>
    <row r="304" spans="41:48">
      <c r="AO304" s="654">
        <v>9</v>
      </c>
      <c r="AP304" s="654">
        <v>1</v>
      </c>
      <c r="AQ304" s="654">
        <v>11</v>
      </c>
      <c r="AR304" s="658">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654">
        <f ca="1">COUNTIF(INDIRECT("H"&amp;(ROW()+12*(($AO304-1)*3+$AP304)-ROW())/12+5):INDIRECT("S"&amp;(ROW()+12*(($AO304-1)*3+$AP304)-ROW())/12+5),AR304)</f>
        <v>0</v>
      </c>
      <c r="AT304" s="658"/>
      <c r="AV304" s="654">
        <f ca="1">IF(AND(AR304&gt;0,AS304&gt;0),COUNTIF(AV$6:AV303,"&gt;0")+1,0)</f>
        <v>0</v>
      </c>
    </row>
    <row r="305" spans="41:48">
      <c r="AO305" s="654">
        <v>9</v>
      </c>
      <c r="AP305" s="654">
        <v>1</v>
      </c>
      <c r="AQ305" s="654">
        <v>12</v>
      </c>
      <c r="AR305" s="658">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654">
        <f ca="1">COUNTIF(INDIRECT("H"&amp;(ROW()+12*(($AO305-1)*3+$AP305)-ROW())/12+5):INDIRECT("S"&amp;(ROW()+12*(($AO305-1)*3+$AP305)-ROW())/12+5),AR305)</f>
        <v>0</v>
      </c>
      <c r="AT305" s="658"/>
      <c r="AV305" s="654">
        <f ca="1">IF(AND(AR305&gt;0,AS305&gt;0),COUNTIF(AV$6:AV304,"&gt;0")+1,0)</f>
        <v>0</v>
      </c>
    </row>
    <row r="306" spans="41:48">
      <c r="AO306" s="654">
        <v>9</v>
      </c>
      <c r="AP306" s="654">
        <v>2</v>
      </c>
      <c r="AQ306" s="654">
        <v>1</v>
      </c>
      <c r="AR306" s="658">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654">
        <f ca="1">COUNTIF(INDIRECT("H"&amp;(ROW()+12*(($AO306-1)*3+$AP306)-ROW())/12+5):INDIRECT("S"&amp;(ROW()+12*(($AO306-1)*3+$AP306)-ROW())/12+5),AR306)</f>
        <v>0</v>
      </c>
      <c r="AT306" s="658"/>
      <c r="AV306" s="654">
        <f ca="1">IF(AND(AR306&gt;0,AS306&gt;0),COUNTIF(AV$6:AV305,"&gt;0")+1,0)</f>
        <v>0</v>
      </c>
    </row>
    <row r="307" spans="41:48">
      <c r="AO307" s="654">
        <v>9</v>
      </c>
      <c r="AP307" s="654">
        <v>2</v>
      </c>
      <c r="AQ307" s="654">
        <v>2</v>
      </c>
      <c r="AR307" s="658">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654">
        <f ca="1">COUNTIF(INDIRECT("H"&amp;(ROW()+12*(($AO307-1)*3+$AP307)-ROW())/12+5):INDIRECT("S"&amp;(ROW()+12*(($AO307-1)*3+$AP307)-ROW())/12+5),AR307)</f>
        <v>0</v>
      </c>
      <c r="AT307" s="658"/>
      <c r="AV307" s="654">
        <f ca="1">IF(AND(AR307&gt;0,AS307&gt;0),COUNTIF(AV$6:AV306,"&gt;0")+1,0)</f>
        <v>0</v>
      </c>
    </row>
    <row r="308" spans="41:48">
      <c r="AO308" s="654">
        <v>9</v>
      </c>
      <c r="AP308" s="654">
        <v>2</v>
      </c>
      <c r="AQ308" s="654">
        <v>3</v>
      </c>
      <c r="AR308" s="658">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654">
        <f ca="1">COUNTIF(INDIRECT("H"&amp;(ROW()+12*(($AO308-1)*3+$AP308)-ROW())/12+5):INDIRECT("S"&amp;(ROW()+12*(($AO308-1)*3+$AP308)-ROW())/12+5),AR308)</f>
        <v>0</v>
      </c>
      <c r="AT308" s="658"/>
      <c r="AV308" s="654">
        <f ca="1">IF(AND(AR308&gt;0,AS308&gt;0),COUNTIF(AV$6:AV307,"&gt;0")+1,0)</f>
        <v>0</v>
      </c>
    </row>
    <row r="309" spans="41:48">
      <c r="AO309" s="654">
        <v>9</v>
      </c>
      <c r="AP309" s="654">
        <v>2</v>
      </c>
      <c r="AQ309" s="654">
        <v>4</v>
      </c>
      <c r="AR309" s="658">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654">
        <f ca="1">COUNTIF(INDIRECT("H"&amp;(ROW()+12*(($AO309-1)*3+$AP309)-ROW())/12+5):INDIRECT("S"&amp;(ROW()+12*(($AO309-1)*3+$AP309)-ROW())/12+5),AR309)</f>
        <v>0</v>
      </c>
      <c r="AT309" s="658"/>
      <c r="AV309" s="654">
        <f ca="1">IF(AND(AR309&gt;0,AS309&gt;0),COUNTIF(AV$6:AV308,"&gt;0")+1,0)</f>
        <v>0</v>
      </c>
    </row>
    <row r="310" spans="41:48">
      <c r="AO310" s="654">
        <v>9</v>
      </c>
      <c r="AP310" s="654">
        <v>2</v>
      </c>
      <c r="AQ310" s="654">
        <v>5</v>
      </c>
      <c r="AR310" s="658">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654">
        <f ca="1">COUNTIF(INDIRECT("H"&amp;(ROW()+12*(($AO310-1)*3+$AP310)-ROW())/12+5):INDIRECT("S"&amp;(ROW()+12*(($AO310-1)*3+$AP310)-ROW())/12+5),AR310)</f>
        <v>0</v>
      </c>
      <c r="AT310" s="658"/>
      <c r="AV310" s="654">
        <f ca="1">IF(AND(AR310&gt;0,AS310&gt;0),COUNTIF(AV$6:AV309,"&gt;0")+1,0)</f>
        <v>0</v>
      </c>
    </row>
    <row r="311" spans="41:48">
      <c r="AO311" s="654">
        <v>9</v>
      </c>
      <c r="AP311" s="654">
        <v>2</v>
      </c>
      <c r="AQ311" s="654">
        <v>6</v>
      </c>
      <c r="AR311" s="658">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654">
        <f ca="1">COUNTIF(INDIRECT("H"&amp;(ROW()+12*(($AO311-1)*3+$AP311)-ROW())/12+5):INDIRECT("S"&amp;(ROW()+12*(($AO311-1)*3+$AP311)-ROW())/12+5),AR311)</f>
        <v>0</v>
      </c>
      <c r="AT311" s="658"/>
      <c r="AV311" s="654">
        <f ca="1">IF(AND(AR311&gt;0,AS311&gt;0),COUNTIF(AV$6:AV310,"&gt;0")+1,0)</f>
        <v>0</v>
      </c>
    </row>
    <row r="312" spans="41:48">
      <c r="AO312" s="654">
        <v>9</v>
      </c>
      <c r="AP312" s="654">
        <v>2</v>
      </c>
      <c r="AQ312" s="654">
        <v>7</v>
      </c>
      <c r="AR312" s="658">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654">
        <f ca="1">COUNTIF(INDIRECT("H"&amp;(ROW()+12*(($AO312-1)*3+$AP312)-ROW())/12+5):INDIRECT("S"&amp;(ROW()+12*(($AO312-1)*3+$AP312)-ROW())/12+5),AR312)</f>
        <v>0</v>
      </c>
      <c r="AT312" s="658"/>
      <c r="AV312" s="654">
        <f ca="1">IF(AND(AR312&gt;0,AS312&gt;0),COUNTIF(AV$6:AV311,"&gt;0")+1,0)</f>
        <v>0</v>
      </c>
    </row>
    <row r="313" spans="41:48">
      <c r="AO313" s="654">
        <v>9</v>
      </c>
      <c r="AP313" s="654">
        <v>2</v>
      </c>
      <c r="AQ313" s="654">
        <v>8</v>
      </c>
      <c r="AR313" s="658">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654">
        <f ca="1">COUNTIF(INDIRECT("H"&amp;(ROW()+12*(($AO313-1)*3+$AP313)-ROW())/12+5):INDIRECT("S"&amp;(ROW()+12*(($AO313-1)*3+$AP313)-ROW())/12+5),AR313)</f>
        <v>0</v>
      </c>
      <c r="AT313" s="658"/>
      <c r="AV313" s="654">
        <f ca="1">IF(AND(AR313&gt;0,AS313&gt;0),COUNTIF(AV$6:AV312,"&gt;0")+1,0)</f>
        <v>0</v>
      </c>
    </row>
    <row r="314" spans="41:48">
      <c r="AO314" s="654">
        <v>9</v>
      </c>
      <c r="AP314" s="654">
        <v>2</v>
      </c>
      <c r="AQ314" s="654">
        <v>9</v>
      </c>
      <c r="AR314" s="658">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654">
        <f ca="1">COUNTIF(INDIRECT("H"&amp;(ROW()+12*(($AO314-1)*3+$AP314)-ROW())/12+5):INDIRECT("S"&amp;(ROW()+12*(($AO314-1)*3+$AP314)-ROW())/12+5),AR314)</f>
        <v>0</v>
      </c>
      <c r="AT314" s="658"/>
      <c r="AV314" s="654">
        <f ca="1">IF(AND(AR314&gt;0,AS314&gt;0),COUNTIF(AV$6:AV313,"&gt;0")+1,0)</f>
        <v>0</v>
      </c>
    </row>
    <row r="315" spans="41:48">
      <c r="AO315" s="654">
        <v>9</v>
      </c>
      <c r="AP315" s="654">
        <v>2</v>
      </c>
      <c r="AQ315" s="654">
        <v>10</v>
      </c>
      <c r="AR315" s="658">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654">
        <f ca="1">COUNTIF(INDIRECT("H"&amp;(ROW()+12*(($AO315-1)*3+$AP315)-ROW())/12+5):INDIRECT("S"&amp;(ROW()+12*(($AO315-1)*3+$AP315)-ROW())/12+5),AR315)</f>
        <v>0</v>
      </c>
      <c r="AT315" s="658"/>
      <c r="AV315" s="654">
        <f ca="1">IF(AND(AR315&gt;0,AS315&gt;0),COUNTIF(AV$6:AV314,"&gt;0")+1,0)</f>
        <v>0</v>
      </c>
    </row>
    <row r="316" spans="41:48">
      <c r="AO316" s="654">
        <v>9</v>
      </c>
      <c r="AP316" s="654">
        <v>2</v>
      </c>
      <c r="AQ316" s="654">
        <v>11</v>
      </c>
      <c r="AR316" s="658">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654">
        <f ca="1">COUNTIF(INDIRECT("H"&amp;(ROW()+12*(($AO316-1)*3+$AP316)-ROW())/12+5):INDIRECT("S"&amp;(ROW()+12*(($AO316-1)*3+$AP316)-ROW())/12+5),AR316)</f>
        <v>0</v>
      </c>
      <c r="AT316" s="658"/>
      <c r="AV316" s="654">
        <f ca="1">IF(AND(AR316&gt;0,AS316&gt;0),COUNTIF(AV$6:AV315,"&gt;0")+1,0)</f>
        <v>0</v>
      </c>
    </row>
    <row r="317" spans="41:48">
      <c r="AO317" s="654">
        <v>9</v>
      </c>
      <c r="AP317" s="654">
        <v>2</v>
      </c>
      <c r="AQ317" s="654">
        <v>12</v>
      </c>
      <c r="AR317" s="658">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654">
        <f ca="1">COUNTIF(INDIRECT("H"&amp;(ROW()+12*(($AO317-1)*3+$AP317)-ROW())/12+5):INDIRECT("S"&amp;(ROW()+12*(($AO317-1)*3+$AP317)-ROW())/12+5),AR317)</f>
        <v>0</v>
      </c>
      <c r="AT317" s="658"/>
      <c r="AV317" s="654">
        <f ca="1">IF(AND(AR317&gt;0,AS317&gt;0),COUNTIF(AV$6:AV316,"&gt;0")+1,0)</f>
        <v>0</v>
      </c>
    </row>
    <row r="318" spans="41:48">
      <c r="AO318" s="654">
        <v>9</v>
      </c>
      <c r="AP318" s="654">
        <v>3</v>
      </c>
      <c r="AQ318" s="654">
        <v>1</v>
      </c>
      <c r="AR318" s="658">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654">
        <f ca="1">COUNTIF(INDIRECT("H"&amp;(ROW()+12*(($AO318-1)*3+$AP318)-ROW())/12+5):INDIRECT("S"&amp;(ROW()+12*(($AO318-1)*3+$AP318)-ROW())/12+5),AR318)</f>
        <v>0</v>
      </c>
      <c r="AT318" s="658"/>
      <c r="AV318" s="654">
        <f ca="1">IF(AND(AR318&gt;0,AS318&gt;0),COUNTIF(AV$6:AV317,"&gt;0")+1,0)</f>
        <v>0</v>
      </c>
    </row>
    <row r="319" spans="41:48">
      <c r="AO319" s="654">
        <v>9</v>
      </c>
      <c r="AP319" s="654">
        <v>3</v>
      </c>
      <c r="AQ319" s="654">
        <v>2</v>
      </c>
      <c r="AR319" s="658">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654">
        <f ca="1">COUNTIF(INDIRECT("H"&amp;(ROW()+12*(($AO319-1)*3+$AP319)-ROW())/12+5):INDIRECT("S"&amp;(ROW()+12*(($AO319-1)*3+$AP319)-ROW())/12+5),AR319)</f>
        <v>0</v>
      </c>
      <c r="AT319" s="658"/>
      <c r="AV319" s="654">
        <f ca="1">IF(AND(AR319&gt;0,AS319&gt;0),COUNTIF(AV$6:AV318,"&gt;0")+1,0)</f>
        <v>0</v>
      </c>
    </row>
    <row r="320" spans="41:48">
      <c r="AO320" s="654">
        <v>9</v>
      </c>
      <c r="AP320" s="654">
        <v>3</v>
      </c>
      <c r="AQ320" s="654">
        <v>3</v>
      </c>
      <c r="AR320" s="658">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654">
        <f ca="1">COUNTIF(INDIRECT("H"&amp;(ROW()+12*(($AO320-1)*3+$AP320)-ROW())/12+5):INDIRECT("S"&amp;(ROW()+12*(($AO320-1)*3+$AP320)-ROW())/12+5),AR320)</f>
        <v>0</v>
      </c>
      <c r="AT320" s="658"/>
      <c r="AV320" s="654">
        <f ca="1">IF(AND(AR320&gt;0,AS320&gt;0),COUNTIF(AV$6:AV319,"&gt;0")+1,0)</f>
        <v>0</v>
      </c>
    </row>
    <row r="321" spans="41:48">
      <c r="AO321" s="654">
        <v>9</v>
      </c>
      <c r="AP321" s="654">
        <v>3</v>
      </c>
      <c r="AQ321" s="654">
        <v>4</v>
      </c>
      <c r="AR321" s="658">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654">
        <f ca="1">COUNTIF(INDIRECT("H"&amp;(ROW()+12*(($AO321-1)*3+$AP321)-ROW())/12+5):INDIRECT("S"&amp;(ROW()+12*(($AO321-1)*3+$AP321)-ROW())/12+5),AR321)</f>
        <v>0</v>
      </c>
      <c r="AT321" s="658"/>
      <c r="AV321" s="654">
        <f ca="1">IF(AND(AR321&gt;0,AS321&gt;0),COUNTIF(AV$6:AV320,"&gt;0")+1,0)</f>
        <v>0</v>
      </c>
    </row>
    <row r="322" spans="41:48">
      <c r="AO322" s="654">
        <v>9</v>
      </c>
      <c r="AP322" s="654">
        <v>3</v>
      </c>
      <c r="AQ322" s="654">
        <v>5</v>
      </c>
      <c r="AR322" s="658">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654">
        <f ca="1">COUNTIF(INDIRECT("H"&amp;(ROW()+12*(($AO322-1)*3+$AP322)-ROW())/12+5):INDIRECT("S"&amp;(ROW()+12*(($AO322-1)*3+$AP322)-ROW())/12+5),AR322)</f>
        <v>0</v>
      </c>
      <c r="AT322" s="658"/>
      <c r="AV322" s="654">
        <f ca="1">IF(AND(AR322&gt;0,AS322&gt;0),COUNTIF(AV$6:AV321,"&gt;0")+1,0)</f>
        <v>0</v>
      </c>
    </row>
    <row r="323" spans="41:48">
      <c r="AO323" s="654">
        <v>9</v>
      </c>
      <c r="AP323" s="654">
        <v>3</v>
      </c>
      <c r="AQ323" s="654">
        <v>6</v>
      </c>
      <c r="AR323" s="658">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654">
        <f ca="1">COUNTIF(INDIRECT("H"&amp;(ROW()+12*(($AO323-1)*3+$AP323)-ROW())/12+5):INDIRECT("S"&amp;(ROW()+12*(($AO323-1)*3+$AP323)-ROW())/12+5),AR323)</f>
        <v>0</v>
      </c>
      <c r="AT323" s="658"/>
      <c r="AV323" s="654">
        <f ca="1">IF(AND(AR323&gt;0,AS323&gt;0),COUNTIF(AV$6:AV322,"&gt;0")+1,0)</f>
        <v>0</v>
      </c>
    </row>
    <row r="324" spans="41:48">
      <c r="AO324" s="654">
        <v>9</v>
      </c>
      <c r="AP324" s="654">
        <v>3</v>
      </c>
      <c r="AQ324" s="654">
        <v>7</v>
      </c>
      <c r="AR324" s="658">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654">
        <f ca="1">COUNTIF(INDIRECT("H"&amp;(ROW()+12*(($AO324-1)*3+$AP324)-ROW())/12+5):INDIRECT("S"&amp;(ROW()+12*(($AO324-1)*3+$AP324)-ROW())/12+5),AR324)</f>
        <v>0</v>
      </c>
      <c r="AT324" s="658"/>
      <c r="AV324" s="654">
        <f ca="1">IF(AND(AR324&gt;0,AS324&gt;0),COUNTIF(AV$6:AV323,"&gt;0")+1,0)</f>
        <v>0</v>
      </c>
    </row>
    <row r="325" spans="41:48">
      <c r="AO325" s="654">
        <v>9</v>
      </c>
      <c r="AP325" s="654">
        <v>3</v>
      </c>
      <c r="AQ325" s="654">
        <v>8</v>
      </c>
      <c r="AR325" s="658">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654">
        <f ca="1">COUNTIF(INDIRECT("H"&amp;(ROW()+12*(($AO325-1)*3+$AP325)-ROW())/12+5):INDIRECT("S"&amp;(ROW()+12*(($AO325-1)*3+$AP325)-ROW())/12+5),AR325)</f>
        <v>0</v>
      </c>
      <c r="AT325" s="658"/>
      <c r="AV325" s="654">
        <f ca="1">IF(AND(AR325&gt;0,AS325&gt;0),COUNTIF(AV$6:AV324,"&gt;0")+1,0)</f>
        <v>0</v>
      </c>
    </row>
    <row r="326" spans="41:48">
      <c r="AO326" s="654">
        <v>9</v>
      </c>
      <c r="AP326" s="654">
        <v>3</v>
      </c>
      <c r="AQ326" s="654">
        <v>9</v>
      </c>
      <c r="AR326" s="658">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654">
        <f ca="1">COUNTIF(INDIRECT("H"&amp;(ROW()+12*(($AO326-1)*3+$AP326)-ROW())/12+5):INDIRECT("S"&amp;(ROW()+12*(($AO326-1)*3+$AP326)-ROW())/12+5),AR326)</f>
        <v>0</v>
      </c>
      <c r="AT326" s="658"/>
      <c r="AV326" s="654">
        <f ca="1">IF(AND(AR326&gt;0,AS326&gt;0),COUNTIF(AV$6:AV325,"&gt;0")+1,0)</f>
        <v>0</v>
      </c>
    </row>
    <row r="327" spans="41:48">
      <c r="AO327" s="654">
        <v>9</v>
      </c>
      <c r="AP327" s="654">
        <v>3</v>
      </c>
      <c r="AQ327" s="654">
        <v>10</v>
      </c>
      <c r="AR327" s="658">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654">
        <f ca="1">COUNTIF(INDIRECT("H"&amp;(ROW()+12*(($AO327-1)*3+$AP327)-ROW())/12+5):INDIRECT("S"&amp;(ROW()+12*(($AO327-1)*3+$AP327)-ROW())/12+5),AR327)</f>
        <v>0</v>
      </c>
      <c r="AT327" s="658"/>
      <c r="AV327" s="654">
        <f ca="1">IF(AND(AR327&gt;0,AS327&gt;0),COUNTIF(AV$6:AV326,"&gt;0")+1,0)</f>
        <v>0</v>
      </c>
    </row>
    <row r="328" spans="41:48">
      <c r="AO328" s="654">
        <v>9</v>
      </c>
      <c r="AP328" s="654">
        <v>3</v>
      </c>
      <c r="AQ328" s="654">
        <v>11</v>
      </c>
      <c r="AR328" s="658">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654">
        <f ca="1">COUNTIF(INDIRECT("H"&amp;(ROW()+12*(($AO328-1)*3+$AP328)-ROW())/12+5):INDIRECT("S"&amp;(ROW()+12*(($AO328-1)*3+$AP328)-ROW())/12+5),AR328)</f>
        <v>0</v>
      </c>
      <c r="AT328" s="658"/>
      <c r="AV328" s="654">
        <f ca="1">IF(AND(AR328&gt;0,AS328&gt;0),COUNTIF(AV$6:AV327,"&gt;0")+1,0)</f>
        <v>0</v>
      </c>
    </row>
    <row r="329" spans="41:48">
      <c r="AO329" s="654">
        <v>9</v>
      </c>
      <c r="AP329" s="654">
        <v>3</v>
      </c>
      <c r="AQ329" s="654">
        <v>12</v>
      </c>
      <c r="AR329" s="658">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654">
        <f ca="1">COUNTIF(INDIRECT("H"&amp;(ROW()+12*(($AO329-1)*3+$AP329)-ROW())/12+5):INDIRECT("S"&amp;(ROW()+12*(($AO329-1)*3+$AP329)-ROW())/12+5),AR329)</f>
        <v>0</v>
      </c>
      <c r="AT329" s="658"/>
      <c r="AV329" s="654">
        <f ca="1">IF(AND(AR329&gt;0,AS329&gt;0),COUNTIF(AV$6:AV328,"&gt;0")+1,0)</f>
        <v>0</v>
      </c>
    </row>
    <row r="330" spans="41:48">
      <c r="AO330" s="654">
        <v>10</v>
      </c>
      <c r="AP330" s="654">
        <v>1</v>
      </c>
      <c r="AQ330" s="654">
        <v>1</v>
      </c>
      <c r="AR330" s="658">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654">
        <f ca="1">COUNTIF(INDIRECT("H"&amp;(ROW()+12*(($AO330-1)*3+$AP330)-ROW())/12+5):INDIRECT("S"&amp;(ROW()+12*(($AO330-1)*3+$AP330)-ROW())/12+5),AR330)</f>
        <v>0</v>
      </c>
      <c r="AT330" s="658"/>
      <c r="AV330" s="654">
        <f ca="1">IF(AND(AR330&gt;0,AS330&gt;0),COUNTIF(AV$6:AV329,"&gt;0")+1,0)</f>
        <v>0</v>
      </c>
    </row>
    <row r="331" spans="41:48">
      <c r="AO331" s="654">
        <v>10</v>
      </c>
      <c r="AP331" s="654">
        <v>1</v>
      </c>
      <c r="AQ331" s="654">
        <v>2</v>
      </c>
      <c r="AR331" s="658">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654">
        <f ca="1">COUNTIF(INDIRECT("H"&amp;(ROW()+12*(($AO331-1)*3+$AP331)-ROW())/12+5):INDIRECT("S"&amp;(ROW()+12*(($AO331-1)*3+$AP331)-ROW())/12+5),AR331)</f>
        <v>0</v>
      </c>
      <c r="AT331" s="658"/>
      <c r="AV331" s="654">
        <f ca="1">IF(AND(AR331&gt;0,AS331&gt;0),COUNTIF(AV$6:AV330,"&gt;0")+1,0)</f>
        <v>0</v>
      </c>
    </row>
    <row r="332" spans="41:48">
      <c r="AO332" s="654">
        <v>10</v>
      </c>
      <c r="AP332" s="654">
        <v>1</v>
      </c>
      <c r="AQ332" s="654">
        <v>3</v>
      </c>
      <c r="AR332" s="658">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654">
        <f ca="1">COUNTIF(INDIRECT("H"&amp;(ROW()+12*(($AO332-1)*3+$AP332)-ROW())/12+5):INDIRECT("S"&amp;(ROW()+12*(($AO332-1)*3+$AP332)-ROW())/12+5),AR332)</f>
        <v>0</v>
      </c>
      <c r="AT332" s="658"/>
      <c r="AV332" s="654">
        <f ca="1">IF(AND(AR332&gt;0,AS332&gt;0),COUNTIF(AV$6:AV331,"&gt;0")+1,0)</f>
        <v>0</v>
      </c>
    </row>
    <row r="333" spans="41:48">
      <c r="AO333" s="654">
        <v>10</v>
      </c>
      <c r="AP333" s="654">
        <v>1</v>
      </c>
      <c r="AQ333" s="654">
        <v>4</v>
      </c>
      <c r="AR333" s="658">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654">
        <f ca="1">COUNTIF(INDIRECT("H"&amp;(ROW()+12*(($AO333-1)*3+$AP333)-ROW())/12+5):INDIRECT("S"&amp;(ROW()+12*(($AO333-1)*3+$AP333)-ROW())/12+5),AR333)</f>
        <v>0</v>
      </c>
      <c r="AT333" s="658"/>
      <c r="AV333" s="654">
        <f ca="1">IF(AND(AR333&gt;0,AS333&gt;0),COUNTIF(AV$6:AV332,"&gt;0")+1,0)</f>
        <v>0</v>
      </c>
    </row>
    <row r="334" spans="41:48">
      <c r="AO334" s="654">
        <v>10</v>
      </c>
      <c r="AP334" s="654">
        <v>1</v>
      </c>
      <c r="AQ334" s="654">
        <v>5</v>
      </c>
      <c r="AR334" s="658">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654">
        <f ca="1">COUNTIF(INDIRECT("H"&amp;(ROW()+12*(($AO334-1)*3+$AP334)-ROW())/12+5):INDIRECT("S"&amp;(ROW()+12*(($AO334-1)*3+$AP334)-ROW())/12+5),AR334)</f>
        <v>0</v>
      </c>
      <c r="AT334" s="658"/>
      <c r="AV334" s="654">
        <f ca="1">IF(AND(AR334&gt;0,AS334&gt;0),COUNTIF(AV$6:AV333,"&gt;0")+1,0)</f>
        <v>0</v>
      </c>
    </row>
    <row r="335" spans="41:48">
      <c r="AO335" s="654">
        <v>10</v>
      </c>
      <c r="AP335" s="654">
        <v>1</v>
      </c>
      <c r="AQ335" s="654">
        <v>6</v>
      </c>
      <c r="AR335" s="658">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654">
        <f ca="1">COUNTIF(INDIRECT("H"&amp;(ROW()+12*(($AO335-1)*3+$AP335)-ROW())/12+5):INDIRECT("S"&amp;(ROW()+12*(($AO335-1)*3+$AP335)-ROW())/12+5),AR335)</f>
        <v>0</v>
      </c>
      <c r="AT335" s="658"/>
      <c r="AV335" s="654">
        <f ca="1">IF(AND(AR335&gt;0,AS335&gt;0),COUNTIF(AV$6:AV334,"&gt;0")+1,0)</f>
        <v>0</v>
      </c>
    </row>
    <row r="336" spans="41:48">
      <c r="AO336" s="654">
        <v>10</v>
      </c>
      <c r="AP336" s="654">
        <v>1</v>
      </c>
      <c r="AQ336" s="654">
        <v>7</v>
      </c>
      <c r="AR336" s="658">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654">
        <f ca="1">COUNTIF(INDIRECT("H"&amp;(ROW()+12*(($AO336-1)*3+$AP336)-ROW())/12+5):INDIRECT("S"&amp;(ROW()+12*(($AO336-1)*3+$AP336)-ROW())/12+5),AR336)</f>
        <v>0</v>
      </c>
      <c r="AT336" s="658"/>
      <c r="AV336" s="654">
        <f ca="1">IF(AND(AR336&gt;0,AS336&gt;0),COUNTIF(AV$6:AV335,"&gt;0")+1,0)</f>
        <v>0</v>
      </c>
    </row>
    <row r="337" spans="41:48">
      <c r="AO337" s="654">
        <v>10</v>
      </c>
      <c r="AP337" s="654">
        <v>1</v>
      </c>
      <c r="AQ337" s="654">
        <v>8</v>
      </c>
      <c r="AR337" s="658">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654">
        <f ca="1">COUNTIF(INDIRECT("H"&amp;(ROW()+12*(($AO337-1)*3+$AP337)-ROW())/12+5):INDIRECT("S"&amp;(ROW()+12*(($AO337-1)*3+$AP337)-ROW())/12+5),AR337)</f>
        <v>0</v>
      </c>
      <c r="AT337" s="658"/>
      <c r="AV337" s="654">
        <f ca="1">IF(AND(AR337&gt;0,AS337&gt;0),COUNTIF(AV$6:AV336,"&gt;0")+1,0)</f>
        <v>0</v>
      </c>
    </row>
    <row r="338" spans="41:48">
      <c r="AO338" s="654">
        <v>10</v>
      </c>
      <c r="AP338" s="654">
        <v>1</v>
      </c>
      <c r="AQ338" s="654">
        <v>9</v>
      </c>
      <c r="AR338" s="658">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654">
        <f ca="1">COUNTIF(INDIRECT("H"&amp;(ROW()+12*(($AO338-1)*3+$AP338)-ROW())/12+5):INDIRECT("S"&amp;(ROW()+12*(($AO338-1)*3+$AP338)-ROW())/12+5),AR338)</f>
        <v>0</v>
      </c>
      <c r="AT338" s="658"/>
      <c r="AV338" s="654">
        <f ca="1">IF(AND(AR338&gt;0,AS338&gt;0),COUNTIF(AV$6:AV337,"&gt;0")+1,0)</f>
        <v>0</v>
      </c>
    </row>
    <row r="339" spans="41:48">
      <c r="AO339" s="654">
        <v>10</v>
      </c>
      <c r="AP339" s="654">
        <v>1</v>
      </c>
      <c r="AQ339" s="654">
        <v>10</v>
      </c>
      <c r="AR339" s="658">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654">
        <f ca="1">COUNTIF(INDIRECT("H"&amp;(ROW()+12*(($AO339-1)*3+$AP339)-ROW())/12+5):INDIRECT("S"&amp;(ROW()+12*(($AO339-1)*3+$AP339)-ROW())/12+5),AR339)</f>
        <v>0</v>
      </c>
      <c r="AT339" s="658"/>
      <c r="AV339" s="654">
        <f ca="1">IF(AND(AR339&gt;0,AS339&gt;0),COUNTIF(AV$6:AV338,"&gt;0")+1,0)</f>
        <v>0</v>
      </c>
    </row>
    <row r="340" spans="41:48">
      <c r="AO340" s="654">
        <v>10</v>
      </c>
      <c r="AP340" s="654">
        <v>1</v>
      </c>
      <c r="AQ340" s="654">
        <v>11</v>
      </c>
      <c r="AR340" s="658">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654">
        <f ca="1">COUNTIF(INDIRECT("H"&amp;(ROW()+12*(($AO340-1)*3+$AP340)-ROW())/12+5):INDIRECT("S"&amp;(ROW()+12*(($AO340-1)*3+$AP340)-ROW())/12+5),AR340)</f>
        <v>0</v>
      </c>
      <c r="AT340" s="658"/>
      <c r="AV340" s="654">
        <f ca="1">IF(AND(AR340&gt;0,AS340&gt;0),COUNTIF(AV$6:AV339,"&gt;0")+1,0)</f>
        <v>0</v>
      </c>
    </row>
    <row r="341" spans="41:48">
      <c r="AO341" s="654">
        <v>10</v>
      </c>
      <c r="AP341" s="654">
        <v>1</v>
      </c>
      <c r="AQ341" s="654">
        <v>12</v>
      </c>
      <c r="AR341" s="658">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654">
        <f ca="1">COUNTIF(INDIRECT("H"&amp;(ROW()+12*(($AO341-1)*3+$AP341)-ROW())/12+5):INDIRECT("S"&amp;(ROW()+12*(($AO341-1)*3+$AP341)-ROW())/12+5),AR341)</f>
        <v>0</v>
      </c>
      <c r="AT341" s="658"/>
      <c r="AV341" s="654">
        <f ca="1">IF(AND(AR341&gt;0,AS341&gt;0),COUNTIF(AV$6:AV340,"&gt;0")+1,0)</f>
        <v>0</v>
      </c>
    </row>
    <row r="342" spans="41:48">
      <c r="AO342" s="654">
        <v>10</v>
      </c>
      <c r="AP342" s="654">
        <v>2</v>
      </c>
      <c r="AQ342" s="654">
        <v>1</v>
      </c>
      <c r="AR342" s="658">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654">
        <f ca="1">COUNTIF(INDIRECT("H"&amp;(ROW()+12*(($AO342-1)*3+$AP342)-ROW())/12+5):INDIRECT("S"&amp;(ROW()+12*(($AO342-1)*3+$AP342)-ROW())/12+5),AR342)</f>
        <v>0</v>
      </c>
      <c r="AT342" s="658"/>
      <c r="AV342" s="654">
        <f ca="1">IF(AND(AR342&gt;0,AS342&gt;0),COUNTIF(AV$6:AV341,"&gt;0")+1,0)</f>
        <v>0</v>
      </c>
    </row>
    <row r="343" spans="41:48">
      <c r="AO343" s="654">
        <v>10</v>
      </c>
      <c r="AP343" s="654">
        <v>2</v>
      </c>
      <c r="AQ343" s="654">
        <v>2</v>
      </c>
      <c r="AR343" s="658">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654">
        <f ca="1">COUNTIF(INDIRECT("H"&amp;(ROW()+12*(($AO343-1)*3+$AP343)-ROW())/12+5):INDIRECT("S"&amp;(ROW()+12*(($AO343-1)*3+$AP343)-ROW())/12+5),AR343)</f>
        <v>0</v>
      </c>
      <c r="AT343" s="658"/>
      <c r="AV343" s="654">
        <f ca="1">IF(AND(AR343&gt;0,AS343&gt;0),COUNTIF(AV$6:AV342,"&gt;0")+1,0)</f>
        <v>0</v>
      </c>
    </row>
    <row r="344" spans="41:48">
      <c r="AO344" s="654">
        <v>10</v>
      </c>
      <c r="AP344" s="654">
        <v>2</v>
      </c>
      <c r="AQ344" s="654">
        <v>3</v>
      </c>
      <c r="AR344" s="658">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654">
        <f ca="1">COUNTIF(INDIRECT("H"&amp;(ROW()+12*(($AO344-1)*3+$AP344)-ROW())/12+5):INDIRECT("S"&amp;(ROW()+12*(($AO344-1)*3+$AP344)-ROW())/12+5),AR344)</f>
        <v>0</v>
      </c>
      <c r="AT344" s="658"/>
      <c r="AV344" s="654">
        <f ca="1">IF(AND(AR344&gt;0,AS344&gt;0),COUNTIF(AV$6:AV343,"&gt;0")+1,0)</f>
        <v>0</v>
      </c>
    </row>
    <row r="345" spans="41:48">
      <c r="AO345" s="654">
        <v>10</v>
      </c>
      <c r="AP345" s="654">
        <v>2</v>
      </c>
      <c r="AQ345" s="654">
        <v>4</v>
      </c>
      <c r="AR345" s="658">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654">
        <f ca="1">COUNTIF(INDIRECT("H"&amp;(ROW()+12*(($AO345-1)*3+$AP345)-ROW())/12+5):INDIRECT("S"&amp;(ROW()+12*(($AO345-1)*3+$AP345)-ROW())/12+5),AR345)</f>
        <v>0</v>
      </c>
      <c r="AT345" s="658"/>
      <c r="AV345" s="654">
        <f ca="1">IF(AND(AR345&gt;0,AS345&gt;0),COUNTIF(AV$6:AV344,"&gt;0")+1,0)</f>
        <v>0</v>
      </c>
    </row>
    <row r="346" spans="41:48">
      <c r="AO346" s="654">
        <v>10</v>
      </c>
      <c r="AP346" s="654">
        <v>2</v>
      </c>
      <c r="AQ346" s="654">
        <v>5</v>
      </c>
      <c r="AR346" s="658">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654">
        <f ca="1">COUNTIF(INDIRECT("H"&amp;(ROW()+12*(($AO346-1)*3+$AP346)-ROW())/12+5):INDIRECT("S"&amp;(ROW()+12*(($AO346-1)*3+$AP346)-ROW())/12+5),AR346)</f>
        <v>0</v>
      </c>
      <c r="AT346" s="658"/>
      <c r="AV346" s="654">
        <f ca="1">IF(AND(AR346&gt;0,AS346&gt;0),COUNTIF(AV$6:AV345,"&gt;0")+1,0)</f>
        <v>0</v>
      </c>
    </row>
    <row r="347" spans="41:48">
      <c r="AO347" s="654">
        <v>10</v>
      </c>
      <c r="AP347" s="654">
        <v>2</v>
      </c>
      <c r="AQ347" s="654">
        <v>6</v>
      </c>
      <c r="AR347" s="658">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654">
        <f ca="1">COUNTIF(INDIRECT("H"&amp;(ROW()+12*(($AO347-1)*3+$AP347)-ROW())/12+5):INDIRECT("S"&amp;(ROW()+12*(($AO347-1)*3+$AP347)-ROW())/12+5),AR347)</f>
        <v>0</v>
      </c>
      <c r="AT347" s="658"/>
      <c r="AV347" s="654">
        <f ca="1">IF(AND(AR347&gt;0,AS347&gt;0),COUNTIF(AV$6:AV346,"&gt;0")+1,0)</f>
        <v>0</v>
      </c>
    </row>
    <row r="348" spans="41:48">
      <c r="AO348" s="654">
        <v>10</v>
      </c>
      <c r="AP348" s="654">
        <v>2</v>
      </c>
      <c r="AQ348" s="654">
        <v>7</v>
      </c>
      <c r="AR348" s="658">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654">
        <f ca="1">COUNTIF(INDIRECT("H"&amp;(ROW()+12*(($AO348-1)*3+$AP348)-ROW())/12+5):INDIRECT("S"&amp;(ROW()+12*(($AO348-1)*3+$AP348)-ROW())/12+5),AR348)</f>
        <v>0</v>
      </c>
      <c r="AT348" s="658"/>
      <c r="AV348" s="654">
        <f ca="1">IF(AND(AR348&gt;0,AS348&gt;0),COUNTIF(AV$6:AV347,"&gt;0")+1,0)</f>
        <v>0</v>
      </c>
    </row>
    <row r="349" spans="41:48">
      <c r="AO349" s="654">
        <v>10</v>
      </c>
      <c r="AP349" s="654">
        <v>2</v>
      </c>
      <c r="AQ349" s="654">
        <v>8</v>
      </c>
      <c r="AR349" s="658">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654">
        <f ca="1">COUNTIF(INDIRECT("H"&amp;(ROW()+12*(($AO349-1)*3+$AP349)-ROW())/12+5):INDIRECT("S"&amp;(ROW()+12*(($AO349-1)*3+$AP349)-ROW())/12+5),AR349)</f>
        <v>0</v>
      </c>
      <c r="AT349" s="658"/>
      <c r="AV349" s="654">
        <f ca="1">IF(AND(AR349&gt;0,AS349&gt;0),COUNTIF(AV$6:AV348,"&gt;0")+1,0)</f>
        <v>0</v>
      </c>
    </row>
    <row r="350" spans="41:48">
      <c r="AO350" s="654">
        <v>10</v>
      </c>
      <c r="AP350" s="654">
        <v>2</v>
      </c>
      <c r="AQ350" s="654">
        <v>9</v>
      </c>
      <c r="AR350" s="658">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654">
        <f ca="1">COUNTIF(INDIRECT("H"&amp;(ROW()+12*(($AO350-1)*3+$AP350)-ROW())/12+5):INDIRECT("S"&amp;(ROW()+12*(($AO350-1)*3+$AP350)-ROW())/12+5),AR350)</f>
        <v>0</v>
      </c>
      <c r="AT350" s="658"/>
      <c r="AV350" s="654">
        <f ca="1">IF(AND(AR350&gt;0,AS350&gt;0),COUNTIF(AV$6:AV349,"&gt;0")+1,0)</f>
        <v>0</v>
      </c>
    </row>
    <row r="351" spans="41:48">
      <c r="AO351" s="654">
        <v>10</v>
      </c>
      <c r="AP351" s="654">
        <v>2</v>
      </c>
      <c r="AQ351" s="654">
        <v>10</v>
      </c>
      <c r="AR351" s="658">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654">
        <f ca="1">COUNTIF(INDIRECT("H"&amp;(ROW()+12*(($AO351-1)*3+$AP351)-ROW())/12+5):INDIRECT("S"&amp;(ROW()+12*(($AO351-1)*3+$AP351)-ROW())/12+5),AR351)</f>
        <v>0</v>
      </c>
      <c r="AT351" s="658"/>
      <c r="AV351" s="654">
        <f ca="1">IF(AND(AR351&gt;0,AS351&gt;0),COUNTIF(AV$6:AV350,"&gt;0")+1,0)</f>
        <v>0</v>
      </c>
    </row>
    <row r="352" spans="41:48">
      <c r="AO352" s="654">
        <v>10</v>
      </c>
      <c r="AP352" s="654">
        <v>2</v>
      </c>
      <c r="AQ352" s="654">
        <v>11</v>
      </c>
      <c r="AR352" s="658">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654">
        <f ca="1">COUNTIF(INDIRECT("H"&amp;(ROW()+12*(($AO352-1)*3+$AP352)-ROW())/12+5):INDIRECT("S"&amp;(ROW()+12*(($AO352-1)*3+$AP352)-ROW())/12+5),AR352)</f>
        <v>0</v>
      </c>
      <c r="AT352" s="658"/>
      <c r="AV352" s="654">
        <f ca="1">IF(AND(AR352&gt;0,AS352&gt;0),COUNTIF(AV$6:AV351,"&gt;0")+1,0)</f>
        <v>0</v>
      </c>
    </row>
    <row r="353" spans="41:48">
      <c r="AO353" s="654">
        <v>10</v>
      </c>
      <c r="AP353" s="654">
        <v>2</v>
      </c>
      <c r="AQ353" s="654">
        <v>12</v>
      </c>
      <c r="AR353" s="658">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654">
        <f ca="1">COUNTIF(INDIRECT("H"&amp;(ROW()+12*(($AO353-1)*3+$AP353)-ROW())/12+5):INDIRECT("S"&amp;(ROW()+12*(($AO353-1)*3+$AP353)-ROW())/12+5),AR353)</f>
        <v>0</v>
      </c>
      <c r="AT353" s="658"/>
      <c r="AV353" s="654">
        <f ca="1">IF(AND(AR353&gt;0,AS353&gt;0),COUNTIF(AV$6:AV352,"&gt;0")+1,0)</f>
        <v>0</v>
      </c>
    </row>
    <row r="354" spans="41:48">
      <c r="AO354" s="654">
        <v>10</v>
      </c>
      <c r="AP354" s="654">
        <v>3</v>
      </c>
      <c r="AQ354" s="654">
        <v>1</v>
      </c>
      <c r="AR354" s="658">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654">
        <f ca="1">COUNTIF(INDIRECT("H"&amp;(ROW()+12*(($AO354-1)*3+$AP354)-ROW())/12+5):INDIRECT("S"&amp;(ROW()+12*(($AO354-1)*3+$AP354)-ROW())/12+5),AR354)</f>
        <v>0</v>
      </c>
      <c r="AT354" s="658"/>
      <c r="AV354" s="654">
        <f ca="1">IF(AND(AR354&gt;0,AS354&gt;0),COUNTIF(AV$6:AV353,"&gt;0")+1,0)</f>
        <v>0</v>
      </c>
    </row>
    <row r="355" spans="41:48">
      <c r="AO355" s="654">
        <v>10</v>
      </c>
      <c r="AP355" s="654">
        <v>3</v>
      </c>
      <c r="AQ355" s="654">
        <v>2</v>
      </c>
      <c r="AR355" s="658">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654">
        <f ca="1">COUNTIF(INDIRECT("H"&amp;(ROW()+12*(($AO355-1)*3+$AP355)-ROW())/12+5):INDIRECT("S"&amp;(ROW()+12*(($AO355-1)*3+$AP355)-ROW())/12+5),AR355)</f>
        <v>0</v>
      </c>
      <c r="AT355" s="658"/>
      <c r="AV355" s="654">
        <f ca="1">IF(AND(AR355&gt;0,AS355&gt;0),COUNTIF(AV$6:AV354,"&gt;0")+1,0)</f>
        <v>0</v>
      </c>
    </row>
    <row r="356" spans="41:48">
      <c r="AO356" s="654">
        <v>10</v>
      </c>
      <c r="AP356" s="654">
        <v>3</v>
      </c>
      <c r="AQ356" s="654">
        <v>3</v>
      </c>
      <c r="AR356" s="658">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654">
        <f ca="1">COUNTIF(INDIRECT("H"&amp;(ROW()+12*(($AO356-1)*3+$AP356)-ROW())/12+5):INDIRECT("S"&amp;(ROW()+12*(($AO356-1)*3+$AP356)-ROW())/12+5),AR356)</f>
        <v>0</v>
      </c>
      <c r="AT356" s="658"/>
      <c r="AV356" s="654">
        <f ca="1">IF(AND(AR356&gt;0,AS356&gt;0),COUNTIF(AV$6:AV355,"&gt;0")+1,0)</f>
        <v>0</v>
      </c>
    </row>
    <row r="357" spans="41:48">
      <c r="AO357" s="654">
        <v>10</v>
      </c>
      <c r="AP357" s="654">
        <v>3</v>
      </c>
      <c r="AQ357" s="654">
        <v>4</v>
      </c>
      <c r="AR357" s="658">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654">
        <f ca="1">COUNTIF(INDIRECT("H"&amp;(ROW()+12*(($AO357-1)*3+$AP357)-ROW())/12+5):INDIRECT("S"&amp;(ROW()+12*(($AO357-1)*3+$AP357)-ROW())/12+5),AR357)</f>
        <v>0</v>
      </c>
      <c r="AT357" s="658"/>
      <c r="AV357" s="654">
        <f ca="1">IF(AND(AR357&gt;0,AS357&gt;0),COUNTIF(AV$6:AV356,"&gt;0")+1,0)</f>
        <v>0</v>
      </c>
    </row>
    <row r="358" spans="41:48">
      <c r="AO358" s="654">
        <v>10</v>
      </c>
      <c r="AP358" s="654">
        <v>3</v>
      </c>
      <c r="AQ358" s="654">
        <v>5</v>
      </c>
      <c r="AR358" s="658">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654">
        <f ca="1">COUNTIF(INDIRECT("H"&amp;(ROW()+12*(($AO358-1)*3+$AP358)-ROW())/12+5):INDIRECT("S"&amp;(ROW()+12*(($AO358-1)*3+$AP358)-ROW())/12+5),AR358)</f>
        <v>0</v>
      </c>
      <c r="AT358" s="658"/>
      <c r="AV358" s="654">
        <f ca="1">IF(AND(AR358&gt;0,AS358&gt;0),COUNTIF(AV$6:AV357,"&gt;0")+1,0)</f>
        <v>0</v>
      </c>
    </row>
    <row r="359" spans="41:48">
      <c r="AO359" s="654">
        <v>10</v>
      </c>
      <c r="AP359" s="654">
        <v>3</v>
      </c>
      <c r="AQ359" s="654">
        <v>6</v>
      </c>
      <c r="AR359" s="658">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654">
        <f ca="1">COUNTIF(INDIRECT("H"&amp;(ROW()+12*(($AO359-1)*3+$AP359)-ROW())/12+5):INDIRECT("S"&amp;(ROW()+12*(($AO359-1)*3+$AP359)-ROW())/12+5),AR359)</f>
        <v>0</v>
      </c>
      <c r="AT359" s="658"/>
      <c r="AV359" s="654">
        <f ca="1">IF(AND(AR359&gt;0,AS359&gt;0),COUNTIF(AV$6:AV358,"&gt;0")+1,0)</f>
        <v>0</v>
      </c>
    </row>
    <row r="360" spans="41:48">
      <c r="AO360" s="654">
        <v>10</v>
      </c>
      <c r="AP360" s="654">
        <v>3</v>
      </c>
      <c r="AQ360" s="654">
        <v>7</v>
      </c>
      <c r="AR360" s="658">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654">
        <f ca="1">COUNTIF(INDIRECT("H"&amp;(ROW()+12*(($AO360-1)*3+$AP360)-ROW())/12+5):INDIRECT("S"&amp;(ROW()+12*(($AO360-1)*3+$AP360)-ROW())/12+5),AR360)</f>
        <v>0</v>
      </c>
      <c r="AT360" s="658"/>
      <c r="AV360" s="654">
        <f ca="1">IF(AND(AR360&gt;0,AS360&gt;0),COUNTIF(AV$6:AV359,"&gt;0")+1,0)</f>
        <v>0</v>
      </c>
    </row>
    <row r="361" spans="41:48">
      <c r="AO361" s="654">
        <v>10</v>
      </c>
      <c r="AP361" s="654">
        <v>3</v>
      </c>
      <c r="AQ361" s="654">
        <v>8</v>
      </c>
      <c r="AR361" s="658">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654">
        <f ca="1">COUNTIF(INDIRECT("H"&amp;(ROW()+12*(($AO361-1)*3+$AP361)-ROW())/12+5):INDIRECT("S"&amp;(ROW()+12*(($AO361-1)*3+$AP361)-ROW())/12+5),AR361)</f>
        <v>0</v>
      </c>
      <c r="AT361" s="658"/>
      <c r="AV361" s="654">
        <f ca="1">IF(AND(AR361&gt;0,AS361&gt;0),COUNTIF(AV$6:AV360,"&gt;0")+1,0)</f>
        <v>0</v>
      </c>
    </row>
    <row r="362" spans="41:48">
      <c r="AO362" s="654">
        <v>10</v>
      </c>
      <c r="AP362" s="654">
        <v>3</v>
      </c>
      <c r="AQ362" s="654">
        <v>9</v>
      </c>
      <c r="AR362" s="658">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654">
        <f ca="1">COUNTIF(INDIRECT("H"&amp;(ROW()+12*(($AO362-1)*3+$AP362)-ROW())/12+5):INDIRECT("S"&amp;(ROW()+12*(($AO362-1)*3+$AP362)-ROW())/12+5),AR362)</f>
        <v>0</v>
      </c>
      <c r="AT362" s="658"/>
      <c r="AV362" s="654">
        <f ca="1">IF(AND(AR362&gt;0,AS362&gt;0),COUNTIF(AV$6:AV361,"&gt;0")+1,0)</f>
        <v>0</v>
      </c>
    </row>
    <row r="363" spans="41:48">
      <c r="AO363" s="654">
        <v>10</v>
      </c>
      <c r="AP363" s="654">
        <v>3</v>
      </c>
      <c r="AQ363" s="654">
        <v>10</v>
      </c>
      <c r="AR363" s="658">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654">
        <f ca="1">COUNTIF(INDIRECT("H"&amp;(ROW()+12*(($AO363-1)*3+$AP363)-ROW())/12+5):INDIRECT("S"&amp;(ROW()+12*(($AO363-1)*3+$AP363)-ROW())/12+5),AR363)</f>
        <v>0</v>
      </c>
      <c r="AT363" s="658"/>
      <c r="AV363" s="654">
        <f ca="1">IF(AND(AR363&gt;0,AS363&gt;0),COUNTIF(AV$6:AV362,"&gt;0")+1,0)</f>
        <v>0</v>
      </c>
    </row>
    <row r="364" spans="41:48">
      <c r="AO364" s="654">
        <v>10</v>
      </c>
      <c r="AP364" s="654">
        <v>3</v>
      </c>
      <c r="AQ364" s="654">
        <v>11</v>
      </c>
      <c r="AR364" s="658">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654">
        <f ca="1">COUNTIF(INDIRECT("H"&amp;(ROW()+12*(($AO364-1)*3+$AP364)-ROW())/12+5):INDIRECT("S"&amp;(ROW()+12*(($AO364-1)*3+$AP364)-ROW())/12+5),AR364)</f>
        <v>0</v>
      </c>
      <c r="AT364" s="658"/>
      <c r="AV364" s="654">
        <f ca="1">IF(AND(AR364&gt;0,AS364&gt;0),COUNTIF(AV$6:AV363,"&gt;0")+1,0)</f>
        <v>0</v>
      </c>
    </row>
    <row r="365" spans="41:48">
      <c r="AO365" s="654">
        <v>10</v>
      </c>
      <c r="AP365" s="654">
        <v>3</v>
      </c>
      <c r="AQ365" s="654">
        <v>12</v>
      </c>
      <c r="AR365" s="658">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654">
        <f ca="1">COUNTIF(INDIRECT("H"&amp;(ROW()+12*(($AO365-1)*3+$AP365)-ROW())/12+5):INDIRECT("S"&amp;(ROW()+12*(($AO365-1)*3+$AP365)-ROW())/12+5),AR365)</f>
        <v>0</v>
      </c>
      <c r="AT365" s="658"/>
      <c r="AV365" s="654">
        <f ca="1">IF(AND(AR365&gt;0,AS365&gt;0),COUNTIF(AV$6:AV364,"&gt;0")+1,0)</f>
        <v>0</v>
      </c>
    </row>
    <row r="366" spans="41:48">
      <c r="AO366" s="654">
        <v>11</v>
      </c>
      <c r="AP366" s="654">
        <v>1</v>
      </c>
      <c r="AQ366" s="654">
        <v>1</v>
      </c>
      <c r="AR366" s="658">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654">
        <f ca="1">COUNTIF(INDIRECT("H"&amp;(ROW()+12*(($AO366-1)*3+$AP366)-ROW())/12+5):INDIRECT("S"&amp;(ROW()+12*(($AO366-1)*3+$AP366)-ROW())/12+5),AR366)</f>
        <v>0</v>
      </c>
      <c r="AT366" s="658"/>
      <c r="AV366" s="654">
        <f ca="1">IF(AND(AR366&gt;0,AS366&gt;0),COUNTIF(AV$6:AV365,"&gt;0")+1,0)</f>
        <v>0</v>
      </c>
    </row>
    <row r="367" spans="41:48">
      <c r="AO367" s="654">
        <v>11</v>
      </c>
      <c r="AP367" s="654">
        <v>1</v>
      </c>
      <c r="AQ367" s="654">
        <v>2</v>
      </c>
      <c r="AR367" s="658">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654">
        <f ca="1">COUNTIF(INDIRECT("H"&amp;(ROW()+12*(($AO367-1)*3+$AP367)-ROW())/12+5):INDIRECT("S"&amp;(ROW()+12*(($AO367-1)*3+$AP367)-ROW())/12+5),AR367)</f>
        <v>0</v>
      </c>
      <c r="AT367" s="658"/>
      <c r="AV367" s="654">
        <f ca="1">IF(AND(AR367&gt;0,AS367&gt;0),COUNTIF(AV$6:AV366,"&gt;0")+1,0)</f>
        <v>0</v>
      </c>
    </row>
    <row r="368" spans="41:48">
      <c r="AO368" s="654">
        <v>11</v>
      </c>
      <c r="AP368" s="654">
        <v>1</v>
      </c>
      <c r="AQ368" s="654">
        <v>3</v>
      </c>
      <c r="AR368" s="658">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654">
        <f ca="1">COUNTIF(INDIRECT("H"&amp;(ROW()+12*(($AO368-1)*3+$AP368)-ROW())/12+5):INDIRECT("S"&amp;(ROW()+12*(($AO368-1)*3+$AP368)-ROW())/12+5),AR368)</f>
        <v>0</v>
      </c>
      <c r="AT368" s="658"/>
      <c r="AV368" s="654">
        <f ca="1">IF(AND(AR368&gt;0,AS368&gt;0),COUNTIF(AV$6:AV367,"&gt;0")+1,0)</f>
        <v>0</v>
      </c>
    </row>
    <row r="369" spans="41:48">
      <c r="AO369" s="654">
        <v>11</v>
      </c>
      <c r="AP369" s="654">
        <v>1</v>
      </c>
      <c r="AQ369" s="654">
        <v>4</v>
      </c>
      <c r="AR369" s="658">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654">
        <f ca="1">COUNTIF(INDIRECT("H"&amp;(ROW()+12*(($AO369-1)*3+$AP369)-ROW())/12+5):INDIRECT("S"&amp;(ROW()+12*(($AO369-1)*3+$AP369)-ROW())/12+5),AR369)</f>
        <v>0</v>
      </c>
      <c r="AT369" s="658"/>
      <c r="AV369" s="654">
        <f ca="1">IF(AND(AR369&gt;0,AS369&gt;0),COUNTIF(AV$6:AV368,"&gt;0")+1,0)</f>
        <v>0</v>
      </c>
    </row>
    <row r="370" spans="41:48">
      <c r="AO370" s="654">
        <v>11</v>
      </c>
      <c r="AP370" s="654">
        <v>1</v>
      </c>
      <c r="AQ370" s="654">
        <v>5</v>
      </c>
      <c r="AR370" s="658">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654">
        <f ca="1">COUNTIF(INDIRECT("H"&amp;(ROW()+12*(($AO370-1)*3+$AP370)-ROW())/12+5):INDIRECT("S"&amp;(ROW()+12*(($AO370-1)*3+$AP370)-ROW())/12+5),AR370)</f>
        <v>0</v>
      </c>
      <c r="AT370" s="658"/>
      <c r="AV370" s="654">
        <f ca="1">IF(AND(AR370&gt;0,AS370&gt;0),COUNTIF(AV$6:AV369,"&gt;0")+1,0)</f>
        <v>0</v>
      </c>
    </row>
    <row r="371" spans="41:48">
      <c r="AO371" s="654">
        <v>11</v>
      </c>
      <c r="AP371" s="654">
        <v>1</v>
      </c>
      <c r="AQ371" s="654">
        <v>6</v>
      </c>
      <c r="AR371" s="658">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654">
        <f ca="1">COUNTIF(INDIRECT("H"&amp;(ROW()+12*(($AO371-1)*3+$AP371)-ROW())/12+5):INDIRECT("S"&amp;(ROW()+12*(($AO371-1)*3+$AP371)-ROW())/12+5),AR371)</f>
        <v>0</v>
      </c>
      <c r="AT371" s="658"/>
      <c r="AV371" s="654">
        <f ca="1">IF(AND(AR371&gt;0,AS371&gt;0),COUNTIF(AV$6:AV370,"&gt;0")+1,0)</f>
        <v>0</v>
      </c>
    </row>
    <row r="372" spans="41:48">
      <c r="AO372" s="654">
        <v>11</v>
      </c>
      <c r="AP372" s="654">
        <v>1</v>
      </c>
      <c r="AQ372" s="654">
        <v>7</v>
      </c>
      <c r="AR372" s="658">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654">
        <f ca="1">COUNTIF(INDIRECT("H"&amp;(ROW()+12*(($AO372-1)*3+$AP372)-ROW())/12+5):INDIRECT("S"&amp;(ROW()+12*(($AO372-1)*3+$AP372)-ROW())/12+5),AR372)</f>
        <v>0</v>
      </c>
      <c r="AT372" s="658"/>
      <c r="AV372" s="654">
        <f ca="1">IF(AND(AR372&gt;0,AS372&gt;0),COUNTIF(AV$6:AV371,"&gt;0")+1,0)</f>
        <v>0</v>
      </c>
    </row>
    <row r="373" spans="41:48">
      <c r="AO373" s="654">
        <v>11</v>
      </c>
      <c r="AP373" s="654">
        <v>1</v>
      </c>
      <c r="AQ373" s="654">
        <v>8</v>
      </c>
      <c r="AR373" s="658">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654">
        <f ca="1">COUNTIF(INDIRECT("H"&amp;(ROW()+12*(($AO373-1)*3+$AP373)-ROW())/12+5):INDIRECT("S"&amp;(ROW()+12*(($AO373-1)*3+$AP373)-ROW())/12+5),AR373)</f>
        <v>0</v>
      </c>
      <c r="AT373" s="658"/>
      <c r="AV373" s="654">
        <f ca="1">IF(AND(AR373&gt;0,AS373&gt;0),COUNTIF(AV$6:AV372,"&gt;0")+1,0)</f>
        <v>0</v>
      </c>
    </row>
    <row r="374" spans="41:48">
      <c r="AO374" s="654">
        <v>11</v>
      </c>
      <c r="AP374" s="654">
        <v>1</v>
      </c>
      <c r="AQ374" s="654">
        <v>9</v>
      </c>
      <c r="AR374" s="658">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654">
        <f ca="1">COUNTIF(INDIRECT("H"&amp;(ROW()+12*(($AO374-1)*3+$AP374)-ROW())/12+5):INDIRECT("S"&amp;(ROW()+12*(($AO374-1)*3+$AP374)-ROW())/12+5),AR374)</f>
        <v>0</v>
      </c>
      <c r="AT374" s="658"/>
      <c r="AV374" s="654">
        <f ca="1">IF(AND(AR374&gt;0,AS374&gt;0),COUNTIF(AV$6:AV373,"&gt;0")+1,0)</f>
        <v>0</v>
      </c>
    </row>
    <row r="375" spans="41:48">
      <c r="AO375" s="654">
        <v>11</v>
      </c>
      <c r="AP375" s="654">
        <v>1</v>
      </c>
      <c r="AQ375" s="654">
        <v>10</v>
      </c>
      <c r="AR375" s="658">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654">
        <f ca="1">COUNTIF(INDIRECT("H"&amp;(ROW()+12*(($AO375-1)*3+$AP375)-ROW())/12+5):INDIRECT("S"&amp;(ROW()+12*(($AO375-1)*3+$AP375)-ROW())/12+5),AR375)</f>
        <v>0</v>
      </c>
      <c r="AT375" s="658"/>
      <c r="AV375" s="654">
        <f ca="1">IF(AND(AR375&gt;0,AS375&gt;0),COUNTIF(AV$6:AV374,"&gt;0")+1,0)</f>
        <v>0</v>
      </c>
    </row>
    <row r="376" spans="41:48">
      <c r="AO376" s="654">
        <v>11</v>
      </c>
      <c r="AP376" s="654">
        <v>1</v>
      </c>
      <c r="AQ376" s="654">
        <v>11</v>
      </c>
      <c r="AR376" s="658">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654">
        <f ca="1">COUNTIF(INDIRECT("H"&amp;(ROW()+12*(($AO376-1)*3+$AP376)-ROW())/12+5):INDIRECT("S"&amp;(ROW()+12*(($AO376-1)*3+$AP376)-ROW())/12+5),AR376)</f>
        <v>0</v>
      </c>
      <c r="AT376" s="658"/>
      <c r="AV376" s="654">
        <f ca="1">IF(AND(AR376&gt;0,AS376&gt;0),COUNTIF(AV$6:AV375,"&gt;0")+1,0)</f>
        <v>0</v>
      </c>
    </row>
    <row r="377" spans="41:48">
      <c r="AO377" s="654">
        <v>11</v>
      </c>
      <c r="AP377" s="654">
        <v>1</v>
      </c>
      <c r="AQ377" s="654">
        <v>12</v>
      </c>
      <c r="AR377" s="658">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654">
        <f ca="1">COUNTIF(INDIRECT("H"&amp;(ROW()+12*(($AO377-1)*3+$AP377)-ROW())/12+5):INDIRECT("S"&amp;(ROW()+12*(($AO377-1)*3+$AP377)-ROW())/12+5),AR377)</f>
        <v>0</v>
      </c>
      <c r="AT377" s="658"/>
      <c r="AV377" s="654">
        <f ca="1">IF(AND(AR377&gt;0,AS377&gt;0),COUNTIF(AV$6:AV376,"&gt;0")+1,0)</f>
        <v>0</v>
      </c>
    </row>
    <row r="378" spans="41:48">
      <c r="AO378" s="654">
        <v>11</v>
      </c>
      <c r="AP378" s="654">
        <v>2</v>
      </c>
      <c r="AQ378" s="654">
        <v>1</v>
      </c>
      <c r="AR378" s="658">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654">
        <f ca="1">COUNTIF(INDIRECT("H"&amp;(ROW()+12*(($AO378-1)*3+$AP378)-ROW())/12+5):INDIRECT("S"&amp;(ROW()+12*(($AO378-1)*3+$AP378)-ROW())/12+5),AR378)</f>
        <v>0</v>
      </c>
      <c r="AT378" s="658"/>
      <c r="AV378" s="654">
        <f ca="1">IF(AND(AR378&gt;0,AS378&gt;0),COUNTIF(AV$6:AV377,"&gt;0")+1,0)</f>
        <v>0</v>
      </c>
    </row>
    <row r="379" spans="41:48">
      <c r="AO379" s="654">
        <v>11</v>
      </c>
      <c r="AP379" s="654">
        <v>2</v>
      </c>
      <c r="AQ379" s="654">
        <v>2</v>
      </c>
      <c r="AR379" s="658">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654">
        <f ca="1">COUNTIF(INDIRECT("H"&amp;(ROW()+12*(($AO379-1)*3+$AP379)-ROW())/12+5):INDIRECT("S"&amp;(ROW()+12*(($AO379-1)*3+$AP379)-ROW())/12+5),AR379)</f>
        <v>0</v>
      </c>
      <c r="AT379" s="658"/>
      <c r="AV379" s="654">
        <f ca="1">IF(AND(AR379&gt;0,AS379&gt;0),COUNTIF(AV$6:AV378,"&gt;0")+1,0)</f>
        <v>0</v>
      </c>
    </row>
    <row r="380" spans="41:48">
      <c r="AO380" s="654">
        <v>11</v>
      </c>
      <c r="AP380" s="654">
        <v>2</v>
      </c>
      <c r="AQ380" s="654">
        <v>3</v>
      </c>
      <c r="AR380" s="658">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654">
        <f ca="1">COUNTIF(INDIRECT("H"&amp;(ROW()+12*(($AO380-1)*3+$AP380)-ROW())/12+5):INDIRECT("S"&amp;(ROW()+12*(($AO380-1)*3+$AP380)-ROW())/12+5),AR380)</f>
        <v>0</v>
      </c>
      <c r="AT380" s="658"/>
      <c r="AV380" s="654">
        <f ca="1">IF(AND(AR380&gt;0,AS380&gt;0),COUNTIF(AV$6:AV379,"&gt;0")+1,0)</f>
        <v>0</v>
      </c>
    </row>
    <row r="381" spans="41:48">
      <c r="AO381" s="654">
        <v>11</v>
      </c>
      <c r="AP381" s="654">
        <v>2</v>
      </c>
      <c r="AQ381" s="654">
        <v>4</v>
      </c>
      <c r="AR381" s="658">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654">
        <f ca="1">COUNTIF(INDIRECT("H"&amp;(ROW()+12*(($AO381-1)*3+$AP381)-ROW())/12+5):INDIRECT("S"&amp;(ROW()+12*(($AO381-1)*3+$AP381)-ROW())/12+5),AR381)</f>
        <v>0</v>
      </c>
      <c r="AT381" s="658"/>
      <c r="AV381" s="654">
        <f ca="1">IF(AND(AR381&gt;0,AS381&gt;0),COUNTIF(AV$6:AV380,"&gt;0")+1,0)</f>
        <v>0</v>
      </c>
    </row>
    <row r="382" spans="41:48">
      <c r="AO382" s="654">
        <v>11</v>
      </c>
      <c r="AP382" s="654">
        <v>2</v>
      </c>
      <c r="AQ382" s="654">
        <v>5</v>
      </c>
      <c r="AR382" s="658">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654">
        <f ca="1">COUNTIF(INDIRECT("H"&amp;(ROW()+12*(($AO382-1)*3+$AP382)-ROW())/12+5):INDIRECT("S"&amp;(ROW()+12*(($AO382-1)*3+$AP382)-ROW())/12+5),AR382)</f>
        <v>0</v>
      </c>
      <c r="AT382" s="658"/>
      <c r="AV382" s="654">
        <f ca="1">IF(AND(AR382&gt;0,AS382&gt;0),COUNTIF(AV$6:AV381,"&gt;0")+1,0)</f>
        <v>0</v>
      </c>
    </row>
    <row r="383" spans="41:48">
      <c r="AO383" s="654">
        <v>11</v>
      </c>
      <c r="AP383" s="654">
        <v>2</v>
      </c>
      <c r="AQ383" s="654">
        <v>6</v>
      </c>
      <c r="AR383" s="658">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654">
        <f ca="1">COUNTIF(INDIRECT("H"&amp;(ROW()+12*(($AO383-1)*3+$AP383)-ROW())/12+5):INDIRECT("S"&amp;(ROW()+12*(($AO383-1)*3+$AP383)-ROW())/12+5),AR383)</f>
        <v>0</v>
      </c>
      <c r="AT383" s="658"/>
      <c r="AV383" s="654">
        <f ca="1">IF(AND(AR383&gt;0,AS383&gt;0),COUNTIF(AV$6:AV382,"&gt;0")+1,0)</f>
        <v>0</v>
      </c>
    </row>
    <row r="384" spans="41:48">
      <c r="AO384" s="654">
        <v>11</v>
      </c>
      <c r="AP384" s="654">
        <v>2</v>
      </c>
      <c r="AQ384" s="654">
        <v>7</v>
      </c>
      <c r="AR384" s="658">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654">
        <f ca="1">COUNTIF(INDIRECT("H"&amp;(ROW()+12*(($AO384-1)*3+$AP384)-ROW())/12+5):INDIRECT("S"&amp;(ROW()+12*(($AO384-1)*3+$AP384)-ROW())/12+5),AR384)</f>
        <v>0</v>
      </c>
      <c r="AT384" s="658"/>
      <c r="AV384" s="654">
        <f ca="1">IF(AND(AR384&gt;0,AS384&gt;0),COUNTIF(AV$6:AV383,"&gt;0")+1,0)</f>
        <v>0</v>
      </c>
    </row>
    <row r="385" spans="41:48">
      <c r="AO385" s="654">
        <v>11</v>
      </c>
      <c r="AP385" s="654">
        <v>2</v>
      </c>
      <c r="AQ385" s="654">
        <v>8</v>
      </c>
      <c r="AR385" s="658">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654">
        <f ca="1">COUNTIF(INDIRECT("H"&amp;(ROW()+12*(($AO385-1)*3+$AP385)-ROW())/12+5):INDIRECT("S"&amp;(ROW()+12*(($AO385-1)*3+$AP385)-ROW())/12+5),AR385)</f>
        <v>0</v>
      </c>
      <c r="AT385" s="658"/>
      <c r="AV385" s="654">
        <f ca="1">IF(AND(AR385&gt;0,AS385&gt;0),COUNTIF(AV$6:AV384,"&gt;0")+1,0)</f>
        <v>0</v>
      </c>
    </row>
    <row r="386" spans="41:48">
      <c r="AO386" s="654">
        <v>11</v>
      </c>
      <c r="AP386" s="654">
        <v>2</v>
      </c>
      <c r="AQ386" s="654">
        <v>9</v>
      </c>
      <c r="AR386" s="658">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654">
        <f ca="1">COUNTIF(INDIRECT("H"&amp;(ROW()+12*(($AO386-1)*3+$AP386)-ROW())/12+5):INDIRECT("S"&amp;(ROW()+12*(($AO386-1)*3+$AP386)-ROW())/12+5),AR386)</f>
        <v>0</v>
      </c>
      <c r="AT386" s="658"/>
      <c r="AV386" s="654">
        <f ca="1">IF(AND(AR386&gt;0,AS386&gt;0),COUNTIF(AV$6:AV385,"&gt;0")+1,0)</f>
        <v>0</v>
      </c>
    </row>
    <row r="387" spans="41:48">
      <c r="AO387" s="654">
        <v>11</v>
      </c>
      <c r="AP387" s="654">
        <v>2</v>
      </c>
      <c r="AQ387" s="654">
        <v>10</v>
      </c>
      <c r="AR387" s="658">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654">
        <f ca="1">COUNTIF(INDIRECT("H"&amp;(ROW()+12*(($AO387-1)*3+$AP387)-ROW())/12+5):INDIRECT("S"&amp;(ROW()+12*(($AO387-1)*3+$AP387)-ROW())/12+5),AR387)</f>
        <v>0</v>
      </c>
      <c r="AT387" s="658"/>
      <c r="AV387" s="654">
        <f ca="1">IF(AND(AR387&gt;0,AS387&gt;0),COUNTIF(AV$6:AV386,"&gt;0")+1,0)</f>
        <v>0</v>
      </c>
    </row>
    <row r="388" spans="41:48">
      <c r="AO388" s="654">
        <v>11</v>
      </c>
      <c r="AP388" s="654">
        <v>2</v>
      </c>
      <c r="AQ388" s="654">
        <v>11</v>
      </c>
      <c r="AR388" s="658">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654">
        <f ca="1">COUNTIF(INDIRECT("H"&amp;(ROW()+12*(($AO388-1)*3+$AP388)-ROW())/12+5):INDIRECT("S"&amp;(ROW()+12*(($AO388-1)*3+$AP388)-ROW())/12+5),AR388)</f>
        <v>0</v>
      </c>
      <c r="AT388" s="658"/>
      <c r="AV388" s="654">
        <f ca="1">IF(AND(AR388&gt;0,AS388&gt;0),COUNTIF(AV$6:AV387,"&gt;0")+1,0)</f>
        <v>0</v>
      </c>
    </row>
    <row r="389" spans="41:48">
      <c r="AO389" s="654">
        <v>11</v>
      </c>
      <c r="AP389" s="654">
        <v>2</v>
      </c>
      <c r="AQ389" s="654">
        <v>12</v>
      </c>
      <c r="AR389" s="658">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654">
        <f ca="1">COUNTIF(INDIRECT("H"&amp;(ROW()+12*(($AO389-1)*3+$AP389)-ROW())/12+5):INDIRECT("S"&amp;(ROW()+12*(($AO389-1)*3+$AP389)-ROW())/12+5),AR389)</f>
        <v>0</v>
      </c>
      <c r="AT389" s="658"/>
      <c r="AV389" s="654">
        <f ca="1">IF(AND(AR389&gt;0,AS389&gt;0),COUNTIF(AV$6:AV388,"&gt;0")+1,0)</f>
        <v>0</v>
      </c>
    </row>
    <row r="390" spans="41:48">
      <c r="AO390" s="654">
        <v>11</v>
      </c>
      <c r="AP390" s="654">
        <v>3</v>
      </c>
      <c r="AQ390" s="654">
        <v>1</v>
      </c>
      <c r="AR390" s="658">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654">
        <f ca="1">COUNTIF(INDIRECT("H"&amp;(ROW()+12*(($AO390-1)*3+$AP390)-ROW())/12+5):INDIRECT("S"&amp;(ROW()+12*(($AO390-1)*3+$AP390)-ROW())/12+5),AR390)</f>
        <v>0</v>
      </c>
      <c r="AT390" s="658"/>
      <c r="AV390" s="654">
        <f ca="1">IF(AND(AR390&gt;0,AS390&gt;0),COUNTIF(AV$6:AV389,"&gt;0")+1,0)</f>
        <v>0</v>
      </c>
    </row>
    <row r="391" spans="41:48">
      <c r="AO391" s="654">
        <v>11</v>
      </c>
      <c r="AP391" s="654">
        <v>3</v>
      </c>
      <c r="AQ391" s="654">
        <v>2</v>
      </c>
      <c r="AR391" s="658">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654">
        <f ca="1">COUNTIF(INDIRECT("H"&amp;(ROW()+12*(($AO391-1)*3+$AP391)-ROW())/12+5):INDIRECT("S"&amp;(ROW()+12*(($AO391-1)*3+$AP391)-ROW())/12+5),AR391)</f>
        <v>0</v>
      </c>
      <c r="AT391" s="658"/>
      <c r="AV391" s="654">
        <f ca="1">IF(AND(AR391&gt;0,AS391&gt;0),COUNTIF(AV$6:AV390,"&gt;0")+1,0)</f>
        <v>0</v>
      </c>
    </row>
    <row r="392" spans="41:48">
      <c r="AO392" s="654">
        <v>11</v>
      </c>
      <c r="AP392" s="654">
        <v>3</v>
      </c>
      <c r="AQ392" s="654">
        <v>3</v>
      </c>
      <c r="AR392" s="658">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654">
        <f ca="1">COUNTIF(INDIRECT("H"&amp;(ROW()+12*(($AO392-1)*3+$AP392)-ROW())/12+5):INDIRECT("S"&amp;(ROW()+12*(($AO392-1)*3+$AP392)-ROW())/12+5),AR392)</f>
        <v>0</v>
      </c>
      <c r="AT392" s="658"/>
      <c r="AV392" s="654">
        <f ca="1">IF(AND(AR392&gt;0,AS392&gt;0),COUNTIF(AV$6:AV391,"&gt;0")+1,0)</f>
        <v>0</v>
      </c>
    </row>
    <row r="393" spans="41:48">
      <c r="AO393" s="654">
        <v>11</v>
      </c>
      <c r="AP393" s="654">
        <v>3</v>
      </c>
      <c r="AQ393" s="654">
        <v>4</v>
      </c>
      <c r="AR393" s="658">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654">
        <f ca="1">COUNTIF(INDIRECT("H"&amp;(ROW()+12*(($AO393-1)*3+$AP393)-ROW())/12+5):INDIRECT("S"&amp;(ROW()+12*(($AO393-1)*3+$AP393)-ROW())/12+5),AR393)</f>
        <v>0</v>
      </c>
      <c r="AT393" s="658"/>
      <c r="AV393" s="654">
        <f ca="1">IF(AND(AR393&gt;0,AS393&gt;0),COUNTIF(AV$6:AV392,"&gt;0")+1,0)</f>
        <v>0</v>
      </c>
    </row>
    <row r="394" spans="41:48">
      <c r="AO394" s="654">
        <v>11</v>
      </c>
      <c r="AP394" s="654">
        <v>3</v>
      </c>
      <c r="AQ394" s="654">
        <v>5</v>
      </c>
      <c r="AR394" s="658">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654">
        <f ca="1">COUNTIF(INDIRECT("H"&amp;(ROW()+12*(($AO394-1)*3+$AP394)-ROW())/12+5):INDIRECT("S"&amp;(ROW()+12*(($AO394-1)*3+$AP394)-ROW())/12+5),AR394)</f>
        <v>0</v>
      </c>
      <c r="AT394" s="658"/>
      <c r="AV394" s="654">
        <f ca="1">IF(AND(AR394&gt;0,AS394&gt;0),COUNTIF(AV$6:AV393,"&gt;0")+1,0)</f>
        <v>0</v>
      </c>
    </row>
    <row r="395" spans="41:48">
      <c r="AO395" s="654">
        <v>11</v>
      </c>
      <c r="AP395" s="654">
        <v>3</v>
      </c>
      <c r="AQ395" s="654">
        <v>6</v>
      </c>
      <c r="AR395" s="658">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654">
        <f ca="1">COUNTIF(INDIRECT("H"&amp;(ROW()+12*(($AO395-1)*3+$AP395)-ROW())/12+5):INDIRECT("S"&amp;(ROW()+12*(($AO395-1)*3+$AP395)-ROW())/12+5),AR395)</f>
        <v>0</v>
      </c>
      <c r="AT395" s="658"/>
      <c r="AV395" s="654">
        <f ca="1">IF(AND(AR395&gt;0,AS395&gt;0),COUNTIF(AV$6:AV394,"&gt;0")+1,0)</f>
        <v>0</v>
      </c>
    </row>
    <row r="396" spans="41:48">
      <c r="AO396" s="654">
        <v>11</v>
      </c>
      <c r="AP396" s="654">
        <v>3</v>
      </c>
      <c r="AQ396" s="654">
        <v>7</v>
      </c>
      <c r="AR396" s="658">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654">
        <f ca="1">COUNTIF(INDIRECT("H"&amp;(ROW()+12*(($AO396-1)*3+$AP396)-ROW())/12+5):INDIRECT("S"&amp;(ROW()+12*(($AO396-1)*3+$AP396)-ROW())/12+5),AR396)</f>
        <v>0</v>
      </c>
      <c r="AT396" s="658"/>
      <c r="AV396" s="654">
        <f ca="1">IF(AND(AR396&gt;0,AS396&gt;0),COUNTIF(AV$6:AV395,"&gt;0")+1,0)</f>
        <v>0</v>
      </c>
    </row>
    <row r="397" spans="41:48">
      <c r="AO397" s="654">
        <v>11</v>
      </c>
      <c r="AP397" s="654">
        <v>3</v>
      </c>
      <c r="AQ397" s="654">
        <v>8</v>
      </c>
      <c r="AR397" s="658">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654">
        <f ca="1">COUNTIF(INDIRECT("H"&amp;(ROW()+12*(($AO397-1)*3+$AP397)-ROW())/12+5):INDIRECT("S"&amp;(ROW()+12*(($AO397-1)*3+$AP397)-ROW())/12+5),AR397)</f>
        <v>0</v>
      </c>
      <c r="AT397" s="658"/>
      <c r="AV397" s="654">
        <f ca="1">IF(AND(AR397&gt;0,AS397&gt;0),COUNTIF(AV$6:AV396,"&gt;0")+1,0)</f>
        <v>0</v>
      </c>
    </row>
    <row r="398" spans="41:48">
      <c r="AO398" s="654">
        <v>11</v>
      </c>
      <c r="AP398" s="654">
        <v>3</v>
      </c>
      <c r="AQ398" s="654">
        <v>9</v>
      </c>
      <c r="AR398" s="658">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654">
        <f ca="1">COUNTIF(INDIRECT("H"&amp;(ROW()+12*(($AO398-1)*3+$AP398)-ROW())/12+5):INDIRECT("S"&amp;(ROW()+12*(($AO398-1)*3+$AP398)-ROW())/12+5),AR398)</f>
        <v>0</v>
      </c>
      <c r="AT398" s="658"/>
      <c r="AV398" s="654">
        <f ca="1">IF(AND(AR398&gt;0,AS398&gt;0),COUNTIF(AV$6:AV397,"&gt;0")+1,0)</f>
        <v>0</v>
      </c>
    </row>
    <row r="399" spans="41:48">
      <c r="AO399" s="654">
        <v>11</v>
      </c>
      <c r="AP399" s="654">
        <v>3</v>
      </c>
      <c r="AQ399" s="654">
        <v>10</v>
      </c>
      <c r="AR399" s="658">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654">
        <f ca="1">COUNTIF(INDIRECT("H"&amp;(ROW()+12*(($AO399-1)*3+$AP399)-ROW())/12+5):INDIRECT("S"&amp;(ROW()+12*(($AO399-1)*3+$AP399)-ROW())/12+5),AR399)</f>
        <v>0</v>
      </c>
      <c r="AT399" s="658"/>
      <c r="AV399" s="654">
        <f ca="1">IF(AND(AR399&gt;0,AS399&gt;0),COUNTIF(AV$6:AV398,"&gt;0")+1,0)</f>
        <v>0</v>
      </c>
    </row>
    <row r="400" spans="41:48">
      <c r="AO400" s="654">
        <v>11</v>
      </c>
      <c r="AP400" s="654">
        <v>3</v>
      </c>
      <c r="AQ400" s="654">
        <v>11</v>
      </c>
      <c r="AR400" s="658">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654">
        <f ca="1">COUNTIF(INDIRECT("H"&amp;(ROW()+12*(($AO400-1)*3+$AP400)-ROW())/12+5):INDIRECT("S"&amp;(ROW()+12*(($AO400-1)*3+$AP400)-ROW())/12+5),AR400)</f>
        <v>0</v>
      </c>
      <c r="AT400" s="658"/>
      <c r="AV400" s="654">
        <f ca="1">IF(AND(AR400&gt;0,AS400&gt;0),COUNTIF(AV$6:AV399,"&gt;0")+1,0)</f>
        <v>0</v>
      </c>
    </row>
    <row r="401" spans="41:48">
      <c r="AO401" s="654">
        <v>11</v>
      </c>
      <c r="AP401" s="654">
        <v>3</v>
      </c>
      <c r="AQ401" s="654">
        <v>12</v>
      </c>
      <c r="AR401" s="658">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654">
        <f ca="1">COUNTIF(INDIRECT("H"&amp;(ROW()+12*(($AO401-1)*3+$AP401)-ROW())/12+5):INDIRECT("S"&amp;(ROW()+12*(($AO401-1)*3+$AP401)-ROW())/12+5),AR401)</f>
        <v>0</v>
      </c>
      <c r="AT401" s="658"/>
      <c r="AV401" s="654">
        <f ca="1">IF(AND(AR401&gt;0,AS401&gt;0),COUNTIF(AV$6:AV400,"&gt;0")+1,0)</f>
        <v>0</v>
      </c>
    </row>
    <row r="402" spans="41:48">
      <c r="AO402" s="654">
        <v>12</v>
      </c>
      <c r="AP402" s="654">
        <v>1</v>
      </c>
      <c r="AQ402" s="654">
        <v>1</v>
      </c>
      <c r="AR402" s="658">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654">
        <f ca="1">COUNTIF(INDIRECT("H"&amp;(ROW()+12*(($AO402-1)*3+$AP402)-ROW())/12+5):INDIRECT("S"&amp;(ROW()+12*(($AO402-1)*3+$AP402)-ROW())/12+5),AR402)</f>
        <v>0</v>
      </c>
      <c r="AT402" s="658"/>
      <c r="AV402" s="654">
        <f ca="1">IF(AND(AR402&gt;0,AS402&gt;0),COUNTIF(AV$6:AV401,"&gt;0")+1,0)</f>
        <v>0</v>
      </c>
    </row>
    <row r="403" spans="41:48">
      <c r="AO403" s="654">
        <v>12</v>
      </c>
      <c r="AP403" s="654">
        <v>1</v>
      </c>
      <c r="AQ403" s="654">
        <v>2</v>
      </c>
      <c r="AR403" s="658">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654">
        <f ca="1">COUNTIF(INDIRECT("H"&amp;(ROW()+12*(($AO403-1)*3+$AP403)-ROW())/12+5):INDIRECT("S"&amp;(ROW()+12*(($AO403-1)*3+$AP403)-ROW())/12+5),AR403)</f>
        <v>0</v>
      </c>
      <c r="AT403" s="658"/>
      <c r="AV403" s="654">
        <f ca="1">IF(AND(AR403&gt;0,AS403&gt;0),COUNTIF(AV$6:AV402,"&gt;0")+1,0)</f>
        <v>0</v>
      </c>
    </row>
    <row r="404" spans="41:48">
      <c r="AO404" s="654">
        <v>12</v>
      </c>
      <c r="AP404" s="654">
        <v>1</v>
      </c>
      <c r="AQ404" s="654">
        <v>3</v>
      </c>
      <c r="AR404" s="658">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654">
        <f ca="1">COUNTIF(INDIRECT("H"&amp;(ROW()+12*(($AO404-1)*3+$AP404)-ROW())/12+5):INDIRECT("S"&amp;(ROW()+12*(($AO404-1)*3+$AP404)-ROW())/12+5),AR404)</f>
        <v>0</v>
      </c>
      <c r="AT404" s="658"/>
      <c r="AV404" s="654">
        <f ca="1">IF(AND(AR404&gt;0,AS404&gt;0),COUNTIF(AV$6:AV403,"&gt;0")+1,0)</f>
        <v>0</v>
      </c>
    </row>
    <row r="405" spans="41:48">
      <c r="AO405" s="654">
        <v>12</v>
      </c>
      <c r="AP405" s="654">
        <v>1</v>
      </c>
      <c r="AQ405" s="654">
        <v>4</v>
      </c>
      <c r="AR405" s="658">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654">
        <f ca="1">COUNTIF(INDIRECT("H"&amp;(ROW()+12*(($AO405-1)*3+$AP405)-ROW())/12+5):INDIRECT("S"&amp;(ROW()+12*(($AO405-1)*3+$AP405)-ROW())/12+5),AR405)</f>
        <v>0</v>
      </c>
      <c r="AT405" s="658"/>
      <c r="AV405" s="654">
        <f ca="1">IF(AND(AR405&gt;0,AS405&gt;0),COUNTIF(AV$6:AV404,"&gt;0")+1,0)</f>
        <v>0</v>
      </c>
    </row>
    <row r="406" spans="41:48">
      <c r="AO406" s="654">
        <v>12</v>
      </c>
      <c r="AP406" s="654">
        <v>1</v>
      </c>
      <c r="AQ406" s="654">
        <v>5</v>
      </c>
      <c r="AR406" s="658">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654">
        <f ca="1">COUNTIF(INDIRECT("H"&amp;(ROW()+12*(($AO406-1)*3+$AP406)-ROW())/12+5):INDIRECT("S"&amp;(ROW()+12*(($AO406-1)*3+$AP406)-ROW())/12+5),AR406)</f>
        <v>0</v>
      </c>
      <c r="AT406" s="658"/>
      <c r="AV406" s="654">
        <f ca="1">IF(AND(AR406&gt;0,AS406&gt;0),COUNTIF(AV$6:AV405,"&gt;0")+1,0)</f>
        <v>0</v>
      </c>
    </row>
    <row r="407" spans="41:48">
      <c r="AO407" s="654">
        <v>12</v>
      </c>
      <c r="AP407" s="654">
        <v>1</v>
      </c>
      <c r="AQ407" s="654">
        <v>6</v>
      </c>
      <c r="AR407" s="658">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654">
        <f ca="1">COUNTIF(INDIRECT("H"&amp;(ROW()+12*(($AO407-1)*3+$AP407)-ROW())/12+5):INDIRECT("S"&amp;(ROW()+12*(($AO407-1)*3+$AP407)-ROW())/12+5),AR407)</f>
        <v>0</v>
      </c>
      <c r="AT407" s="658"/>
      <c r="AV407" s="654">
        <f ca="1">IF(AND(AR407&gt;0,AS407&gt;0),COUNTIF(AV$6:AV406,"&gt;0")+1,0)</f>
        <v>0</v>
      </c>
    </row>
    <row r="408" spans="41:48">
      <c r="AO408" s="654">
        <v>12</v>
      </c>
      <c r="AP408" s="654">
        <v>1</v>
      </c>
      <c r="AQ408" s="654">
        <v>7</v>
      </c>
      <c r="AR408" s="658">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654">
        <f ca="1">COUNTIF(INDIRECT("H"&amp;(ROW()+12*(($AO408-1)*3+$AP408)-ROW())/12+5):INDIRECT("S"&amp;(ROW()+12*(($AO408-1)*3+$AP408)-ROW())/12+5),AR408)</f>
        <v>0</v>
      </c>
      <c r="AT408" s="658"/>
      <c r="AV408" s="654">
        <f ca="1">IF(AND(AR408&gt;0,AS408&gt;0),COUNTIF(AV$6:AV407,"&gt;0")+1,0)</f>
        <v>0</v>
      </c>
    </row>
    <row r="409" spans="41:48">
      <c r="AO409" s="654">
        <v>12</v>
      </c>
      <c r="AP409" s="654">
        <v>1</v>
      </c>
      <c r="AQ409" s="654">
        <v>8</v>
      </c>
      <c r="AR409" s="658">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654">
        <f ca="1">COUNTIF(INDIRECT("H"&amp;(ROW()+12*(($AO409-1)*3+$AP409)-ROW())/12+5):INDIRECT("S"&amp;(ROW()+12*(($AO409-1)*3+$AP409)-ROW())/12+5),AR409)</f>
        <v>0</v>
      </c>
      <c r="AT409" s="658"/>
      <c r="AV409" s="654">
        <f ca="1">IF(AND(AR409&gt;0,AS409&gt;0),COUNTIF(AV$6:AV408,"&gt;0")+1,0)</f>
        <v>0</v>
      </c>
    </row>
    <row r="410" spans="41:48">
      <c r="AO410" s="654">
        <v>12</v>
      </c>
      <c r="AP410" s="654">
        <v>1</v>
      </c>
      <c r="AQ410" s="654">
        <v>9</v>
      </c>
      <c r="AR410" s="658">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654">
        <f ca="1">COUNTIF(INDIRECT("H"&amp;(ROW()+12*(($AO410-1)*3+$AP410)-ROW())/12+5):INDIRECT("S"&amp;(ROW()+12*(($AO410-1)*3+$AP410)-ROW())/12+5),AR410)</f>
        <v>0</v>
      </c>
      <c r="AT410" s="658"/>
      <c r="AV410" s="654">
        <f ca="1">IF(AND(AR410&gt;0,AS410&gt;0),COUNTIF(AV$6:AV409,"&gt;0")+1,0)</f>
        <v>0</v>
      </c>
    </row>
    <row r="411" spans="41:48">
      <c r="AO411" s="654">
        <v>12</v>
      </c>
      <c r="AP411" s="654">
        <v>1</v>
      </c>
      <c r="AQ411" s="654">
        <v>10</v>
      </c>
      <c r="AR411" s="658">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654">
        <f ca="1">COUNTIF(INDIRECT("H"&amp;(ROW()+12*(($AO411-1)*3+$AP411)-ROW())/12+5):INDIRECT("S"&amp;(ROW()+12*(($AO411-1)*3+$AP411)-ROW())/12+5),AR411)</f>
        <v>0</v>
      </c>
      <c r="AT411" s="658"/>
      <c r="AV411" s="654">
        <f ca="1">IF(AND(AR411&gt;0,AS411&gt;0),COUNTIF(AV$6:AV410,"&gt;0")+1,0)</f>
        <v>0</v>
      </c>
    </row>
    <row r="412" spans="41:48">
      <c r="AO412" s="654">
        <v>12</v>
      </c>
      <c r="AP412" s="654">
        <v>1</v>
      </c>
      <c r="AQ412" s="654">
        <v>11</v>
      </c>
      <c r="AR412" s="658">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654">
        <f ca="1">COUNTIF(INDIRECT("H"&amp;(ROW()+12*(($AO412-1)*3+$AP412)-ROW())/12+5):INDIRECT("S"&amp;(ROW()+12*(($AO412-1)*3+$AP412)-ROW())/12+5),AR412)</f>
        <v>0</v>
      </c>
      <c r="AT412" s="658"/>
      <c r="AV412" s="654">
        <f ca="1">IF(AND(AR412&gt;0,AS412&gt;0),COUNTIF(AV$6:AV411,"&gt;0")+1,0)</f>
        <v>0</v>
      </c>
    </row>
    <row r="413" spans="41:48">
      <c r="AO413" s="654">
        <v>12</v>
      </c>
      <c r="AP413" s="654">
        <v>1</v>
      </c>
      <c r="AQ413" s="654">
        <v>12</v>
      </c>
      <c r="AR413" s="658">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654">
        <f ca="1">COUNTIF(INDIRECT("H"&amp;(ROW()+12*(($AO413-1)*3+$AP413)-ROW())/12+5):INDIRECT("S"&amp;(ROW()+12*(($AO413-1)*3+$AP413)-ROW())/12+5),AR413)</f>
        <v>0</v>
      </c>
      <c r="AT413" s="658"/>
      <c r="AV413" s="654">
        <f ca="1">IF(AND(AR413&gt;0,AS413&gt;0),COUNTIF(AV$6:AV412,"&gt;0")+1,0)</f>
        <v>0</v>
      </c>
    </row>
    <row r="414" spans="41:48">
      <c r="AO414" s="654">
        <v>12</v>
      </c>
      <c r="AP414" s="654">
        <v>2</v>
      </c>
      <c r="AQ414" s="654">
        <v>1</v>
      </c>
      <c r="AR414" s="658">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654">
        <f ca="1">COUNTIF(INDIRECT("H"&amp;(ROW()+12*(($AO414-1)*3+$AP414)-ROW())/12+5):INDIRECT("S"&amp;(ROW()+12*(($AO414-1)*3+$AP414)-ROW())/12+5),AR414)</f>
        <v>0</v>
      </c>
      <c r="AT414" s="658"/>
      <c r="AV414" s="654">
        <f ca="1">IF(AND(AR414&gt;0,AS414&gt;0),COUNTIF(AV$6:AV413,"&gt;0")+1,0)</f>
        <v>0</v>
      </c>
    </row>
    <row r="415" spans="41:48">
      <c r="AO415" s="654">
        <v>12</v>
      </c>
      <c r="AP415" s="654">
        <v>2</v>
      </c>
      <c r="AQ415" s="654">
        <v>2</v>
      </c>
      <c r="AR415" s="658">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654">
        <f ca="1">COUNTIF(INDIRECT("H"&amp;(ROW()+12*(($AO415-1)*3+$AP415)-ROW())/12+5):INDIRECT("S"&amp;(ROW()+12*(($AO415-1)*3+$AP415)-ROW())/12+5),AR415)</f>
        <v>0</v>
      </c>
      <c r="AT415" s="658"/>
      <c r="AV415" s="654">
        <f ca="1">IF(AND(AR415&gt;0,AS415&gt;0),COUNTIF(AV$6:AV414,"&gt;0")+1,0)</f>
        <v>0</v>
      </c>
    </row>
    <row r="416" spans="41:48">
      <c r="AO416" s="654">
        <v>12</v>
      </c>
      <c r="AP416" s="654">
        <v>2</v>
      </c>
      <c r="AQ416" s="654">
        <v>3</v>
      </c>
      <c r="AR416" s="658">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654">
        <f ca="1">COUNTIF(INDIRECT("H"&amp;(ROW()+12*(($AO416-1)*3+$AP416)-ROW())/12+5):INDIRECT("S"&amp;(ROW()+12*(($AO416-1)*3+$AP416)-ROW())/12+5),AR416)</f>
        <v>0</v>
      </c>
      <c r="AT416" s="658"/>
      <c r="AV416" s="654">
        <f ca="1">IF(AND(AR416&gt;0,AS416&gt;0),COUNTIF(AV$6:AV415,"&gt;0")+1,0)</f>
        <v>0</v>
      </c>
    </row>
    <row r="417" spans="41:48">
      <c r="AO417" s="654">
        <v>12</v>
      </c>
      <c r="AP417" s="654">
        <v>2</v>
      </c>
      <c r="AQ417" s="654">
        <v>4</v>
      </c>
      <c r="AR417" s="658">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654">
        <f ca="1">COUNTIF(INDIRECT("H"&amp;(ROW()+12*(($AO417-1)*3+$AP417)-ROW())/12+5):INDIRECT("S"&amp;(ROW()+12*(($AO417-1)*3+$AP417)-ROW())/12+5),AR417)</f>
        <v>0</v>
      </c>
      <c r="AT417" s="658"/>
      <c r="AV417" s="654">
        <f ca="1">IF(AND(AR417&gt;0,AS417&gt;0),COUNTIF(AV$6:AV416,"&gt;0")+1,0)</f>
        <v>0</v>
      </c>
    </row>
    <row r="418" spans="41:48">
      <c r="AO418" s="654">
        <v>12</v>
      </c>
      <c r="AP418" s="654">
        <v>2</v>
      </c>
      <c r="AQ418" s="654">
        <v>5</v>
      </c>
      <c r="AR418" s="658">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654">
        <f ca="1">COUNTIF(INDIRECT("H"&amp;(ROW()+12*(($AO418-1)*3+$AP418)-ROW())/12+5):INDIRECT("S"&amp;(ROW()+12*(($AO418-1)*3+$AP418)-ROW())/12+5),AR418)</f>
        <v>0</v>
      </c>
      <c r="AT418" s="658"/>
      <c r="AV418" s="654">
        <f ca="1">IF(AND(AR418&gt;0,AS418&gt;0),COUNTIF(AV$6:AV417,"&gt;0")+1,0)</f>
        <v>0</v>
      </c>
    </row>
    <row r="419" spans="41:48">
      <c r="AO419" s="654">
        <v>12</v>
      </c>
      <c r="AP419" s="654">
        <v>2</v>
      </c>
      <c r="AQ419" s="654">
        <v>6</v>
      </c>
      <c r="AR419" s="658">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654">
        <f ca="1">COUNTIF(INDIRECT("H"&amp;(ROW()+12*(($AO419-1)*3+$AP419)-ROW())/12+5):INDIRECT("S"&amp;(ROW()+12*(($AO419-1)*3+$AP419)-ROW())/12+5),AR419)</f>
        <v>0</v>
      </c>
      <c r="AT419" s="658"/>
      <c r="AV419" s="654">
        <f ca="1">IF(AND(AR419&gt;0,AS419&gt;0),COUNTIF(AV$6:AV418,"&gt;0")+1,0)</f>
        <v>0</v>
      </c>
    </row>
    <row r="420" spans="41:48">
      <c r="AO420" s="654">
        <v>12</v>
      </c>
      <c r="AP420" s="654">
        <v>2</v>
      </c>
      <c r="AQ420" s="654">
        <v>7</v>
      </c>
      <c r="AR420" s="658">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654">
        <f ca="1">COUNTIF(INDIRECT("H"&amp;(ROW()+12*(($AO420-1)*3+$AP420)-ROW())/12+5):INDIRECT("S"&amp;(ROW()+12*(($AO420-1)*3+$AP420)-ROW())/12+5),AR420)</f>
        <v>0</v>
      </c>
      <c r="AT420" s="658"/>
      <c r="AV420" s="654">
        <f ca="1">IF(AND(AR420&gt;0,AS420&gt;0),COUNTIF(AV$6:AV419,"&gt;0")+1,0)</f>
        <v>0</v>
      </c>
    </row>
    <row r="421" spans="41:48">
      <c r="AO421" s="654">
        <v>12</v>
      </c>
      <c r="AP421" s="654">
        <v>2</v>
      </c>
      <c r="AQ421" s="654">
        <v>8</v>
      </c>
      <c r="AR421" s="658">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654">
        <f ca="1">COUNTIF(INDIRECT("H"&amp;(ROW()+12*(($AO421-1)*3+$AP421)-ROW())/12+5):INDIRECT("S"&amp;(ROW()+12*(($AO421-1)*3+$AP421)-ROW())/12+5),AR421)</f>
        <v>0</v>
      </c>
      <c r="AT421" s="658"/>
      <c r="AV421" s="654">
        <f ca="1">IF(AND(AR421&gt;0,AS421&gt;0),COUNTIF(AV$6:AV420,"&gt;0")+1,0)</f>
        <v>0</v>
      </c>
    </row>
    <row r="422" spans="41:48">
      <c r="AO422" s="654">
        <v>12</v>
      </c>
      <c r="AP422" s="654">
        <v>2</v>
      </c>
      <c r="AQ422" s="654">
        <v>9</v>
      </c>
      <c r="AR422" s="658">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654">
        <f ca="1">COUNTIF(INDIRECT("H"&amp;(ROW()+12*(($AO422-1)*3+$AP422)-ROW())/12+5):INDIRECT("S"&amp;(ROW()+12*(($AO422-1)*3+$AP422)-ROW())/12+5),AR422)</f>
        <v>0</v>
      </c>
      <c r="AT422" s="658"/>
      <c r="AV422" s="654">
        <f ca="1">IF(AND(AR422&gt;0,AS422&gt;0),COUNTIF(AV$6:AV421,"&gt;0")+1,0)</f>
        <v>0</v>
      </c>
    </row>
    <row r="423" spans="41:48">
      <c r="AO423" s="654">
        <v>12</v>
      </c>
      <c r="AP423" s="654">
        <v>2</v>
      </c>
      <c r="AQ423" s="654">
        <v>10</v>
      </c>
      <c r="AR423" s="658">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654">
        <f ca="1">COUNTIF(INDIRECT("H"&amp;(ROW()+12*(($AO423-1)*3+$AP423)-ROW())/12+5):INDIRECT("S"&amp;(ROW()+12*(($AO423-1)*3+$AP423)-ROW())/12+5),AR423)</f>
        <v>0</v>
      </c>
      <c r="AT423" s="658"/>
      <c r="AV423" s="654">
        <f ca="1">IF(AND(AR423&gt;0,AS423&gt;0),COUNTIF(AV$6:AV422,"&gt;0")+1,0)</f>
        <v>0</v>
      </c>
    </row>
    <row r="424" spans="41:48">
      <c r="AO424" s="654">
        <v>12</v>
      </c>
      <c r="AP424" s="654">
        <v>2</v>
      </c>
      <c r="AQ424" s="654">
        <v>11</v>
      </c>
      <c r="AR424" s="658">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654">
        <f ca="1">COUNTIF(INDIRECT("H"&amp;(ROW()+12*(($AO424-1)*3+$AP424)-ROW())/12+5):INDIRECT("S"&amp;(ROW()+12*(($AO424-1)*3+$AP424)-ROW())/12+5),AR424)</f>
        <v>0</v>
      </c>
      <c r="AT424" s="658"/>
      <c r="AV424" s="654">
        <f ca="1">IF(AND(AR424&gt;0,AS424&gt;0),COUNTIF(AV$6:AV423,"&gt;0")+1,0)</f>
        <v>0</v>
      </c>
    </row>
    <row r="425" spans="41:48">
      <c r="AO425" s="654">
        <v>12</v>
      </c>
      <c r="AP425" s="654">
        <v>2</v>
      </c>
      <c r="AQ425" s="654">
        <v>12</v>
      </c>
      <c r="AR425" s="658">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654">
        <f ca="1">COUNTIF(INDIRECT("H"&amp;(ROW()+12*(($AO425-1)*3+$AP425)-ROW())/12+5):INDIRECT("S"&amp;(ROW()+12*(($AO425-1)*3+$AP425)-ROW())/12+5),AR425)</f>
        <v>0</v>
      </c>
      <c r="AT425" s="658"/>
      <c r="AV425" s="654">
        <f ca="1">IF(AND(AR425&gt;0,AS425&gt;0),COUNTIF(AV$6:AV424,"&gt;0")+1,0)</f>
        <v>0</v>
      </c>
    </row>
    <row r="426" spans="41:48">
      <c r="AO426" s="654">
        <v>12</v>
      </c>
      <c r="AP426" s="654">
        <v>3</v>
      </c>
      <c r="AQ426" s="654">
        <v>1</v>
      </c>
      <c r="AR426" s="658">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654">
        <f ca="1">COUNTIF(INDIRECT("H"&amp;(ROW()+12*(($AO426-1)*3+$AP426)-ROW())/12+5):INDIRECT("S"&amp;(ROW()+12*(($AO426-1)*3+$AP426)-ROW())/12+5),AR426)</f>
        <v>0</v>
      </c>
      <c r="AT426" s="658"/>
      <c r="AV426" s="654">
        <f ca="1">IF(AND(AR426&gt;0,AS426&gt;0),COUNTIF(AV$6:AV425,"&gt;0")+1,0)</f>
        <v>0</v>
      </c>
    </row>
    <row r="427" spans="41:48">
      <c r="AO427" s="654">
        <v>12</v>
      </c>
      <c r="AP427" s="654">
        <v>3</v>
      </c>
      <c r="AQ427" s="654">
        <v>2</v>
      </c>
      <c r="AR427" s="658">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654">
        <f ca="1">COUNTIF(INDIRECT("H"&amp;(ROW()+12*(($AO427-1)*3+$AP427)-ROW())/12+5):INDIRECT("S"&amp;(ROW()+12*(($AO427-1)*3+$AP427)-ROW())/12+5),AR427)</f>
        <v>0</v>
      </c>
      <c r="AT427" s="658"/>
      <c r="AV427" s="654">
        <f ca="1">IF(AND(AR427&gt;0,AS427&gt;0),COUNTIF(AV$6:AV426,"&gt;0")+1,0)</f>
        <v>0</v>
      </c>
    </row>
    <row r="428" spans="41:48">
      <c r="AO428" s="654">
        <v>12</v>
      </c>
      <c r="AP428" s="654">
        <v>3</v>
      </c>
      <c r="AQ428" s="654">
        <v>3</v>
      </c>
      <c r="AR428" s="658">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654">
        <f ca="1">COUNTIF(INDIRECT("H"&amp;(ROW()+12*(($AO428-1)*3+$AP428)-ROW())/12+5):INDIRECT("S"&amp;(ROW()+12*(($AO428-1)*3+$AP428)-ROW())/12+5),AR428)</f>
        <v>0</v>
      </c>
      <c r="AT428" s="658"/>
      <c r="AV428" s="654">
        <f ca="1">IF(AND(AR428&gt;0,AS428&gt;0),COUNTIF(AV$6:AV427,"&gt;0")+1,0)</f>
        <v>0</v>
      </c>
    </row>
    <row r="429" spans="41:48">
      <c r="AO429" s="654">
        <v>12</v>
      </c>
      <c r="AP429" s="654">
        <v>3</v>
      </c>
      <c r="AQ429" s="654">
        <v>4</v>
      </c>
      <c r="AR429" s="658">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654">
        <f ca="1">COUNTIF(INDIRECT("H"&amp;(ROW()+12*(($AO429-1)*3+$AP429)-ROW())/12+5):INDIRECT("S"&amp;(ROW()+12*(($AO429-1)*3+$AP429)-ROW())/12+5),AR429)</f>
        <v>0</v>
      </c>
      <c r="AT429" s="658"/>
      <c r="AV429" s="654">
        <f ca="1">IF(AND(AR429&gt;0,AS429&gt;0),COUNTIF(AV$6:AV428,"&gt;0")+1,0)</f>
        <v>0</v>
      </c>
    </row>
    <row r="430" spans="41:48">
      <c r="AO430" s="654">
        <v>12</v>
      </c>
      <c r="AP430" s="654">
        <v>3</v>
      </c>
      <c r="AQ430" s="654">
        <v>5</v>
      </c>
      <c r="AR430" s="658">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654">
        <f ca="1">COUNTIF(INDIRECT("H"&amp;(ROW()+12*(($AO430-1)*3+$AP430)-ROW())/12+5):INDIRECT("S"&amp;(ROW()+12*(($AO430-1)*3+$AP430)-ROW())/12+5),AR430)</f>
        <v>0</v>
      </c>
      <c r="AT430" s="658"/>
      <c r="AV430" s="654">
        <f ca="1">IF(AND(AR430&gt;0,AS430&gt;0),COUNTIF(AV$6:AV429,"&gt;0")+1,0)</f>
        <v>0</v>
      </c>
    </row>
    <row r="431" spans="41:48">
      <c r="AO431" s="654">
        <v>12</v>
      </c>
      <c r="AP431" s="654">
        <v>3</v>
      </c>
      <c r="AQ431" s="654">
        <v>6</v>
      </c>
      <c r="AR431" s="658">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654">
        <f ca="1">COUNTIF(INDIRECT("H"&amp;(ROW()+12*(($AO431-1)*3+$AP431)-ROW())/12+5):INDIRECT("S"&amp;(ROW()+12*(($AO431-1)*3+$AP431)-ROW())/12+5),AR431)</f>
        <v>0</v>
      </c>
      <c r="AT431" s="658"/>
      <c r="AV431" s="654">
        <f ca="1">IF(AND(AR431&gt;0,AS431&gt;0),COUNTIF(AV$6:AV430,"&gt;0")+1,0)</f>
        <v>0</v>
      </c>
    </row>
    <row r="432" spans="41:48">
      <c r="AO432" s="654">
        <v>12</v>
      </c>
      <c r="AP432" s="654">
        <v>3</v>
      </c>
      <c r="AQ432" s="654">
        <v>7</v>
      </c>
      <c r="AR432" s="658">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654">
        <f ca="1">COUNTIF(INDIRECT("H"&amp;(ROW()+12*(($AO432-1)*3+$AP432)-ROW())/12+5):INDIRECT("S"&amp;(ROW()+12*(($AO432-1)*3+$AP432)-ROW())/12+5),AR432)</f>
        <v>0</v>
      </c>
      <c r="AT432" s="658"/>
      <c r="AV432" s="654">
        <f ca="1">IF(AND(AR432&gt;0,AS432&gt;0),COUNTIF(AV$6:AV431,"&gt;0")+1,0)</f>
        <v>0</v>
      </c>
    </row>
    <row r="433" spans="41:48">
      <c r="AO433" s="654">
        <v>12</v>
      </c>
      <c r="AP433" s="654">
        <v>3</v>
      </c>
      <c r="AQ433" s="654">
        <v>8</v>
      </c>
      <c r="AR433" s="658">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654">
        <f ca="1">COUNTIF(INDIRECT("H"&amp;(ROW()+12*(($AO433-1)*3+$AP433)-ROW())/12+5):INDIRECT("S"&amp;(ROW()+12*(($AO433-1)*3+$AP433)-ROW())/12+5),AR433)</f>
        <v>0</v>
      </c>
      <c r="AT433" s="658"/>
      <c r="AV433" s="654">
        <f ca="1">IF(AND(AR433&gt;0,AS433&gt;0),COUNTIF(AV$6:AV432,"&gt;0")+1,0)</f>
        <v>0</v>
      </c>
    </row>
    <row r="434" spans="41:48">
      <c r="AO434" s="654">
        <v>12</v>
      </c>
      <c r="AP434" s="654">
        <v>3</v>
      </c>
      <c r="AQ434" s="654">
        <v>9</v>
      </c>
      <c r="AR434" s="658">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654">
        <f ca="1">COUNTIF(INDIRECT("H"&amp;(ROW()+12*(($AO434-1)*3+$AP434)-ROW())/12+5):INDIRECT("S"&amp;(ROW()+12*(($AO434-1)*3+$AP434)-ROW())/12+5),AR434)</f>
        <v>0</v>
      </c>
      <c r="AT434" s="658"/>
      <c r="AV434" s="654">
        <f ca="1">IF(AND(AR434&gt;0,AS434&gt;0),COUNTIF(AV$6:AV433,"&gt;0")+1,0)</f>
        <v>0</v>
      </c>
    </row>
    <row r="435" spans="41:48">
      <c r="AO435" s="654">
        <v>12</v>
      </c>
      <c r="AP435" s="654">
        <v>3</v>
      </c>
      <c r="AQ435" s="654">
        <v>10</v>
      </c>
      <c r="AR435" s="658">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654">
        <f ca="1">COUNTIF(INDIRECT("H"&amp;(ROW()+12*(($AO435-1)*3+$AP435)-ROW())/12+5):INDIRECT("S"&amp;(ROW()+12*(($AO435-1)*3+$AP435)-ROW())/12+5),AR435)</f>
        <v>0</v>
      </c>
      <c r="AT435" s="658"/>
      <c r="AV435" s="654">
        <f ca="1">IF(AND(AR435&gt;0,AS435&gt;0),COUNTIF(AV$6:AV434,"&gt;0")+1,0)</f>
        <v>0</v>
      </c>
    </row>
    <row r="436" spans="41:48">
      <c r="AO436" s="654">
        <v>12</v>
      </c>
      <c r="AP436" s="654">
        <v>3</v>
      </c>
      <c r="AQ436" s="654">
        <v>11</v>
      </c>
      <c r="AR436" s="658">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654">
        <f ca="1">COUNTIF(INDIRECT("H"&amp;(ROW()+12*(($AO436-1)*3+$AP436)-ROW())/12+5):INDIRECT("S"&amp;(ROW()+12*(($AO436-1)*3+$AP436)-ROW())/12+5),AR436)</f>
        <v>0</v>
      </c>
      <c r="AT436" s="658"/>
      <c r="AV436" s="654">
        <f ca="1">IF(AND(AR436&gt;0,AS436&gt;0),COUNTIF(AV$6:AV435,"&gt;0")+1,0)</f>
        <v>0</v>
      </c>
    </row>
    <row r="437" spans="41:48">
      <c r="AO437" s="654">
        <v>12</v>
      </c>
      <c r="AP437" s="654">
        <v>3</v>
      </c>
      <c r="AQ437" s="654">
        <v>12</v>
      </c>
      <c r="AR437" s="658">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654">
        <f ca="1">COUNTIF(INDIRECT("H"&amp;(ROW()+12*(($AO437-1)*3+$AP437)-ROW())/12+5):INDIRECT("S"&amp;(ROW()+12*(($AO437-1)*3+$AP437)-ROW())/12+5),AR437)</f>
        <v>0</v>
      </c>
      <c r="AT437" s="658"/>
      <c r="AV437" s="654">
        <f ca="1">IF(AND(AR437&gt;0,AS437&gt;0),COUNTIF(AV$6:AV436,"&gt;0")+1,0)</f>
        <v>0</v>
      </c>
    </row>
    <row r="438" spans="41:48">
      <c r="AO438" s="654">
        <v>13</v>
      </c>
      <c r="AP438" s="654">
        <v>1</v>
      </c>
      <c r="AQ438" s="654">
        <v>1</v>
      </c>
      <c r="AR438" s="658">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654">
        <f ca="1">COUNTIF(INDIRECT("H"&amp;(ROW()+12*(($AO438-1)*3+$AP438)-ROW())/12+5):INDIRECT("S"&amp;(ROW()+12*(($AO438-1)*3+$AP438)-ROW())/12+5),AR438)</f>
        <v>0</v>
      </c>
      <c r="AT438" s="658"/>
      <c r="AV438" s="654">
        <f ca="1">IF(AND(AR438&gt;0,AS438&gt;0),COUNTIF(AV$6:AV437,"&gt;0")+1,0)</f>
        <v>0</v>
      </c>
    </row>
    <row r="439" spans="41:48">
      <c r="AO439" s="654">
        <v>13</v>
      </c>
      <c r="AP439" s="654">
        <v>1</v>
      </c>
      <c r="AQ439" s="654">
        <v>2</v>
      </c>
      <c r="AR439" s="658">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654">
        <f ca="1">COUNTIF(INDIRECT("H"&amp;(ROW()+12*(($AO439-1)*3+$AP439)-ROW())/12+5):INDIRECT("S"&amp;(ROW()+12*(($AO439-1)*3+$AP439)-ROW())/12+5),AR439)</f>
        <v>0</v>
      </c>
      <c r="AT439" s="658"/>
      <c r="AV439" s="654">
        <f ca="1">IF(AND(AR439&gt;0,AS439&gt;0),COUNTIF(AV$6:AV438,"&gt;0")+1,0)</f>
        <v>0</v>
      </c>
    </row>
    <row r="440" spans="41:48">
      <c r="AO440" s="654">
        <v>13</v>
      </c>
      <c r="AP440" s="654">
        <v>1</v>
      </c>
      <c r="AQ440" s="654">
        <v>3</v>
      </c>
      <c r="AR440" s="658">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654">
        <f ca="1">COUNTIF(INDIRECT("H"&amp;(ROW()+12*(($AO440-1)*3+$AP440)-ROW())/12+5):INDIRECT("S"&amp;(ROW()+12*(($AO440-1)*3+$AP440)-ROW())/12+5),AR440)</f>
        <v>0</v>
      </c>
      <c r="AT440" s="658"/>
      <c r="AV440" s="654">
        <f ca="1">IF(AND(AR440&gt;0,AS440&gt;0),COUNTIF(AV$6:AV439,"&gt;0")+1,0)</f>
        <v>0</v>
      </c>
    </row>
    <row r="441" spans="41:48">
      <c r="AO441" s="654">
        <v>13</v>
      </c>
      <c r="AP441" s="654">
        <v>1</v>
      </c>
      <c r="AQ441" s="654">
        <v>4</v>
      </c>
      <c r="AR441" s="658">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654">
        <f ca="1">COUNTIF(INDIRECT("H"&amp;(ROW()+12*(($AO441-1)*3+$AP441)-ROW())/12+5):INDIRECT("S"&amp;(ROW()+12*(($AO441-1)*3+$AP441)-ROW())/12+5),AR441)</f>
        <v>0</v>
      </c>
      <c r="AT441" s="658"/>
      <c r="AV441" s="654">
        <f ca="1">IF(AND(AR441&gt;0,AS441&gt;0),COUNTIF(AV$6:AV440,"&gt;0")+1,0)</f>
        <v>0</v>
      </c>
    </row>
    <row r="442" spans="41:48">
      <c r="AO442" s="654">
        <v>13</v>
      </c>
      <c r="AP442" s="654">
        <v>1</v>
      </c>
      <c r="AQ442" s="654">
        <v>5</v>
      </c>
      <c r="AR442" s="658">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654">
        <f ca="1">COUNTIF(INDIRECT("H"&amp;(ROW()+12*(($AO442-1)*3+$AP442)-ROW())/12+5):INDIRECT("S"&amp;(ROW()+12*(($AO442-1)*3+$AP442)-ROW())/12+5),AR442)</f>
        <v>0</v>
      </c>
      <c r="AT442" s="658"/>
      <c r="AV442" s="654">
        <f ca="1">IF(AND(AR442&gt;0,AS442&gt;0),COUNTIF(AV$6:AV441,"&gt;0")+1,0)</f>
        <v>0</v>
      </c>
    </row>
    <row r="443" spans="41:48">
      <c r="AO443" s="654">
        <v>13</v>
      </c>
      <c r="AP443" s="654">
        <v>1</v>
      </c>
      <c r="AQ443" s="654">
        <v>6</v>
      </c>
      <c r="AR443" s="658">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654">
        <f ca="1">COUNTIF(INDIRECT("H"&amp;(ROW()+12*(($AO443-1)*3+$AP443)-ROW())/12+5):INDIRECT("S"&amp;(ROW()+12*(($AO443-1)*3+$AP443)-ROW())/12+5),AR443)</f>
        <v>0</v>
      </c>
      <c r="AT443" s="658"/>
      <c r="AV443" s="654">
        <f ca="1">IF(AND(AR443&gt;0,AS443&gt;0),COUNTIF(AV$6:AV442,"&gt;0")+1,0)</f>
        <v>0</v>
      </c>
    </row>
    <row r="444" spans="41:48">
      <c r="AO444" s="654">
        <v>13</v>
      </c>
      <c r="AP444" s="654">
        <v>1</v>
      </c>
      <c r="AQ444" s="654">
        <v>7</v>
      </c>
      <c r="AR444" s="658">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654">
        <f ca="1">COUNTIF(INDIRECT("H"&amp;(ROW()+12*(($AO444-1)*3+$AP444)-ROW())/12+5):INDIRECT("S"&amp;(ROW()+12*(($AO444-1)*3+$AP444)-ROW())/12+5),AR444)</f>
        <v>0</v>
      </c>
      <c r="AT444" s="658"/>
      <c r="AV444" s="654">
        <f ca="1">IF(AND(AR444&gt;0,AS444&gt;0),COUNTIF(AV$6:AV443,"&gt;0")+1,0)</f>
        <v>0</v>
      </c>
    </row>
    <row r="445" spans="41:48">
      <c r="AO445" s="654">
        <v>13</v>
      </c>
      <c r="AP445" s="654">
        <v>1</v>
      </c>
      <c r="AQ445" s="654">
        <v>8</v>
      </c>
      <c r="AR445" s="658">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654">
        <f ca="1">COUNTIF(INDIRECT("H"&amp;(ROW()+12*(($AO445-1)*3+$AP445)-ROW())/12+5):INDIRECT("S"&amp;(ROW()+12*(($AO445-1)*3+$AP445)-ROW())/12+5),AR445)</f>
        <v>0</v>
      </c>
      <c r="AT445" s="658"/>
      <c r="AV445" s="654">
        <f ca="1">IF(AND(AR445&gt;0,AS445&gt;0),COUNTIF(AV$6:AV444,"&gt;0")+1,0)</f>
        <v>0</v>
      </c>
    </row>
    <row r="446" spans="41:48">
      <c r="AO446" s="654">
        <v>13</v>
      </c>
      <c r="AP446" s="654">
        <v>1</v>
      </c>
      <c r="AQ446" s="654">
        <v>9</v>
      </c>
      <c r="AR446" s="658">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654">
        <f ca="1">COUNTIF(INDIRECT("H"&amp;(ROW()+12*(($AO446-1)*3+$AP446)-ROW())/12+5):INDIRECT("S"&amp;(ROW()+12*(($AO446-1)*3+$AP446)-ROW())/12+5),AR446)</f>
        <v>0</v>
      </c>
      <c r="AT446" s="658"/>
      <c r="AV446" s="654">
        <f ca="1">IF(AND(AR446&gt;0,AS446&gt;0),COUNTIF(AV$6:AV445,"&gt;0")+1,0)</f>
        <v>0</v>
      </c>
    </row>
    <row r="447" spans="41:48">
      <c r="AO447" s="654">
        <v>13</v>
      </c>
      <c r="AP447" s="654">
        <v>1</v>
      </c>
      <c r="AQ447" s="654">
        <v>10</v>
      </c>
      <c r="AR447" s="658">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654">
        <f ca="1">COUNTIF(INDIRECT("H"&amp;(ROW()+12*(($AO447-1)*3+$AP447)-ROW())/12+5):INDIRECT("S"&amp;(ROW()+12*(($AO447-1)*3+$AP447)-ROW())/12+5),AR447)</f>
        <v>0</v>
      </c>
      <c r="AT447" s="658"/>
      <c r="AV447" s="654">
        <f ca="1">IF(AND(AR447&gt;0,AS447&gt;0),COUNTIF(AV$6:AV446,"&gt;0")+1,0)</f>
        <v>0</v>
      </c>
    </row>
    <row r="448" spans="41:48">
      <c r="AO448" s="654">
        <v>13</v>
      </c>
      <c r="AP448" s="654">
        <v>1</v>
      </c>
      <c r="AQ448" s="654">
        <v>11</v>
      </c>
      <c r="AR448" s="658">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654">
        <f ca="1">COUNTIF(INDIRECT("H"&amp;(ROW()+12*(($AO448-1)*3+$AP448)-ROW())/12+5):INDIRECT("S"&amp;(ROW()+12*(($AO448-1)*3+$AP448)-ROW())/12+5),AR448)</f>
        <v>0</v>
      </c>
      <c r="AT448" s="658"/>
      <c r="AV448" s="654">
        <f ca="1">IF(AND(AR448&gt;0,AS448&gt;0),COUNTIF(AV$6:AV447,"&gt;0")+1,0)</f>
        <v>0</v>
      </c>
    </row>
    <row r="449" spans="41:48">
      <c r="AO449" s="654">
        <v>13</v>
      </c>
      <c r="AP449" s="654">
        <v>1</v>
      </c>
      <c r="AQ449" s="654">
        <v>12</v>
      </c>
      <c r="AR449" s="658">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654">
        <f ca="1">COUNTIF(INDIRECT("H"&amp;(ROW()+12*(($AO449-1)*3+$AP449)-ROW())/12+5):INDIRECT("S"&amp;(ROW()+12*(($AO449-1)*3+$AP449)-ROW())/12+5),AR449)</f>
        <v>0</v>
      </c>
      <c r="AT449" s="658"/>
      <c r="AV449" s="654">
        <f ca="1">IF(AND(AR449&gt;0,AS449&gt;0),COUNTIF(AV$6:AV448,"&gt;0")+1,0)</f>
        <v>0</v>
      </c>
    </row>
    <row r="450" spans="41:48">
      <c r="AO450" s="654">
        <v>13</v>
      </c>
      <c r="AP450" s="654">
        <v>2</v>
      </c>
      <c r="AQ450" s="654">
        <v>1</v>
      </c>
      <c r="AR450" s="658">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654">
        <f ca="1">COUNTIF(INDIRECT("H"&amp;(ROW()+12*(($AO450-1)*3+$AP450)-ROW())/12+5):INDIRECT("S"&amp;(ROW()+12*(($AO450-1)*3+$AP450)-ROW())/12+5),AR450)</f>
        <v>0</v>
      </c>
      <c r="AT450" s="658"/>
      <c r="AV450" s="654">
        <f ca="1">IF(AND(AR450&gt;0,AS450&gt;0),COUNTIF(AV$6:AV449,"&gt;0")+1,0)</f>
        <v>0</v>
      </c>
    </row>
    <row r="451" spans="41:48">
      <c r="AO451" s="654">
        <v>13</v>
      </c>
      <c r="AP451" s="654">
        <v>2</v>
      </c>
      <c r="AQ451" s="654">
        <v>2</v>
      </c>
      <c r="AR451" s="658">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654">
        <f ca="1">COUNTIF(INDIRECT("H"&amp;(ROW()+12*(($AO451-1)*3+$AP451)-ROW())/12+5):INDIRECT("S"&amp;(ROW()+12*(($AO451-1)*3+$AP451)-ROW())/12+5),AR451)</f>
        <v>0</v>
      </c>
      <c r="AT451" s="658"/>
      <c r="AV451" s="654">
        <f ca="1">IF(AND(AR451&gt;0,AS451&gt;0),COUNTIF(AV$6:AV450,"&gt;0")+1,0)</f>
        <v>0</v>
      </c>
    </row>
    <row r="452" spans="41:48">
      <c r="AO452" s="654">
        <v>13</v>
      </c>
      <c r="AP452" s="654">
        <v>2</v>
      </c>
      <c r="AQ452" s="654">
        <v>3</v>
      </c>
      <c r="AR452" s="658">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654">
        <f ca="1">COUNTIF(INDIRECT("H"&amp;(ROW()+12*(($AO452-1)*3+$AP452)-ROW())/12+5):INDIRECT("S"&amp;(ROW()+12*(($AO452-1)*3+$AP452)-ROW())/12+5),AR452)</f>
        <v>0</v>
      </c>
      <c r="AT452" s="658"/>
      <c r="AV452" s="654">
        <f ca="1">IF(AND(AR452&gt;0,AS452&gt;0),COUNTIF(AV$6:AV451,"&gt;0")+1,0)</f>
        <v>0</v>
      </c>
    </row>
    <row r="453" spans="41:48">
      <c r="AO453" s="654">
        <v>13</v>
      </c>
      <c r="AP453" s="654">
        <v>2</v>
      </c>
      <c r="AQ453" s="654">
        <v>4</v>
      </c>
      <c r="AR453" s="658">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654">
        <f ca="1">COUNTIF(INDIRECT("H"&amp;(ROW()+12*(($AO453-1)*3+$AP453)-ROW())/12+5):INDIRECT("S"&amp;(ROW()+12*(($AO453-1)*3+$AP453)-ROW())/12+5),AR453)</f>
        <v>0</v>
      </c>
      <c r="AT453" s="658"/>
      <c r="AV453" s="654">
        <f ca="1">IF(AND(AR453&gt;0,AS453&gt;0),COUNTIF(AV$6:AV452,"&gt;0")+1,0)</f>
        <v>0</v>
      </c>
    </row>
    <row r="454" spans="41:48">
      <c r="AO454" s="654">
        <v>13</v>
      </c>
      <c r="AP454" s="654">
        <v>2</v>
      </c>
      <c r="AQ454" s="654">
        <v>5</v>
      </c>
      <c r="AR454" s="658">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654">
        <f ca="1">COUNTIF(INDIRECT("H"&amp;(ROW()+12*(($AO454-1)*3+$AP454)-ROW())/12+5):INDIRECT("S"&amp;(ROW()+12*(($AO454-1)*3+$AP454)-ROW())/12+5),AR454)</f>
        <v>0</v>
      </c>
      <c r="AT454" s="658"/>
      <c r="AV454" s="654">
        <f ca="1">IF(AND(AR454&gt;0,AS454&gt;0),COUNTIF(AV$6:AV453,"&gt;0")+1,0)</f>
        <v>0</v>
      </c>
    </row>
    <row r="455" spans="41:48">
      <c r="AO455" s="654">
        <v>13</v>
      </c>
      <c r="AP455" s="654">
        <v>2</v>
      </c>
      <c r="AQ455" s="654">
        <v>6</v>
      </c>
      <c r="AR455" s="658">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654">
        <f ca="1">COUNTIF(INDIRECT("H"&amp;(ROW()+12*(($AO455-1)*3+$AP455)-ROW())/12+5):INDIRECT("S"&amp;(ROW()+12*(($AO455-1)*3+$AP455)-ROW())/12+5),AR455)</f>
        <v>0</v>
      </c>
      <c r="AT455" s="658"/>
      <c r="AV455" s="654">
        <f ca="1">IF(AND(AR455&gt;0,AS455&gt;0),COUNTIF(AV$6:AV454,"&gt;0")+1,0)</f>
        <v>0</v>
      </c>
    </row>
    <row r="456" spans="41:48">
      <c r="AO456" s="654">
        <v>13</v>
      </c>
      <c r="AP456" s="654">
        <v>2</v>
      </c>
      <c r="AQ456" s="654">
        <v>7</v>
      </c>
      <c r="AR456" s="658">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654">
        <f ca="1">COUNTIF(INDIRECT("H"&amp;(ROW()+12*(($AO456-1)*3+$AP456)-ROW())/12+5):INDIRECT("S"&amp;(ROW()+12*(($AO456-1)*3+$AP456)-ROW())/12+5),AR456)</f>
        <v>0</v>
      </c>
      <c r="AT456" s="658"/>
      <c r="AV456" s="654">
        <f ca="1">IF(AND(AR456&gt;0,AS456&gt;0),COUNTIF(AV$6:AV455,"&gt;0")+1,0)</f>
        <v>0</v>
      </c>
    </row>
    <row r="457" spans="41:48">
      <c r="AO457" s="654">
        <v>13</v>
      </c>
      <c r="AP457" s="654">
        <v>2</v>
      </c>
      <c r="AQ457" s="654">
        <v>8</v>
      </c>
      <c r="AR457" s="658">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654">
        <f ca="1">COUNTIF(INDIRECT("H"&amp;(ROW()+12*(($AO457-1)*3+$AP457)-ROW())/12+5):INDIRECT("S"&amp;(ROW()+12*(($AO457-1)*3+$AP457)-ROW())/12+5),AR457)</f>
        <v>0</v>
      </c>
      <c r="AT457" s="658"/>
      <c r="AV457" s="654">
        <f ca="1">IF(AND(AR457&gt;0,AS457&gt;0),COUNTIF(AV$6:AV456,"&gt;0")+1,0)</f>
        <v>0</v>
      </c>
    </row>
    <row r="458" spans="41:48">
      <c r="AO458" s="654">
        <v>13</v>
      </c>
      <c r="AP458" s="654">
        <v>2</v>
      </c>
      <c r="AQ458" s="654">
        <v>9</v>
      </c>
      <c r="AR458" s="658">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654">
        <f ca="1">COUNTIF(INDIRECT("H"&amp;(ROW()+12*(($AO458-1)*3+$AP458)-ROW())/12+5):INDIRECT("S"&amp;(ROW()+12*(($AO458-1)*3+$AP458)-ROW())/12+5),AR458)</f>
        <v>0</v>
      </c>
      <c r="AT458" s="658"/>
      <c r="AV458" s="654">
        <f ca="1">IF(AND(AR458&gt;0,AS458&gt;0),COUNTIF(AV$6:AV457,"&gt;0")+1,0)</f>
        <v>0</v>
      </c>
    </row>
    <row r="459" spans="41:48">
      <c r="AO459" s="654">
        <v>13</v>
      </c>
      <c r="AP459" s="654">
        <v>2</v>
      </c>
      <c r="AQ459" s="654">
        <v>10</v>
      </c>
      <c r="AR459" s="658">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654">
        <f ca="1">COUNTIF(INDIRECT("H"&amp;(ROW()+12*(($AO459-1)*3+$AP459)-ROW())/12+5):INDIRECT("S"&amp;(ROW()+12*(($AO459-1)*3+$AP459)-ROW())/12+5),AR459)</f>
        <v>0</v>
      </c>
      <c r="AT459" s="658"/>
      <c r="AV459" s="654">
        <f ca="1">IF(AND(AR459&gt;0,AS459&gt;0),COUNTIF(AV$6:AV458,"&gt;0")+1,0)</f>
        <v>0</v>
      </c>
    </row>
    <row r="460" spans="41:48">
      <c r="AO460" s="654">
        <v>13</v>
      </c>
      <c r="AP460" s="654">
        <v>2</v>
      </c>
      <c r="AQ460" s="654">
        <v>11</v>
      </c>
      <c r="AR460" s="658">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654">
        <f ca="1">COUNTIF(INDIRECT("H"&amp;(ROW()+12*(($AO460-1)*3+$AP460)-ROW())/12+5):INDIRECT("S"&amp;(ROW()+12*(($AO460-1)*3+$AP460)-ROW())/12+5),AR460)</f>
        <v>0</v>
      </c>
      <c r="AT460" s="658"/>
      <c r="AV460" s="654">
        <f ca="1">IF(AND(AR460&gt;0,AS460&gt;0),COUNTIF(AV$6:AV459,"&gt;0")+1,0)</f>
        <v>0</v>
      </c>
    </row>
    <row r="461" spans="41:48">
      <c r="AO461" s="654">
        <v>13</v>
      </c>
      <c r="AP461" s="654">
        <v>2</v>
      </c>
      <c r="AQ461" s="654">
        <v>12</v>
      </c>
      <c r="AR461" s="658">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654">
        <f ca="1">COUNTIF(INDIRECT("H"&amp;(ROW()+12*(($AO461-1)*3+$AP461)-ROW())/12+5):INDIRECT("S"&amp;(ROW()+12*(($AO461-1)*3+$AP461)-ROW())/12+5),AR461)</f>
        <v>0</v>
      </c>
      <c r="AT461" s="658"/>
      <c r="AV461" s="654">
        <f ca="1">IF(AND(AR461&gt;0,AS461&gt;0),COUNTIF(AV$6:AV460,"&gt;0")+1,0)</f>
        <v>0</v>
      </c>
    </row>
    <row r="462" spans="41:48">
      <c r="AO462" s="654">
        <v>13</v>
      </c>
      <c r="AP462" s="654">
        <v>3</v>
      </c>
      <c r="AQ462" s="654">
        <v>1</v>
      </c>
      <c r="AR462" s="658">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654">
        <f ca="1">COUNTIF(INDIRECT("H"&amp;(ROW()+12*(($AO462-1)*3+$AP462)-ROW())/12+5):INDIRECT("S"&amp;(ROW()+12*(($AO462-1)*3+$AP462)-ROW())/12+5),AR462)</f>
        <v>0</v>
      </c>
      <c r="AT462" s="658"/>
      <c r="AV462" s="654">
        <f ca="1">IF(AND(AR462&gt;0,AS462&gt;0),COUNTIF(AV$6:AV461,"&gt;0")+1,0)</f>
        <v>0</v>
      </c>
    </row>
    <row r="463" spans="41:48">
      <c r="AO463" s="654">
        <v>13</v>
      </c>
      <c r="AP463" s="654">
        <v>3</v>
      </c>
      <c r="AQ463" s="654">
        <v>2</v>
      </c>
      <c r="AR463" s="658">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654">
        <f ca="1">COUNTIF(INDIRECT("H"&amp;(ROW()+12*(($AO463-1)*3+$AP463)-ROW())/12+5):INDIRECT("S"&amp;(ROW()+12*(($AO463-1)*3+$AP463)-ROW())/12+5),AR463)</f>
        <v>0</v>
      </c>
      <c r="AT463" s="658"/>
      <c r="AV463" s="654">
        <f ca="1">IF(AND(AR463&gt;0,AS463&gt;0),COUNTIF(AV$6:AV462,"&gt;0")+1,0)</f>
        <v>0</v>
      </c>
    </row>
    <row r="464" spans="41:48">
      <c r="AO464" s="654">
        <v>13</v>
      </c>
      <c r="AP464" s="654">
        <v>3</v>
      </c>
      <c r="AQ464" s="654">
        <v>3</v>
      </c>
      <c r="AR464" s="658">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654">
        <f ca="1">COUNTIF(INDIRECT("H"&amp;(ROW()+12*(($AO464-1)*3+$AP464)-ROW())/12+5):INDIRECT("S"&amp;(ROW()+12*(($AO464-1)*3+$AP464)-ROW())/12+5),AR464)</f>
        <v>0</v>
      </c>
      <c r="AT464" s="658"/>
      <c r="AV464" s="654">
        <f ca="1">IF(AND(AR464&gt;0,AS464&gt;0),COUNTIF(AV$6:AV463,"&gt;0")+1,0)</f>
        <v>0</v>
      </c>
    </row>
    <row r="465" spans="41:48">
      <c r="AO465" s="654">
        <v>13</v>
      </c>
      <c r="AP465" s="654">
        <v>3</v>
      </c>
      <c r="AQ465" s="654">
        <v>4</v>
      </c>
      <c r="AR465" s="658">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654">
        <f ca="1">COUNTIF(INDIRECT("H"&amp;(ROW()+12*(($AO465-1)*3+$AP465)-ROW())/12+5):INDIRECT("S"&amp;(ROW()+12*(($AO465-1)*3+$AP465)-ROW())/12+5),AR465)</f>
        <v>0</v>
      </c>
      <c r="AT465" s="658"/>
      <c r="AV465" s="654">
        <f ca="1">IF(AND(AR465&gt;0,AS465&gt;0),COUNTIF(AV$6:AV464,"&gt;0")+1,0)</f>
        <v>0</v>
      </c>
    </row>
    <row r="466" spans="41:48">
      <c r="AO466" s="654">
        <v>13</v>
      </c>
      <c r="AP466" s="654">
        <v>3</v>
      </c>
      <c r="AQ466" s="654">
        <v>5</v>
      </c>
      <c r="AR466" s="658">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654">
        <f ca="1">COUNTIF(INDIRECT("H"&amp;(ROW()+12*(($AO466-1)*3+$AP466)-ROW())/12+5):INDIRECT("S"&amp;(ROW()+12*(($AO466-1)*3+$AP466)-ROW())/12+5),AR466)</f>
        <v>0</v>
      </c>
      <c r="AT466" s="658"/>
      <c r="AV466" s="654">
        <f ca="1">IF(AND(AR466&gt;0,AS466&gt;0),COUNTIF(AV$6:AV465,"&gt;0")+1,0)</f>
        <v>0</v>
      </c>
    </row>
    <row r="467" spans="41:48">
      <c r="AO467" s="654">
        <v>13</v>
      </c>
      <c r="AP467" s="654">
        <v>3</v>
      </c>
      <c r="AQ467" s="654">
        <v>6</v>
      </c>
      <c r="AR467" s="658">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654">
        <f ca="1">COUNTIF(INDIRECT("H"&amp;(ROW()+12*(($AO467-1)*3+$AP467)-ROW())/12+5):INDIRECT("S"&amp;(ROW()+12*(($AO467-1)*3+$AP467)-ROW())/12+5),AR467)</f>
        <v>0</v>
      </c>
      <c r="AT467" s="658"/>
      <c r="AV467" s="654">
        <f ca="1">IF(AND(AR467&gt;0,AS467&gt;0),COUNTIF(AV$6:AV466,"&gt;0")+1,0)</f>
        <v>0</v>
      </c>
    </row>
    <row r="468" spans="41:48">
      <c r="AO468" s="654">
        <v>13</v>
      </c>
      <c r="AP468" s="654">
        <v>3</v>
      </c>
      <c r="AQ468" s="654">
        <v>7</v>
      </c>
      <c r="AR468" s="658">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654">
        <f ca="1">COUNTIF(INDIRECT("H"&amp;(ROW()+12*(($AO468-1)*3+$AP468)-ROW())/12+5):INDIRECT("S"&amp;(ROW()+12*(($AO468-1)*3+$AP468)-ROW())/12+5),AR468)</f>
        <v>0</v>
      </c>
      <c r="AT468" s="658"/>
      <c r="AV468" s="654">
        <f ca="1">IF(AND(AR468&gt;0,AS468&gt;0),COUNTIF(AV$6:AV467,"&gt;0")+1,0)</f>
        <v>0</v>
      </c>
    </row>
    <row r="469" spans="41:48">
      <c r="AO469" s="654">
        <v>13</v>
      </c>
      <c r="AP469" s="654">
        <v>3</v>
      </c>
      <c r="AQ469" s="654">
        <v>8</v>
      </c>
      <c r="AR469" s="658">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654">
        <f ca="1">COUNTIF(INDIRECT("H"&amp;(ROW()+12*(($AO469-1)*3+$AP469)-ROW())/12+5):INDIRECT("S"&amp;(ROW()+12*(($AO469-1)*3+$AP469)-ROW())/12+5),AR469)</f>
        <v>0</v>
      </c>
      <c r="AT469" s="658"/>
      <c r="AV469" s="654">
        <f ca="1">IF(AND(AR469&gt;0,AS469&gt;0),COUNTIF(AV$6:AV468,"&gt;0")+1,0)</f>
        <v>0</v>
      </c>
    </row>
    <row r="470" spans="41:48">
      <c r="AO470" s="654">
        <v>13</v>
      </c>
      <c r="AP470" s="654">
        <v>3</v>
      </c>
      <c r="AQ470" s="654">
        <v>9</v>
      </c>
      <c r="AR470" s="658">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654">
        <f ca="1">COUNTIF(INDIRECT("H"&amp;(ROW()+12*(($AO470-1)*3+$AP470)-ROW())/12+5):INDIRECT("S"&amp;(ROW()+12*(($AO470-1)*3+$AP470)-ROW())/12+5),AR470)</f>
        <v>0</v>
      </c>
      <c r="AT470" s="658"/>
      <c r="AV470" s="654">
        <f ca="1">IF(AND(AR470&gt;0,AS470&gt;0),COUNTIF(AV$6:AV469,"&gt;0")+1,0)</f>
        <v>0</v>
      </c>
    </row>
    <row r="471" spans="41:48">
      <c r="AO471" s="654">
        <v>13</v>
      </c>
      <c r="AP471" s="654">
        <v>3</v>
      </c>
      <c r="AQ471" s="654">
        <v>10</v>
      </c>
      <c r="AR471" s="658">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654">
        <f ca="1">COUNTIF(INDIRECT("H"&amp;(ROW()+12*(($AO471-1)*3+$AP471)-ROW())/12+5):INDIRECT("S"&amp;(ROW()+12*(($AO471-1)*3+$AP471)-ROW())/12+5),AR471)</f>
        <v>0</v>
      </c>
      <c r="AT471" s="658"/>
      <c r="AV471" s="654">
        <f ca="1">IF(AND(AR471&gt;0,AS471&gt;0),COUNTIF(AV$6:AV470,"&gt;0")+1,0)</f>
        <v>0</v>
      </c>
    </row>
    <row r="472" spans="41:48">
      <c r="AO472" s="654">
        <v>13</v>
      </c>
      <c r="AP472" s="654">
        <v>3</v>
      </c>
      <c r="AQ472" s="654">
        <v>11</v>
      </c>
      <c r="AR472" s="658">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654">
        <f ca="1">COUNTIF(INDIRECT("H"&amp;(ROW()+12*(($AO472-1)*3+$AP472)-ROW())/12+5):INDIRECT("S"&amp;(ROW()+12*(($AO472-1)*3+$AP472)-ROW())/12+5),AR472)</f>
        <v>0</v>
      </c>
      <c r="AT472" s="658"/>
      <c r="AV472" s="654">
        <f ca="1">IF(AND(AR472&gt;0,AS472&gt;0),COUNTIF(AV$6:AV471,"&gt;0")+1,0)</f>
        <v>0</v>
      </c>
    </row>
    <row r="473" spans="41:48">
      <c r="AO473" s="654">
        <v>13</v>
      </c>
      <c r="AP473" s="654">
        <v>3</v>
      </c>
      <c r="AQ473" s="654">
        <v>12</v>
      </c>
      <c r="AR473" s="658">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654">
        <f ca="1">COUNTIF(INDIRECT("H"&amp;(ROW()+12*(($AO473-1)*3+$AP473)-ROW())/12+5):INDIRECT("S"&amp;(ROW()+12*(($AO473-1)*3+$AP473)-ROW())/12+5),AR473)</f>
        <v>0</v>
      </c>
      <c r="AT473" s="658"/>
      <c r="AV473" s="654">
        <f ca="1">IF(AND(AR473&gt;0,AS473&gt;0),COUNTIF(AV$6:AV472,"&gt;0")+1,0)</f>
        <v>0</v>
      </c>
    </row>
    <row r="474" spans="41:48">
      <c r="AO474" s="654">
        <v>14</v>
      </c>
      <c r="AP474" s="654">
        <v>1</v>
      </c>
      <c r="AQ474" s="654">
        <v>1</v>
      </c>
      <c r="AR474" s="658">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654">
        <f ca="1">COUNTIF(INDIRECT("H"&amp;(ROW()+12*(($AO474-1)*3+$AP474)-ROW())/12+5):INDIRECT("S"&amp;(ROW()+12*(($AO474-1)*3+$AP474)-ROW())/12+5),AR474)</f>
        <v>0</v>
      </c>
      <c r="AT474" s="658"/>
      <c r="AV474" s="654">
        <f ca="1">IF(AND(AR474&gt;0,AS474&gt;0),COUNTIF(AV$6:AV473,"&gt;0")+1,0)</f>
        <v>0</v>
      </c>
    </row>
    <row r="475" spans="41:48">
      <c r="AO475" s="654">
        <v>14</v>
      </c>
      <c r="AP475" s="654">
        <v>1</v>
      </c>
      <c r="AQ475" s="654">
        <v>2</v>
      </c>
      <c r="AR475" s="658">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654">
        <f ca="1">COUNTIF(INDIRECT("H"&amp;(ROW()+12*(($AO475-1)*3+$AP475)-ROW())/12+5):INDIRECT("S"&amp;(ROW()+12*(($AO475-1)*3+$AP475)-ROW())/12+5),AR475)</f>
        <v>0</v>
      </c>
      <c r="AT475" s="658"/>
      <c r="AV475" s="654">
        <f ca="1">IF(AND(AR475&gt;0,AS475&gt;0),COUNTIF(AV$6:AV474,"&gt;0")+1,0)</f>
        <v>0</v>
      </c>
    </row>
    <row r="476" spans="41:48">
      <c r="AO476" s="654">
        <v>14</v>
      </c>
      <c r="AP476" s="654">
        <v>1</v>
      </c>
      <c r="AQ476" s="654">
        <v>3</v>
      </c>
      <c r="AR476" s="658">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654">
        <f ca="1">COUNTIF(INDIRECT("H"&amp;(ROW()+12*(($AO476-1)*3+$AP476)-ROW())/12+5):INDIRECT("S"&amp;(ROW()+12*(($AO476-1)*3+$AP476)-ROW())/12+5),AR476)</f>
        <v>0</v>
      </c>
      <c r="AT476" s="658"/>
      <c r="AV476" s="654">
        <f ca="1">IF(AND(AR476&gt;0,AS476&gt;0),COUNTIF(AV$6:AV475,"&gt;0")+1,0)</f>
        <v>0</v>
      </c>
    </row>
    <row r="477" spans="41:48">
      <c r="AO477" s="654">
        <v>14</v>
      </c>
      <c r="AP477" s="654">
        <v>1</v>
      </c>
      <c r="AQ477" s="654">
        <v>4</v>
      </c>
      <c r="AR477" s="658">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654">
        <f ca="1">COUNTIF(INDIRECT("H"&amp;(ROW()+12*(($AO477-1)*3+$AP477)-ROW())/12+5):INDIRECT("S"&amp;(ROW()+12*(($AO477-1)*3+$AP477)-ROW())/12+5),AR477)</f>
        <v>0</v>
      </c>
      <c r="AT477" s="658"/>
      <c r="AV477" s="654">
        <f ca="1">IF(AND(AR477&gt;0,AS477&gt;0),COUNTIF(AV$6:AV476,"&gt;0")+1,0)</f>
        <v>0</v>
      </c>
    </row>
    <row r="478" spans="41:48">
      <c r="AO478" s="654">
        <v>14</v>
      </c>
      <c r="AP478" s="654">
        <v>1</v>
      </c>
      <c r="AQ478" s="654">
        <v>5</v>
      </c>
      <c r="AR478" s="658">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654">
        <f ca="1">COUNTIF(INDIRECT("H"&amp;(ROW()+12*(($AO478-1)*3+$AP478)-ROW())/12+5):INDIRECT("S"&amp;(ROW()+12*(($AO478-1)*3+$AP478)-ROW())/12+5),AR478)</f>
        <v>0</v>
      </c>
      <c r="AT478" s="658"/>
      <c r="AV478" s="654">
        <f ca="1">IF(AND(AR478&gt;0,AS478&gt;0),COUNTIF(AV$6:AV477,"&gt;0")+1,0)</f>
        <v>0</v>
      </c>
    </row>
    <row r="479" spans="41:48">
      <c r="AO479" s="654">
        <v>14</v>
      </c>
      <c r="AP479" s="654">
        <v>1</v>
      </c>
      <c r="AQ479" s="654">
        <v>6</v>
      </c>
      <c r="AR479" s="658">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654">
        <f ca="1">COUNTIF(INDIRECT("H"&amp;(ROW()+12*(($AO479-1)*3+$AP479)-ROW())/12+5):INDIRECT("S"&amp;(ROW()+12*(($AO479-1)*3+$AP479)-ROW())/12+5),AR479)</f>
        <v>0</v>
      </c>
      <c r="AT479" s="658"/>
      <c r="AV479" s="654">
        <f ca="1">IF(AND(AR479&gt;0,AS479&gt;0),COUNTIF(AV$6:AV478,"&gt;0")+1,0)</f>
        <v>0</v>
      </c>
    </row>
    <row r="480" spans="41:48">
      <c r="AO480" s="654">
        <v>14</v>
      </c>
      <c r="AP480" s="654">
        <v>1</v>
      </c>
      <c r="AQ480" s="654">
        <v>7</v>
      </c>
      <c r="AR480" s="658">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654">
        <f ca="1">COUNTIF(INDIRECT("H"&amp;(ROW()+12*(($AO480-1)*3+$AP480)-ROW())/12+5):INDIRECT("S"&amp;(ROW()+12*(($AO480-1)*3+$AP480)-ROW())/12+5),AR480)</f>
        <v>0</v>
      </c>
      <c r="AT480" s="658"/>
      <c r="AV480" s="654">
        <f ca="1">IF(AND(AR480&gt;0,AS480&gt;0),COUNTIF(AV$6:AV479,"&gt;0")+1,0)</f>
        <v>0</v>
      </c>
    </row>
    <row r="481" spans="41:48">
      <c r="AO481" s="654">
        <v>14</v>
      </c>
      <c r="AP481" s="654">
        <v>1</v>
      </c>
      <c r="AQ481" s="654">
        <v>8</v>
      </c>
      <c r="AR481" s="658">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654">
        <f ca="1">COUNTIF(INDIRECT("H"&amp;(ROW()+12*(($AO481-1)*3+$AP481)-ROW())/12+5):INDIRECT("S"&amp;(ROW()+12*(($AO481-1)*3+$AP481)-ROW())/12+5),AR481)</f>
        <v>0</v>
      </c>
      <c r="AT481" s="658"/>
      <c r="AV481" s="654">
        <f ca="1">IF(AND(AR481&gt;0,AS481&gt;0),COUNTIF(AV$6:AV480,"&gt;0")+1,0)</f>
        <v>0</v>
      </c>
    </row>
    <row r="482" spans="41:48">
      <c r="AO482" s="654">
        <v>14</v>
      </c>
      <c r="AP482" s="654">
        <v>1</v>
      </c>
      <c r="AQ482" s="654">
        <v>9</v>
      </c>
      <c r="AR482" s="658">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654">
        <f ca="1">COUNTIF(INDIRECT("H"&amp;(ROW()+12*(($AO482-1)*3+$AP482)-ROW())/12+5):INDIRECT("S"&amp;(ROW()+12*(($AO482-1)*3+$AP482)-ROW())/12+5),AR482)</f>
        <v>0</v>
      </c>
      <c r="AT482" s="658"/>
      <c r="AV482" s="654">
        <f ca="1">IF(AND(AR482&gt;0,AS482&gt;0),COUNTIF(AV$6:AV481,"&gt;0")+1,0)</f>
        <v>0</v>
      </c>
    </row>
    <row r="483" spans="41:48">
      <c r="AO483" s="654">
        <v>14</v>
      </c>
      <c r="AP483" s="654">
        <v>1</v>
      </c>
      <c r="AQ483" s="654">
        <v>10</v>
      </c>
      <c r="AR483" s="658">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654">
        <f ca="1">COUNTIF(INDIRECT("H"&amp;(ROW()+12*(($AO483-1)*3+$AP483)-ROW())/12+5):INDIRECT("S"&amp;(ROW()+12*(($AO483-1)*3+$AP483)-ROW())/12+5),AR483)</f>
        <v>0</v>
      </c>
      <c r="AT483" s="658"/>
      <c r="AV483" s="654">
        <f ca="1">IF(AND(AR483&gt;0,AS483&gt;0),COUNTIF(AV$6:AV482,"&gt;0")+1,0)</f>
        <v>0</v>
      </c>
    </row>
    <row r="484" spans="41:48">
      <c r="AO484" s="654">
        <v>14</v>
      </c>
      <c r="AP484" s="654">
        <v>1</v>
      </c>
      <c r="AQ484" s="654">
        <v>11</v>
      </c>
      <c r="AR484" s="658">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654">
        <f ca="1">COUNTIF(INDIRECT("H"&amp;(ROW()+12*(($AO484-1)*3+$AP484)-ROW())/12+5):INDIRECT("S"&amp;(ROW()+12*(($AO484-1)*3+$AP484)-ROW())/12+5),AR484)</f>
        <v>0</v>
      </c>
      <c r="AT484" s="658"/>
      <c r="AV484" s="654">
        <f ca="1">IF(AND(AR484&gt;0,AS484&gt;0),COUNTIF(AV$6:AV483,"&gt;0")+1,0)</f>
        <v>0</v>
      </c>
    </row>
    <row r="485" spans="41:48">
      <c r="AO485" s="654">
        <v>14</v>
      </c>
      <c r="AP485" s="654">
        <v>1</v>
      </c>
      <c r="AQ485" s="654">
        <v>12</v>
      </c>
      <c r="AR485" s="658">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654">
        <f ca="1">COUNTIF(INDIRECT("H"&amp;(ROW()+12*(($AO485-1)*3+$AP485)-ROW())/12+5):INDIRECT("S"&amp;(ROW()+12*(($AO485-1)*3+$AP485)-ROW())/12+5),AR485)</f>
        <v>0</v>
      </c>
      <c r="AT485" s="658"/>
      <c r="AV485" s="654">
        <f ca="1">IF(AND(AR485&gt;0,AS485&gt;0),COUNTIF(AV$6:AV484,"&gt;0")+1,0)</f>
        <v>0</v>
      </c>
    </row>
    <row r="486" spans="41:48">
      <c r="AO486" s="654">
        <v>14</v>
      </c>
      <c r="AP486" s="654">
        <v>2</v>
      </c>
      <c r="AQ486" s="654">
        <v>1</v>
      </c>
      <c r="AR486" s="658">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654">
        <f ca="1">COUNTIF(INDIRECT("H"&amp;(ROW()+12*(($AO486-1)*3+$AP486)-ROW())/12+5):INDIRECT("S"&amp;(ROW()+12*(($AO486-1)*3+$AP486)-ROW())/12+5),AR486)</f>
        <v>0</v>
      </c>
      <c r="AT486" s="658"/>
      <c r="AV486" s="654">
        <f ca="1">IF(AND(AR486&gt;0,AS486&gt;0),COUNTIF(AV$6:AV485,"&gt;0")+1,0)</f>
        <v>0</v>
      </c>
    </row>
    <row r="487" spans="41:48">
      <c r="AO487" s="654">
        <v>14</v>
      </c>
      <c r="AP487" s="654">
        <v>2</v>
      </c>
      <c r="AQ487" s="654">
        <v>2</v>
      </c>
      <c r="AR487" s="658">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654">
        <f ca="1">COUNTIF(INDIRECT("H"&amp;(ROW()+12*(($AO487-1)*3+$AP487)-ROW())/12+5):INDIRECT("S"&amp;(ROW()+12*(($AO487-1)*3+$AP487)-ROW())/12+5),AR487)</f>
        <v>0</v>
      </c>
      <c r="AT487" s="658"/>
      <c r="AV487" s="654">
        <f ca="1">IF(AND(AR487&gt;0,AS487&gt;0),COUNTIF(AV$6:AV486,"&gt;0")+1,0)</f>
        <v>0</v>
      </c>
    </row>
    <row r="488" spans="41:48">
      <c r="AO488" s="654">
        <v>14</v>
      </c>
      <c r="AP488" s="654">
        <v>2</v>
      </c>
      <c r="AQ488" s="654">
        <v>3</v>
      </c>
      <c r="AR488" s="658">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654">
        <f ca="1">COUNTIF(INDIRECT("H"&amp;(ROW()+12*(($AO488-1)*3+$AP488)-ROW())/12+5):INDIRECT("S"&amp;(ROW()+12*(($AO488-1)*3+$AP488)-ROW())/12+5),AR488)</f>
        <v>0</v>
      </c>
      <c r="AT488" s="658"/>
      <c r="AV488" s="654">
        <f ca="1">IF(AND(AR488&gt;0,AS488&gt;0),COUNTIF(AV$6:AV487,"&gt;0")+1,0)</f>
        <v>0</v>
      </c>
    </row>
    <row r="489" spans="41:48">
      <c r="AO489" s="654">
        <v>14</v>
      </c>
      <c r="AP489" s="654">
        <v>2</v>
      </c>
      <c r="AQ489" s="654">
        <v>4</v>
      </c>
      <c r="AR489" s="658">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654">
        <f ca="1">COUNTIF(INDIRECT("H"&amp;(ROW()+12*(($AO489-1)*3+$AP489)-ROW())/12+5):INDIRECT("S"&amp;(ROW()+12*(($AO489-1)*3+$AP489)-ROW())/12+5),AR489)</f>
        <v>0</v>
      </c>
      <c r="AT489" s="658"/>
      <c r="AV489" s="654">
        <f ca="1">IF(AND(AR489&gt;0,AS489&gt;0),COUNTIF(AV$6:AV488,"&gt;0")+1,0)</f>
        <v>0</v>
      </c>
    </row>
    <row r="490" spans="41:48">
      <c r="AO490" s="654">
        <v>14</v>
      </c>
      <c r="AP490" s="654">
        <v>2</v>
      </c>
      <c r="AQ490" s="654">
        <v>5</v>
      </c>
      <c r="AR490" s="658">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654">
        <f ca="1">COUNTIF(INDIRECT("H"&amp;(ROW()+12*(($AO490-1)*3+$AP490)-ROW())/12+5):INDIRECT("S"&amp;(ROW()+12*(($AO490-1)*3+$AP490)-ROW())/12+5),AR490)</f>
        <v>0</v>
      </c>
      <c r="AT490" s="658"/>
      <c r="AV490" s="654">
        <f ca="1">IF(AND(AR490&gt;0,AS490&gt;0),COUNTIF(AV$6:AV489,"&gt;0")+1,0)</f>
        <v>0</v>
      </c>
    </row>
    <row r="491" spans="41:48">
      <c r="AO491" s="654">
        <v>14</v>
      </c>
      <c r="AP491" s="654">
        <v>2</v>
      </c>
      <c r="AQ491" s="654">
        <v>6</v>
      </c>
      <c r="AR491" s="658">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654">
        <f ca="1">COUNTIF(INDIRECT("H"&amp;(ROW()+12*(($AO491-1)*3+$AP491)-ROW())/12+5):INDIRECT("S"&amp;(ROW()+12*(($AO491-1)*3+$AP491)-ROW())/12+5),AR491)</f>
        <v>0</v>
      </c>
      <c r="AT491" s="658"/>
      <c r="AV491" s="654">
        <f ca="1">IF(AND(AR491&gt;0,AS491&gt;0),COUNTIF(AV$6:AV490,"&gt;0")+1,0)</f>
        <v>0</v>
      </c>
    </row>
    <row r="492" spans="41:48">
      <c r="AO492" s="654">
        <v>14</v>
      </c>
      <c r="AP492" s="654">
        <v>2</v>
      </c>
      <c r="AQ492" s="654">
        <v>7</v>
      </c>
      <c r="AR492" s="658">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654">
        <f ca="1">COUNTIF(INDIRECT("H"&amp;(ROW()+12*(($AO492-1)*3+$AP492)-ROW())/12+5):INDIRECT("S"&amp;(ROW()+12*(($AO492-1)*3+$AP492)-ROW())/12+5),AR492)</f>
        <v>0</v>
      </c>
      <c r="AT492" s="658"/>
      <c r="AV492" s="654">
        <f ca="1">IF(AND(AR492&gt;0,AS492&gt;0),COUNTIF(AV$6:AV491,"&gt;0")+1,0)</f>
        <v>0</v>
      </c>
    </row>
    <row r="493" spans="41:48">
      <c r="AO493" s="654">
        <v>14</v>
      </c>
      <c r="AP493" s="654">
        <v>2</v>
      </c>
      <c r="AQ493" s="654">
        <v>8</v>
      </c>
      <c r="AR493" s="658">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654">
        <f ca="1">COUNTIF(INDIRECT("H"&amp;(ROW()+12*(($AO493-1)*3+$AP493)-ROW())/12+5):INDIRECT("S"&amp;(ROW()+12*(($AO493-1)*3+$AP493)-ROW())/12+5),AR493)</f>
        <v>0</v>
      </c>
      <c r="AT493" s="658"/>
      <c r="AV493" s="654">
        <f ca="1">IF(AND(AR493&gt;0,AS493&gt;0),COUNTIF(AV$6:AV492,"&gt;0")+1,0)</f>
        <v>0</v>
      </c>
    </row>
    <row r="494" spans="41:48">
      <c r="AO494" s="654">
        <v>14</v>
      </c>
      <c r="AP494" s="654">
        <v>2</v>
      </c>
      <c r="AQ494" s="654">
        <v>9</v>
      </c>
      <c r="AR494" s="658">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654">
        <f ca="1">COUNTIF(INDIRECT("H"&amp;(ROW()+12*(($AO494-1)*3+$AP494)-ROW())/12+5):INDIRECT("S"&amp;(ROW()+12*(($AO494-1)*3+$AP494)-ROW())/12+5),AR494)</f>
        <v>0</v>
      </c>
      <c r="AT494" s="658"/>
      <c r="AV494" s="654">
        <f ca="1">IF(AND(AR494&gt;0,AS494&gt;0),COUNTIF(AV$6:AV493,"&gt;0")+1,0)</f>
        <v>0</v>
      </c>
    </row>
    <row r="495" spans="41:48">
      <c r="AO495" s="654">
        <v>14</v>
      </c>
      <c r="AP495" s="654">
        <v>2</v>
      </c>
      <c r="AQ495" s="654">
        <v>10</v>
      </c>
      <c r="AR495" s="658">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654">
        <f ca="1">COUNTIF(INDIRECT("H"&amp;(ROW()+12*(($AO495-1)*3+$AP495)-ROW())/12+5):INDIRECT("S"&amp;(ROW()+12*(($AO495-1)*3+$AP495)-ROW())/12+5),AR495)</f>
        <v>0</v>
      </c>
      <c r="AT495" s="658"/>
      <c r="AV495" s="654">
        <f ca="1">IF(AND(AR495&gt;0,AS495&gt;0),COUNTIF(AV$6:AV494,"&gt;0")+1,0)</f>
        <v>0</v>
      </c>
    </row>
    <row r="496" spans="41:48">
      <c r="AO496" s="654">
        <v>14</v>
      </c>
      <c r="AP496" s="654">
        <v>2</v>
      </c>
      <c r="AQ496" s="654">
        <v>11</v>
      </c>
      <c r="AR496" s="658">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654">
        <f ca="1">COUNTIF(INDIRECT("H"&amp;(ROW()+12*(($AO496-1)*3+$AP496)-ROW())/12+5):INDIRECT("S"&amp;(ROW()+12*(($AO496-1)*3+$AP496)-ROW())/12+5),AR496)</f>
        <v>0</v>
      </c>
      <c r="AT496" s="658"/>
      <c r="AV496" s="654">
        <f ca="1">IF(AND(AR496&gt;0,AS496&gt;0),COUNTIF(AV$6:AV495,"&gt;0")+1,0)</f>
        <v>0</v>
      </c>
    </row>
    <row r="497" spans="41:48">
      <c r="AO497" s="654">
        <v>14</v>
      </c>
      <c r="AP497" s="654">
        <v>2</v>
      </c>
      <c r="AQ497" s="654">
        <v>12</v>
      </c>
      <c r="AR497" s="658">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654">
        <f ca="1">COUNTIF(INDIRECT("H"&amp;(ROW()+12*(($AO497-1)*3+$AP497)-ROW())/12+5):INDIRECT("S"&amp;(ROW()+12*(($AO497-1)*3+$AP497)-ROW())/12+5),AR497)</f>
        <v>0</v>
      </c>
      <c r="AT497" s="658"/>
      <c r="AV497" s="654">
        <f ca="1">IF(AND(AR497&gt;0,AS497&gt;0),COUNTIF(AV$6:AV496,"&gt;0")+1,0)</f>
        <v>0</v>
      </c>
    </row>
    <row r="498" spans="41:48">
      <c r="AO498" s="654">
        <v>14</v>
      </c>
      <c r="AP498" s="654">
        <v>3</v>
      </c>
      <c r="AQ498" s="654">
        <v>1</v>
      </c>
      <c r="AR498" s="658">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654">
        <f ca="1">COUNTIF(INDIRECT("H"&amp;(ROW()+12*(($AO498-1)*3+$AP498)-ROW())/12+5):INDIRECT("S"&amp;(ROW()+12*(($AO498-1)*3+$AP498)-ROW())/12+5),AR498)</f>
        <v>0</v>
      </c>
      <c r="AT498" s="658"/>
      <c r="AV498" s="654">
        <f ca="1">IF(AND(AR498&gt;0,AS498&gt;0),COUNTIF(AV$6:AV497,"&gt;0")+1,0)</f>
        <v>0</v>
      </c>
    </row>
    <row r="499" spans="41:48">
      <c r="AO499" s="654">
        <v>14</v>
      </c>
      <c r="AP499" s="654">
        <v>3</v>
      </c>
      <c r="AQ499" s="654">
        <v>2</v>
      </c>
      <c r="AR499" s="658">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654">
        <f ca="1">COUNTIF(INDIRECT("H"&amp;(ROW()+12*(($AO499-1)*3+$AP499)-ROW())/12+5):INDIRECT("S"&amp;(ROW()+12*(($AO499-1)*3+$AP499)-ROW())/12+5),AR499)</f>
        <v>0</v>
      </c>
      <c r="AT499" s="658"/>
      <c r="AV499" s="654">
        <f ca="1">IF(AND(AR499&gt;0,AS499&gt;0),COUNTIF(AV$6:AV498,"&gt;0")+1,0)</f>
        <v>0</v>
      </c>
    </row>
    <row r="500" spans="41:48">
      <c r="AO500" s="654">
        <v>14</v>
      </c>
      <c r="AP500" s="654">
        <v>3</v>
      </c>
      <c r="AQ500" s="654">
        <v>3</v>
      </c>
      <c r="AR500" s="658">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654">
        <f ca="1">COUNTIF(INDIRECT("H"&amp;(ROW()+12*(($AO500-1)*3+$AP500)-ROW())/12+5):INDIRECT("S"&amp;(ROW()+12*(($AO500-1)*3+$AP500)-ROW())/12+5),AR500)</f>
        <v>0</v>
      </c>
      <c r="AT500" s="658"/>
      <c r="AV500" s="654">
        <f ca="1">IF(AND(AR500&gt;0,AS500&gt;0),COUNTIF(AV$6:AV499,"&gt;0")+1,0)</f>
        <v>0</v>
      </c>
    </row>
    <row r="501" spans="41:48">
      <c r="AO501" s="654">
        <v>14</v>
      </c>
      <c r="AP501" s="654">
        <v>3</v>
      </c>
      <c r="AQ501" s="654">
        <v>4</v>
      </c>
      <c r="AR501" s="658">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654">
        <f ca="1">COUNTIF(INDIRECT("H"&amp;(ROW()+12*(($AO501-1)*3+$AP501)-ROW())/12+5):INDIRECT("S"&amp;(ROW()+12*(($AO501-1)*3+$AP501)-ROW())/12+5),AR501)</f>
        <v>0</v>
      </c>
      <c r="AT501" s="658"/>
      <c r="AV501" s="654">
        <f ca="1">IF(AND(AR501&gt;0,AS501&gt;0),COUNTIF(AV$6:AV500,"&gt;0")+1,0)</f>
        <v>0</v>
      </c>
    </row>
    <row r="502" spans="41:48">
      <c r="AO502" s="654">
        <v>14</v>
      </c>
      <c r="AP502" s="654">
        <v>3</v>
      </c>
      <c r="AQ502" s="654">
        <v>5</v>
      </c>
      <c r="AR502" s="658">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654">
        <f ca="1">COUNTIF(INDIRECT("H"&amp;(ROW()+12*(($AO502-1)*3+$AP502)-ROW())/12+5):INDIRECT("S"&amp;(ROW()+12*(($AO502-1)*3+$AP502)-ROW())/12+5),AR502)</f>
        <v>0</v>
      </c>
      <c r="AT502" s="658"/>
      <c r="AV502" s="654">
        <f ca="1">IF(AND(AR502&gt;0,AS502&gt;0),COUNTIF(AV$6:AV501,"&gt;0")+1,0)</f>
        <v>0</v>
      </c>
    </row>
    <row r="503" spans="41:48">
      <c r="AO503" s="654">
        <v>14</v>
      </c>
      <c r="AP503" s="654">
        <v>3</v>
      </c>
      <c r="AQ503" s="654">
        <v>6</v>
      </c>
      <c r="AR503" s="658">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654">
        <f ca="1">COUNTIF(INDIRECT("H"&amp;(ROW()+12*(($AO503-1)*3+$AP503)-ROW())/12+5):INDIRECT("S"&amp;(ROW()+12*(($AO503-1)*3+$AP503)-ROW())/12+5),AR503)</f>
        <v>0</v>
      </c>
      <c r="AT503" s="658"/>
      <c r="AV503" s="654">
        <f ca="1">IF(AND(AR503&gt;0,AS503&gt;0),COUNTIF(AV$6:AV502,"&gt;0")+1,0)</f>
        <v>0</v>
      </c>
    </row>
    <row r="504" spans="41:48">
      <c r="AO504" s="654">
        <v>14</v>
      </c>
      <c r="AP504" s="654">
        <v>3</v>
      </c>
      <c r="AQ504" s="654">
        <v>7</v>
      </c>
      <c r="AR504" s="658">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654">
        <f ca="1">COUNTIF(INDIRECT("H"&amp;(ROW()+12*(($AO504-1)*3+$AP504)-ROW())/12+5):INDIRECT("S"&amp;(ROW()+12*(($AO504-1)*3+$AP504)-ROW())/12+5),AR504)</f>
        <v>0</v>
      </c>
      <c r="AT504" s="658"/>
      <c r="AV504" s="654">
        <f ca="1">IF(AND(AR504&gt;0,AS504&gt;0),COUNTIF(AV$6:AV503,"&gt;0")+1,0)</f>
        <v>0</v>
      </c>
    </row>
    <row r="505" spans="41:48">
      <c r="AO505" s="654">
        <v>14</v>
      </c>
      <c r="AP505" s="654">
        <v>3</v>
      </c>
      <c r="AQ505" s="654">
        <v>8</v>
      </c>
      <c r="AR505" s="658">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654">
        <f ca="1">COUNTIF(INDIRECT("H"&amp;(ROW()+12*(($AO505-1)*3+$AP505)-ROW())/12+5):INDIRECT("S"&amp;(ROW()+12*(($AO505-1)*3+$AP505)-ROW())/12+5),AR505)</f>
        <v>0</v>
      </c>
      <c r="AT505" s="658"/>
      <c r="AV505" s="654">
        <f ca="1">IF(AND(AR505&gt;0,AS505&gt;0),COUNTIF(AV$6:AV504,"&gt;0")+1,0)</f>
        <v>0</v>
      </c>
    </row>
    <row r="506" spans="41:48">
      <c r="AO506" s="654">
        <v>14</v>
      </c>
      <c r="AP506" s="654">
        <v>3</v>
      </c>
      <c r="AQ506" s="654">
        <v>9</v>
      </c>
      <c r="AR506" s="658">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654">
        <f ca="1">COUNTIF(INDIRECT("H"&amp;(ROW()+12*(($AO506-1)*3+$AP506)-ROW())/12+5):INDIRECT("S"&amp;(ROW()+12*(($AO506-1)*3+$AP506)-ROW())/12+5),AR506)</f>
        <v>0</v>
      </c>
      <c r="AT506" s="658"/>
      <c r="AV506" s="654">
        <f ca="1">IF(AND(AR506&gt;0,AS506&gt;0),COUNTIF(AV$6:AV505,"&gt;0")+1,0)</f>
        <v>0</v>
      </c>
    </row>
    <row r="507" spans="41:48">
      <c r="AO507" s="654">
        <v>14</v>
      </c>
      <c r="AP507" s="654">
        <v>3</v>
      </c>
      <c r="AQ507" s="654">
        <v>10</v>
      </c>
      <c r="AR507" s="658">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654">
        <f ca="1">COUNTIF(INDIRECT("H"&amp;(ROW()+12*(($AO507-1)*3+$AP507)-ROW())/12+5):INDIRECT("S"&amp;(ROW()+12*(($AO507-1)*3+$AP507)-ROW())/12+5),AR507)</f>
        <v>0</v>
      </c>
      <c r="AT507" s="658"/>
      <c r="AV507" s="654">
        <f ca="1">IF(AND(AR507&gt;0,AS507&gt;0),COUNTIF(AV$6:AV506,"&gt;0")+1,0)</f>
        <v>0</v>
      </c>
    </row>
    <row r="508" spans="41:48">
      <c r="AO508" s="654">
        <v>14</v>
      </c>
      <c r="AP508" s="654">
        <v>3</v>
      </c>
      <c r="AQ508" s="654">
        <v>11</v>
      </c>
      <c r="AR508" s="658">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654">
        <f ca="1">COUNTIF(INDIRECT("H"&amp;(ROW()+12*(($AO508-1)*3+$AP508)-ROW())/12+5):INDIRECT("S"&amp;(ROW()+12*(($AO508-1)*3+$AP508)-ROW())/12+5),AR508)</f>
        <v>0</v>
      </c>
      <c r="AT508" s="658"/>
      <c r="AV508" s="654">
        <f ca="1">IF(AND(AR508&gt;0,AS508&gt;0),COUNTIF(AV$6:AV507,"&gt;0")+1,0)</f>
        <v>0</v>
      </c>
    </row>
    <row r="509" spans="41:48">
      <c r="AO509" s="654">
        <v>14</v>
      </c>
      <c r="AP509" s="654">
        <v>3</v>
      </c>
      <c r="AQ509" s="654">
        <v>12</v>
      </c>
      <c r="AR509" s="658">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654">
        <f ca="1">COUNTIF(INDIRECT("H"&amp;(ROW()+12*(($AO509-1)*3+$AP509)-ROW())/12+5):INDIRECT("S"&amp;(ROW()+12*(($AO509-1)*3+$AP509)-ROW())/12+5),AR509)</f>
        <v>0</v>
      </c>
      <c r="AT509" s="658"/>
      <c r="AV509" s="654">
        <f ca="1">IF(AND(AR509&gt;0,AS509&gt;0),COUNTIF(AV$6:AV508,"&gt;0")+1,0)</f>
        <v>0</v>
      </c>
    </row>
    <row r="510" spans="41:48">
      <c r="AO510" s="654">
        <v>15</v>
      </c>
      <c r="AP510" s="654">
        <v>1</v>
      </c>
      <c r="AQ510" s="654">
        <v>1</v>
      </c>
      <c r="AR510" s="658">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654">
        <f ca="1">COUNTIF(INDIRECT("H"&amp;(ROW()+12*(($AO510-1)*3+$AP510)-ROW())/12+5):INDIRECT("S"&amp;(ROW()+12*(($AO510-1)*3+$AP510)-ROW())/12+5),AR510)</f>
        <v>0</v>
      </c>
      <c r="AT510" s="658"/>
      <c r="AV510" s="654">
        <f ca="1">IF(AND(AR510&gt;0,AS510&gt;0),COUNTIF(AV$6:AV509,"&gt;0")+1,0)</f>
        <v>0</v>
      </c>
    </row>
    <row r="511" spans="41:48">
      <c r="AO511" s="654">
        <v>15</v>
      </c>
      <c r="AP511" s="654">
        <v>1</v>
      </c>
      <c r="AQ511" s="654">
        <v>2</v>
      </c>
      <c r="AR511" s="658">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654">
        <f ca="1">COUNTIF(INDIRECT("H"&amp;(ROW()+12*(($AO511-1)*3+$AP511)-ROW())/12+5):INDIRECT("S"&amp;(ROW()+12*(($AO511-1)*3+$AP511)-ROW())/12+5),AR511)</f>
        <v>0</v>
      </c>
      <c r="AT511" s="658"/>
      <c r="AV511" s="654">
        <f ca="1">IF(AND(AR511&gt;0,AS511&gt;0),COUNTIF(AV$6:AV510,"&gt;0")+1,0)</f>
        <v>0</v>
      </c>
    </row>
    <row r="512" spans="41:48">
      <c r="AO512" s="654">
        <v>15</v>
      </c>
      <c r="AP512" s="654">
        <v>1</v>
      </c>
      <c r="AQ512" s="654">
        <v>3</v>
      </c>
      <c r="AR512" s="658">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654">
        <f ca="1">COUNTIF(INDIRECT("H"&amp;(ROW()+12*(($AO512-1)*3+$AP512)-ROW())/12+5):INDIRECT("S"&amp;(ROW()+12*(($AO512-1)*3+$AP512)-ROW())/12+5),AR512)</f>
        <v>0</v>
      </c>
      <c r="AT512" s="658"/>
      <c r="AV512" s="654">
        <f ca="1">IF(AND(AR512&gt;0,AS512&gt;0),COUNTIF(AV$6:AV511,"&gt;0")+1,0)</f>
        <v>0</v>
      </c>
    </row>
    <row r="513" spans="41:48">
      <c r="AO513" s="654">
        <v>15</v>
      </c>
      <c r="AP513" s="654">
        <v>1</v>
      </c>
      <c r="AQ513" s="654">
        <v>4</v>
      </c>
      <c r="AR513" s="658">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654">
        <f ca="1">COUNTIF(INDIRECT("H"&amp;(ROW()+12*(($AO513-1)*3+$AP513)-ROW())/12+5):INDIRECT("S"&amp;(ROW()+12*(($AO513-1)*3+$AP513)-ROW())/12+5),AR513)</f>
        <v>0</v>
      </c>
      <c r="AT513" s="658"/>
      <c r="AV513" s="654">
        <f ca="1">IF(AND(AR513&gt;0,AS513&gt;0),COUNTIF(AV$6:AV512,"&gt;0")+1,0)</f>
        <v>0</v>
      </c>
    </row>
    <row r="514" spans="41:48">
      <c r="AO514" s="654">
        <v>15</v>
      </c>
      <c r="AP514" s="654">
        <v>1</v>
      </c>
      <c r="AQ514" s="654">
        <v>5</v>
      </c>
      <c r="AR514" s="658">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654">
        <f ca="1">COUNTIF(INDIRECT("H"&amp;(ROW()+12*(($AO514-1)*3+$AP514)-ROW())/12+5):INDIRECT("S"&amp;(ROW()+12*(($AO514-1)*3+$AP514)-ROW())/12+5),AR514)</f>
        <v>0</v>
      </c>
      <c r="AT514" s="658"/>
      <c r="AV514" s="654">
        <f ca="1">IF(AND(AR514&gt;0,AS514&gt;0),COUNTIF(AV$6:AV513,"&gt;0")+1,0)</f>
        <v>0</v>
      </c>
    </row>
    <row r="515" spans="41:48">
      <c r="AO515" s="654">
        <v>15</v>
      </c>
      <c r="AP515" s="654">
        <v>1</v>
      </c>
      <c r="AQ515" s="654">
        <v>6</v>
      </c>
      <c r="AR515" s="658">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654">
        <f ca="1">COUNTIF(INDIRECT("H"&amp;(ROW()+12*(($AO515-1)*3+$AP515)-ROW())/12+5):INDIRECT("S"&amp;(ROW()+12*(($AO515-1)*3+$AP515)-ROW())/12+5),AR515)</f>
        <v>0</v>
      </c>
      <c r="AT515" s="658"/>
      <c r="AV515" s="654">
        <f ca="1">IF(AND(AR515&gt;0,AS515&gt;0),COUNTIF(AV$6:AV514,"&gt;0")+1,0)</f>
        <v>0</v>
      </c>
    </row>
    <row r="516" spans="41:48">
      <c r="AO516" s="654">
        <v>15</v>
      </c>
      <c r="AP516" s="654">
        <v>1</v>
      </c>
      <c r="AQ516" s="654">
        <v>7</v>
      </c>
      <c r="AR516" s="658">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654">
        <f ca="1">COUNTIF(INDIRECT("H"&amp;(ROW()+12*(($AO516-1)*3+$AP516)-ROW())/12+5):INDIRECT("S"&amp;(ROW()+12*(($AO516-1)*3+$AP516)-ROW())/12+5),AR516)</f>
        <v>0</v>
      </c>
      <c r="AT516" s="658"/>
      <c r="AV516" s="654">
        <f ca="1">IF(AND(AR516&gt;0,AS516&gt;0),COUNTIF(AV$6:AV515,"&gt;0")+1,0)</f>
        <v>0</v>
      </c>
    </row>
    <row r="517" spans="41:48">
      <c r="AO517" s="654">
        <v>15</v>
      </c>
      <c r="AP517" s="654">
        <v>1</v>
      </c>
      <c r="AQ517" s="654">
        <v>8</v>
      </c>
      <c r="AR517" s="658">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654">
        <f ca="1">COUNTIF(INDIRECT("H"&amp;(ROW()+12*(($AO517-1)*3+$AP517)-ROW())/12+5):INDIRECT("S"&amp;(ROW()+12*(($AO517-1)*3+$AP517)-ROW())/12+5),AR517)</f>
        <v>0</v>
      </c>
      <c r="AT517" s="658"/>
      <c r="AV517" s="654">
        <f ca="1">IF(AND(AR517&gt;0,AS517&gt;0),COUNTIF(AV$6:AV516,"&gt;0")+1,0)</f>
        <v>0</v>
      </c>
    </row>
    <row r="518" spans="41:48">
      <c r="AO518" s="654">
        <v>15</v>
      </c>
      <c r="AP518" s="654">
        <v>1</v>
      </c>
      <c r="AQ518" s="654">
        <v>9</v>
      </c>
      <c r="AR518" s="658">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654">
        <f ca="1">COUNTIF(INDIRECT("H"&amp;(ROW()+12*(($AO518-1)*3+$AP518)-ROW())/12+5):INDIRECT("S"&amp;(ROW()+12*(($AO518-1)*3+$AP518)-ROW())/12+5),AR518)</f>
        <v>0</v>
      </c>
      <c r="AT518" s="658"/>
      <c r="AV518" s="654">
        <f ca="1">IF(AND(AR518&gt;0,AS518&gt;0),COUNTIF(AV$6:AV517,"&gt;0")+1,0)</f>
        <v>0</v>
      </c>
    </row>
    <row r="519" spans="41:48">
      <c r="AO519" s="654">
        <v>15</v>
      </c>
      <c r="AP519" s="654">
        <v>1</v>
      </c>
      <c r="AQ519" s="654">
        <v>10</v>
      </c>
      <c r="AR519" s="658">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654">
        <f ca="1">COUNTIF(INDIRECT("H"&amp;(ROW()+12*(($AO519-1)*3+$AP519)-ROW())/12+5):INDIRECT("S"&amp;(ROW()+12*(($AO519-1)*3+$AP519)-ROW())/12+5),AR519)</f>
        <v>0</v>
      </c>
      <c r="AT519" s="658"/>
      <c r="AV519" s="654">
        <f ca="1">IF(AND(AR519&gt;0,AS519&gt;0),COUNTIF(AV$6:AV518,"&gt;0")+1,0)</f>
        <v>0</v>
      </c>
    </row>
    <row r="520" spans="41:48">
      <c r="AO520" s="654">
        <v>15</v>
      </c>
      <c r="AP520" s="654">
        <v>1</v>
      </c>
      <c r="AQ520" s="654">
        <v>11</v>
      </c>
      <c r="AR520" s="658">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654">
        <f ca="1">COUNTIF(INDIRECT("H"&amp;(ROW()+12*(($AO520-1)*3+$AP520)-ROW())/12+5):INDIRECT("S"&amp;(ROW()+12*(($AO520-1)*3+$AP520)-ROW())/12+5),AR520)</f>
        <v>0</v>
      </c>
      <c r="AT520" s="658"/>
      <c r="AV520" s="654">
        <f ca="1">IF(AND(AR520&gt;0,AS520&gt;0),COUNTIF(AV$6:AV519,"&gt;0")+1,0)</f>
        <v>0</v>
      </c>
    </row>
    <row r="521" spans="41:48">
      <c r="AO521" s="654">
        <v>15</v>
      </c>
      <c r="AP521" s="654">
        <v>1</v>
      </c>
      <c r="AQ521" s="654">
        <v>12</v>
      </c>
      <c r="AR521" s="658">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654">
        <f ca="1">COUNTIF(INDIRECT("H"&amp;(ROW()+12*(($AO521-1)*3+$AP521)-ROW())/12+5):INDIRECT("S"&amp;(ROW()+12*(($AO521-1)*3+$AP521)-ROW())/12+5),AR521)</f>
        <v>0</v>
      </c>
      <c r="AT521" s="658"/>
      <c r="AV521" s="654">
        <f ca="1">IF(AND(AR521&gt;0,AS521&gt;0),COUNTIF(AV$6:AV520,"&gt;0")+1,0)</f>
        <v>0</v>
      </c>
    </row>
    <row r="522" spans="41:48">
      <c r="AO522" s="654">
        <v>15</v>
      </c>
      <c r="AP522" s="654">
        <v>2</v>
      </c>
      <c r="AQ522" s="654">
        <v>1</v>
      </c>
      <c r="AR522" s="658">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654">
        <f ca="1">COUNTIF(INDIRECT("H"&amp;(ROW()+12*(($AO522-1)*3+$AP522)-ROW())/12+5):INDIRECT("S"&amp;(ROW()+12*(($AO522-1)*3+$AP522)-ROW())/12+5),AR522)</f>
        <v>0</v>
      </c>
      <c r="AT522" s="658"/>
      <c r="AV522" s="654">
        <f ca="1">IF(AND(AR522&gt;0,AS522&gt;0),COUNTIF(AV$6:AV521,"&gt;0")+1,0)</f>
        <v>0</v>
      </c>
    </row>
    <row r="523" spans="41:48">
      <c r="AO523" s="654">
        <v>15</v>
      </c>
      <c r="AP523" s="654">
        <v>2</v>
      </c>
      <c r="AQ523" s="654">
        <v>2</v>
      </c>
      <c r="AR523" s="658">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654">
        <f ca="1">COUNTIF(INDIRECT("H"&amp;(ROW()+12*(($AO523-1)*3+$AP523)-ROW())/12+5):INDIRECT("S"&amp;(ROW()+12*(($AO523-1)*3+$AP523)-ROW())/12+5),AR523)</f>
        <v>0</v>
      </c>
      <c r="AT523" s="658"/>
      <c r="AV523" s="654">
        <f ca="1">IF(AND(AR523&gt;0,AS523&gt;0),COUNTIF(AV$6:AV522,"&gt;0")+1,0)</f>
        <v>0</v>
      </c>
    </row>
    <row r="524" spans="41:48">
      <c r="AO524" s="654">
        <v>15</v>
      </c>
      <c r="AP524" s="654">
        <v>2</v>
      </c>
      <c r="AQ524" s="654">
        <v>3</v>
      </c>
      <c r="AR524" s="658">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654">
        <f ca="1">COUNTIF(INDIRECT("H"&amp;(ROW()+12*(($AO524-1)*3+$AP524)-ROW())/12+5):INDIRECT("S"&amp;(ROW()+12*(($AO524-1)*3+$AP524)-ROW())/12+5),AR524)</f>
        <v>0</v>
      </c>
      <c r="AT524" s="658"/>
      <c r="AV524" s="654">
        <f ca="1">IF(AND(AR524&gt;0,AS524&gt;0),COUNTIF(AV$6:AV523,"&gt;0")+1,0)</f>
        <v>0</v>
      </c>
    </row>
    <row r="525" spans="41:48">
      <c r="AO525" s="654">
        <v>15</v>
      </c>
      <c r="AP525" s="654">
        <v>2</v>
      </c>
      <c r="AQ525" s="654">
        <v>4</v>
      </c>
      <c r="AR525" s="658">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654">
        <f ca="1">COUNTIF(INDIRECT("H"&amp;(ROW()+12*(($AO525-1)*3+$AP525)-ROW())/12+5):INDIRECT("S"&amp;(ROW()+12*(($AO525-1)*3+$AP525)-ROW())/12+5),AR525)</f>
        <v>0</v>
      </c>
      <c r="AT525" s="658"/>
      <c r="AV525" s="654">
        <f ca="1">IF(AND(AR525&gt;0,AS525&gt;0),COUNTIF(AV$6:AV524,"&gt;0")+1,0)</f>
        <v>0</v>
      </c>
    </row>
    <row r="526" spans="41:48">
      <c r="AO526" s="654">
        <v>15</v>
      </c>
      <c r="AP526" s="654">
        <v>2</v>
      </c>
      <c r="AQ526" s="654">
        <v>5</v>
      </c>
      <c r="AR526" s="658">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654">
        <f ca="1">COUNTIF(INDIRECT("H"&amp;(ROW()+12*(($AO526-1)*3+$AP526)-ROW())/12+5):INDIRECT("S"&amp;(ROW()+12*(($AO526-1)*3+$AP526)-ROW())/12+5),AR526)</f>
        <v>0</v>
      </c>
      <c r="AT526" s="658"/>
      <c r="AV526" s="654">
        <f ca="1">IF(AND(AR526&gt;0,AS526&gt;0),COUNTIF(AV$6:AV525,"&gt;0")+1,0)</f>
        <v>0</v>
      </c>
    </row>
    <row r="527" spans="41:48">
      <c r="AO527" s="654">
        <v>15</v>
      </c>
      <c r="AP527" s="654">
        <v>2</v>
      </c>
      <c r="AQ527" s="654">
        <v>6</v>
      </c>
      <c r="AR527" s="658">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654">
        <f ca="1">COUNTIF(INDIRECT("H"&amp;(ROW()+12*(($AO527-1)*3+$AP527)-ROW())/12+5):INDIRECT("S"&amp;(ROW()+12*(($AO527-1)*3+$AP527)-ROW())/12+5),AR527)</f>
        <v>0</v>
      </c>
      <c r="AT527" s="658"/>
      <c r="AV527" s="654">
        <f ca="1">IF(AND(AR527&gt;0,AS527&gt;0),COUNTIF(AV$6:AV526,"&gt;0")+1,0)</f>
        <v>0</v>
      </c>
    </row>
    <row r="528" spans="41:48">
      <c r="AO528" s="654">
        <v>15</v>
      </c>
      <c r="AP528" s="654">
        <v>2</v>
      </c>
      <c r="AQ528" s="654">
        <v>7</v>
      </c>
      <c r="AR528" s="658">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654">
        <f ca="1">COUNTIF(INDIRECT("H"&amp;(ROW()+12*(($AO528-1)*3+$AP528)-ROW())/12+5):INDIRECT("S"&amp;(ROW()+12*(($AO528-1)*3+$AP528)-ROW())/12+5),AR528)</f>
        <v>0</v>
      </c>
      <c r="AT528" s="658"/>
      <c r="AV528" s="654">
        <f ca="1">IF(AND(AR528&gt;0,AS528&gt;0),COUNTIF(AV$6:AV527,"&gt;0")+1,0)</f>
        <v>0</v>
      </c>
    </row>
    <row r="529" spans="41:48">
      <c r="AO529" s="654">
        <v>15</v>
      </c>
      <c r="AP529" s="654">
        <v>2</v>
      </c>
      <c r="AQ529" s="654">
        <v>8</v>
      </c>
      <c r="AR529" s="658">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654">
        <f ca="1">COUNTIF(INDIRECT("H"&amp;(ROW()+12*(($AO529-1)*3+$AP529)-ROW())/12+5):INDIRECT("S"&amp;(ROW()+12*(($AO529-1)*3+$AP529)-ROW())/12+5),AR529)</f>
        <v>0</v>
      </c>
      <c r="AT529" s="658"/>
      <c r="AV529" s="654">
        <f ca="1">IF(AND(AR529&gt;0,AS529&gt;0),COUNTIF(AV$6:AV528,"&gt;0")+1,0)</f>
        <v>0</v>
      </c>
    </row>
    <row r="530" spans="41:48">
      <c r="AO530" s="654">
        <v>15</v>
      </c>
      <c r="AP530" s="654">
        <v>2</v>
      </c>
      <c r="AQ530" s="654">
        <v>9</v>
      </c>
      <c r="AR530" s="658">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654">
        <f ca="1">COUNTIF(INDIRECT("H"&amp;(ROW()+12*(($AO530-1)*3+$AP530)-ROW())/12+5):INDIRECT("S"&amp;(ROW()+12*(($AO530-1)*3+$AP530)-ROW())/12+5),AR530)</f>
        <v>0</v>
      </c>
      <c r="AT530" s="658"/>
      <c r="AV530" s="654">
        <f ca="1">IF(AND(AR530&gt;0,AS530&gt;0),COUNTIF(AV$6:AV529,"&gt;0")+1,0)</f>
        <v>0</v>
      </c>
    </row>
    <row r="531" spans="41:48">
      <c r="AO531" s="654">
        <v>15</v>
      </c>
      <c r="AP531" s="654">
        <v>2</v>
      </c>
      <c r="AQ531" s="654">
        <v>10</v>
      </c>
      <c r="AR531" s="658">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654">
        <f ca="1">COUNTIF(INDIRECT("H"&amp;(ROW()+12*(($AO531-1)*3+$AP531)-ROW())/12+5):INDIRECT("S"&amp;(ROW()+12*(($AO531-1)*3+$AP531)-ROW())/12+5),AR531)</f>
        <v>0</v>
      </c>
      <c r="AT531" s="658"/>
      <c r="AV531" s="654">
        <f ca="1">IF(AND(AR531&gt;0,AS531&gt;0),COUNTIF(AV$6:AV530,"&gt;0")+1,0)</f>
        <v>0</v>
      </c>
    </row>
    <row r="532" spans="41:48">
      <c r="AO532" s="654">
        <v>15</v>
      </c>
      <c r="AP532" s="654">
        <v>2</v>
      </c>
      <c r="AQ532" s="654">
        <v>11</v>
      </c>
      <c r="AR532" s="658">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654">
        <f ca="1">COUNTIF(INDIRECT("H"&amp;(ROW()+12*(($AO532-1)*3+$AP532)-ROW())/12+5):INDIRECT("S"&amp;(ROW()+12*(($AO532-1)*3+$AP532)-ROW())/12+5),AR532)</f>
        <v>0</v>
      </c>
      <c r="AT532" s="658"/>
      <c r="AV532" s="654">
        <f ca="1">IF(AND(AR532&gt;0,AS532&gt;0),COUNTIF(AV$6:AV531,"&gt;0")+1,0)</f>
        <v>0</v>
      </c>
    </row>
    <row r="533" spans="41:48">
      <c r="AO533" s="654">
        <v>15</v>
      </c>
      <c r="AP533" s="654">
        <v>2</v>
      </c>
      <c r="AQ533" s="654">
        <v>12</v>
      </c>
      <c r="AR533" s="658">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654">
        <f ca="1">COUNTIF(INDIRECT("H"&amp;(ROW()+12*(($AO533-1)*3+$AP533)-ROW())/12+5):INDIRECT("S"&amp;(ROW()+12*(($AO533-1)*3+$AP533)-ROW())/12+5),AR533)</f>
        <v>0</v>
      </c>
      <c r="AT533" s="658"/>
      <c r="AV533" s="654">
        <f ca="1">IF(AND(AR533&gt;0,AS533&gt;0),COUNTIF(AV$6:AV532,"&gt;0")+1,0)</f>
        <v>0</v>
      </c>
    </row>
    <row r="534" spans="41:48">
      <c r="AO534" s="654">
        <v>15</v>
      </c>
      <c r="AP534" s="654">
        <v>3</v>
      </c>
      <c r="AQ534" s="654">
        <v>1</v>
      </c>
      <c r="AR534" s="658">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654">
        <f ca="1">COUNTIF(INDIRECT("H"&amp;(ROW()+12*(($AO534-1)*3+$AP534)-ROW())/12+5):INDIRECT("S"&amp;(ROW()+12*(($AO534-1)*3+$AP534)-ROW())/12+5),AR534)</f>
        <v>0</v>
      </c>
      <c r="AT534" s="658"/>
      <c r="AV534" s="654">
        <f ca="1">IF(AND(AR534&gt;0,AS534&gt;0),COUNTIF(AV$6:AV533,"&gt;0")+1,0)</f>
        <v>0</v>
      </c>
    </row>
    <row r="535" spans="41:48">
      <c r="AO535" s="654">
        <v>15</v>
      </c>
      <c r="AP535" s="654">
        <v>3</v>
      </c>
      <c r="AQ535" s="654">
        <v>2</v>
      </c>
      <c r="AR535" s="658">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654">
        <f ca="1">COUNTIF(INDIRECT("H"&amp;(ROW()+12*(($AO535-1)*3+$AP535)-ROW())/12+5):INDIRECT("S"&amp;(ROW()+12*(($AO535-1)*3+$AP535)-ROW())/12+5),AR535)</f>
        <v>0</v>
      </c>
      <c r="AT535" s="658"/>
      <c r="AV535" s="654">
        <f ca="1">IF(AND(AR535&gt;0,AS535&gt;0),COUNTIF(AV$6:AV534,"&gt;0")+1,0)</f>
        <v>0</v>
      </c>
    </row>
    <row r="536" spans="41:48">
      <c r="AO536" s="654">
        <v>15</v>
      </c>
      <c r="AP536" s="654">
        <v>3</v>
      </c>
      <c r="AQ536" s="654">
        <v>3</v>
      </c>
      <c r="AR536" s="658">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654">
        <f ca="1">COUNTIF(INDIRECT("H"&amp;(ROW()+12*(($AO536-1)*3+$AP536)-ROW())/12+5):INDIRECT("S"&amp;(ROW()+12*(($AO536-1)*3+$AP536)-ROW())/12+5),AR536)</f>
        <v>0</v>
      </c>
      <c r="AT536" s="658"/>
      <c r="AV536" s="654">
        <f ca="1">IF(AND(AR536&gt;0,AS536&gt;0),COUNTIF(AV$6:AV535,"&gt;0")+1,0)</f>
        <v>0</v>
      </c>
    </row>
    <row r="537" spans="41:48">
      <c r="AO537" s="654">
        <v>15</v>
      </c>
      <c r="AP537" s="654">
        <v>3</v>
      </c>
      <c r="AQ537" s="654">
        <v>4</v>
      </c>
      <c r="AR537" s="658">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654">
        <f ca="1">COUNTIF(INDIRECT("H"&amp;(ROW()+12*(($AO537-1)*3+$AP537)-ROW())/12+5):INDIRECT("S"&amp;(ROW()+12*(($AO537-1)*3+$AP537)-ROW())/12+5),AR537)</f>
        <v>0</v>
      </c>
      <c r="AT537" s="658"/>
      <c r="AV537" s="654">
        <f ca="1">IF(AND(AR537&gt;0,AS537&gt;0),COUNTIF(AV$6:AV536,"&gt;0")+1,0)</f>
        <v>0</v>
      </c>
    </row>
    <row r="538" spans="41:48">
      <c r="AO538" s="654">
        <v>15</v>
      </c>
      <c r="AP538" s="654">
        <v>3</v>
      </c>
      <c r="AQ538" s="654">
        <v>5</v>
      </c>
      <c r="AR538" s="658">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654">
        <f ca="1">COUNTIF(INDIRECT("H"&amp;(ROW()+12*(($AO538-1)*3+$AP538)-ROW())/12+5):INDIRECT("S"&amp;(ROW()+12*(($AO538-1)*3+$AP538)-ROW())/12+5),AR538)</f>
        <v>0</v>
      </c>
      <c r="AT538" s="658"/>
      <c r="AV538" s="654">
        <f ca="1">IF(AND(AR538&gt;0,AS538&gt;0),COUNTIF(AV$6:AV537,"&gt;0")+1,0)</f>
        <v>0</v>
      </c>
    </row>
    <row r="539" spans="41:48">
      <c r="AO539" s="654">
        <v>15</v>
      </c>
      <c r="AP539" s="654">
        <v>3</v>
      </c>
      <c r="AQ539" s="654">
        <v>6</v>
      </c>
      <c r="AR539" s="658">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654">
        <f ca="1">COUNTIF(INDIRECT("H"&amp;(ROW()+12*(($AO539-1)*3+$AP539)-ROW())/12+5):INDIRECT("S"&amp;(ROW()+12*(($AO539-1)*3+$AP539)-ROW())/12+5),AR539)</f>
        <v>0</v>
      </c>
      <c r="AT539" s="658"/>
      <c r="AV539" s="654">
        <f ca="1">IF(AND(AR539&gt;0,AS539&gt;0),COUNTIF(AV$6:AV538,"&gt;0")+1,0)</f>
        <v>0</v>
      </c>
    </row>
    <row r="540" spans="41:48">
      <c r="AO540" s="654">
        <v>15</v>
      </c>
      <c r="AP540" s="654">
        <v>3</v>
      </c>
      <c r="AQ540" s="654">
        <v>7</v>
      </c>
      <c r="AR540" s="658">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654">
        <f ca="1">COUNTIF(INDIRECT("H"&amp;(ROW()+12*(($AO540-1)*3+$AP540)-ROW())/12+5):INDIRECT("S"&amp;(ROW()+12*(($AO540-1)*3+$AP540)-ROW())/12+5),AR540)</f>
        <v>0</v>
      </c>
      <c r="AT540" s="658"/>
      <c r="AV540" s="654">
        <f ca="1">IF(AND(AR540&gt;0,AS540&gt;0),COUNTIF(AV$6:AV539,"&gt;0")+1,0)</f>
        <v>0</v>
      </c>
    </row>
    <row r="541" spans="41:48">
      <c r="AO541" s="654">
        <v>15</v>
      </c>
      <c r="AP541" s="654">
        <v>3</v>
      </c>
      <c r="AQ541" s="654">
        <v>8</v>
      </c>
      <c r="AR541" s="658">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654">
        <f ca="1">COUNTIF(INDIRECT("H"&amp;(ROW()+12*(($AO541-1)*3+$AP541)-ROW())/12+5):INDIRECT("S"&amp;(ROW()+12*(($AO541-1)*3+$AP541)-ROW())/12+5),AR541)</f>
        <v>0</v>
      </c>
      <c r="AT541" s="658"/>
      <c r="AV541" s="654">
        <f ca="1">IF(AND(AR541&gt;0,AS541&gt;0),COUNTIF(AV$6:AV540,"&gt;0")+1,0)</f>
        <v>0</v>
      </c>
    </row>
    <row r="542" spans="41:48">
      <c r="AO542" s="654">
        <v>15</v>
      </c>
      <c r="AP542" s="654">
        <v>3</v>
      </c>
      <c r="AQ542" s="654">
        <v>9</v>
      </c>
      <c r="AR542" s="658">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654">
        <f ca="1">COUNTIF(INDIRECT("H"&amp;(ROW()+12*(($AO542-1)*3+$AP542)-ROW())/12+5):INDIRECT("S"&amp;(ROW()+12*(($AO542-1)*3+$AP542)-ROW())/12+5),AR542)</f>
        <v>0</v>
      </c>
      <c r="AT542" s="658"/>
      <c r="AV542" s="654">
        <f ca="1">IF(AND(AR542&gt;0,AS542&gt;0),COUNTIF(AV$6:AV541,"&gt;0")+1,0)</f>
        <v>0</v>
      </c>
    </row>
    <row r="543" spans="41:48">
      <c r="AO543" s="654">
        <v>15</v>
      </c>
      <c r="AP543" s="654">
        <v>3</v>
      </c>
      <c r="AQ543" s="654">
        <v>10</v>
      </c>
      <c r="AR543" s="658">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654">
        <f ca="1">COUNTIF(INDIRECT("H"&amp;(ROW()+12*(($AO543-1)*3+$AP543)-ROW())/12+5):INDIRECT("S"&amp;(ROW()+12*(($AO543-1)*3+$AP543)-ROW())/12+5),AR543)</f>
        <v>0</v>
      </c>
      <c r="AT543" s="658"/>
      <c r="AV543" s="654">
        <f ca="1">IF(AND(AR543&gt;0,AS543&gt;0),COUNTIF(AV$6:AV542,"&gt;0")+1,0)</f>
        <v>0</v>
      </c>
    </row>
    <row r="544" spans="41:48">
      <c r="AO544" s="654">
        <v>15</v>
      </c>
      <c r="AP544" s="654">
        <v>3</v>
      </c>
      <c r="AQ544" s="654">
        <v>11</v>
      </c>
      <c r="AR544" s="658">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654">
        <f ca="1">COUNTIF(INDIRECT("H"&amp;(ROW()+12*(($AO544-1)*3+$AP544)-ROW())/12+5):INDIRECT("S"&amp;(ROW()+12*(($AO544-1)*3+$AP544)-ROW())/12+5),AR544)</f>
        <v>0</v>
      </c>
      <c r="AT544" s="658"/>
      <c r="AV544" s="654">
        <f ca="1">IF(AND(AR544&gt;0,AS544&gt;0),COUNTIF(AV$6:AV543,"&gt;0")+1,0)</f>
        <v>0</v>
      </c>
    </row>
    <row r="545" spans="41:48">
      <c r="AO545" s="654">
        <v>15</v>
      </c>
      <c r="AP545" s="654">
        <v>3</v>
      </c>
      <c r="AQ545" s="654">
        <v>12</v>
      </c>
      <c r="AR545" s="658">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654">
        <f ca="1">COUNTIF(INDIRECT("H"&amp;(ROW()+12*(($AO545-1)*3+$AP545)-ROW())/12+5):INDIRECT("S"&amp;(ROW()+12*(($AO545-1)*3+$AP545)-ROW())/12+5),AR545)</f>
        <v>0</v>
      </c>
      <c r="AT545" s="658"/>
      <c r="AV545" s="654">
        <f ca="1">IF(AND(AR545&gt;0,AS545&gt;0),COUNTIF(AV$6:AV544,"&gt;0")+1,0)</f>
        <v>0</v>
      </c>
    </row>
    <row r="546" spans="41:48">
      <c r="AO546" s="654">
        <v>16</v>
      </c>
      <c r="AP546" s="654">
        <v>1</v>
      </c>
      <c r="AQ546" s="654">
        <v>1</v>
      </c>
      <c r="AR546" s="658">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654">
        <f ca="1">COUNTIF(INDIRECT("H"&amp;(ROW()+12*(($AO546-1)*3+$AP546)-ROW())/12+5):INDIRECT("S"&amp;(ROW()+12*(($AO546-1)*3+$AP546)-ROW())/12+5),AR546)</f>
        <v>0</v>
      </c>
      <c r="AT546" s="658"/>
      <c r="AV546" s="654">
        <f ca="1">IF(AND(AR546&gt;0,AS546&gt;0),COUNTIF(AV$6:AV545,"&gt;0")+1,0)</f>
        <v>0</v>
      </c>
    </row>
    <row r="547" spans="41:48">
      <c r="AO547" s="654">
        <v>16</v>
      </c>
      <c r="AP547" s="654">
        <v>1</v>
      </c>
      <c r="AQ547" s="654">
        <v>2</v>
      </c>
      <c r="AR547" s="658">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654">
        <f ca="1">COUNTIF(INDIRECT("H"&amp;(ROW()+12*(($AO547-1)*3+$AP547)-ROW())/12+5):INDIRECT("S"&amp;(ROW()+12*(($AO547-1)*3+$AP547)-ROW())/12+5),AR547)</f>
        <v>0</v>
      </c>
      <c r="AT547" s="658"/>
      <c r="AV547" s="654">
        <f ca="1">IF(AND(AR547&gt;0,AS547&gt;0),COUNTIF(AV$6:AV546,"&gt;0")+1,0)</f>
        <v>0</v>
      </c>
    </row>
    <row r="548" spans="41:48">
      <c r="AO548" s="654">
        <v>16</v>
      </c>
      <c r="AP548" s="654">
        <v>1</v>
      </c>
      <c r="AQ548" s="654">
        <v>3</v>
      </c>
      <c r="AR548" s="658">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654">
        <f ca="1">COUNTIF(INDIRECT("H"&amp;(ROW()+12*(($AO548-1)*3+$AP548)-ROW())/12+5):INDIRECT("S"&amp;(ROW()+12*(($AO548-1)*3+$AP548)-ROW())/12+5),AR548)</f>
        <v>0</v>
      </c>
      <c r="AT548" s="658"/>
      <c r="AV548" s="654">
        <f ca="1">IF(AND(AR548&gt;0,AS548&gt;0),COUNTIF(AV$6:AV547,"&gt;0")+1,0)</f>
        <v>0</v>
      </c>
    </row>
    <row r="549" spans="41:48">
      <c r="AO549" s="654">
        <v>16</v>
      </c>
      <c r="AP549" s="654">
        <v>1</v>
      </c>
      <c r="AQ549" s="654">
        <v>4</v>
      </c>
      <c r="AR549" s="658">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654">
        <f ca="1">COUNTIF(INDIRECT("H"&amp;(ROW()+12*(($AO549-1)*3+$AP549)-ROW())/12+5):INDIRECT("S"&amp;(ROW()+12*(($AO549-1)*3+$AP549)-ROW())/12+5),AR549)</f>
        <v>0</v>
      </c>
      <c r="AT549" s="658"/>
      <c r="AV549" s="654">
        <f ca="1">IF(AND(AR549&gt;0,AS549&gt;0),COUNTIF(AV$6:AV548,"&gt;0")+1,0)</f>
        <v>0</v>
      </c>
    </row>
    <row r="550" spans="41:48">
      <c r="AO550" s="654">
        <v>16</v>
      </c>
      <c r="AP550" s="654">
        <v>1</v>
      </c>
      <c r="AQ550" s="654">
        <v>5</v>
      </c>
      <c r="AR550" s="658">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654">
        <f ca="1">COUNTIF(INDIRECT("H"&amp;(ROW()+12*(($AO550-1)*3+$AP550)-ROW())/12+5):INDIRECT("S"&amp;(ROW()+12*(($AO550-1)*3+$AP550)-ROW())/12+5),AR550)</f>
        <v>0</v>
      </c>
      <c r="AT550" s="658"/>
      <c r="AV550" s="654">
        <f ca="1">IF(AND(AR550&gt;0,AS550&gt;0),COUNTIF(AV$6:AV549,"&gt;0")+1,0)</f>
        <v>0</v>
      </c>
    </row>
    <row r="551" spans="41:48">
      <c r="AO551" s="654">
        <v>16</v>
      </c>
      <c r="AP551" s="654">
        <v>1</v>
      </c>
      <c r="AQ551" s="654">
        <v>6</v>
      </c>
      <c r="AR551" s="658">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654">
        <f ca="1">COUNTIF(INDIRECT("H"&amp;(ROW()+12*(($AO551-1)*3+$AP551)-ROW())/12+5):INDIRECT("S"&amp;(ROW()+12*(($AO551-1)*3+$AP551)-ROW())/12+5),AR551)</f>
        <v>0</v>
      </c>
      <c r="AT551" s="658"/>
      <c r="AV551" s="654">
        <f ca="1">IF(AND(AR551&gt;0,AS551&gt;0),COUNTIF(AV$6:AV550,"&gt;0")+1,0)</f>
        <v>0</v>
      </c>
    </row>
    <row r="552" spans="41:48">
      <c r="AO552" s="654">
        <v>16</v>
      </c>
      <c r="AP552" s="654">
        <v>1</v>
      </c>
      <c r="AQ552" s="654">
        <v>7</v>
      </c>
      <c r="AR552" s="658">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654">
        <f ca="1">COUNTIF(INDIRECT("H"&amp;(ROW()+12*(($AO552-1)*3+$AP552)-ROW())/12+5):INDIRECT("S"&amp;(ROW()+12*(($AO552-1)*3+$AP552)-ROW())/12+5),AR552)</f>
        <v>0</v>
      </c>
      <c r="AT552" s="658"/>
      <c r="AV552" s="654">
        <f ca="1">IF(AND(AR552&gt;0,AS552&gt;0),COUNTIF(AV$6:AV551,"&gt;0")+1,0)</f>
        <v>0</v>
      </c>
    </row>
    <row r="553" spans="41:48">
      <c r="AO553" s="654">
        <v>16</v>
      </c>
      <c r="AP553" s="654">
        <v>1</v>
      </c>
      <c r="AQ553" s="654">
        <v>8</v>
      </c>
      <c r="AR553" s="658">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654">
        <f ca="1">COUNTIF(INDIRECT("H"&amp;(ROW()+12*(($AO553-1)*3+$AP553)-ROW())/12+5):INDIRECT("S"&amp;(ROW()+12*(($AO553-1)*3+$AP553)-ROW())/12+5),AR553)</f>
        <v>0</v>
      </c>
      <c r="AT553" s="658"/>
      <c r="AV553" s="654">
        <f ca="1">IF(AND(AR553&gt;0,AS553&gt;0),COUNTIF(AV$6:AV552,"&gt;0")+1,0)</f>
        <v>0</v>
      </c>
    </row>
    <row r="554" spans="41:48">
      <c r="AO554" s="654">
        <v>16</v>
      </c>
      <c r="AP554" s="654">
        <v>1</v>
      </c>
      <c r="AQ554" s="654">
        <v>9</v>
      </c>
      <c r="AR554" s="658">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654">
        <f ca="1">COUNTIF(INDIRECT("H"&amp;(ROW()+12*(($AO554-1)*3+$AP554)-ROW())/12+5):INDIRECT("S"&amp;(ROW()+12*(($AO554-1)*3+$AP554)-ROW())/12+5),AR554)</f>
        <v>0</v>
      </c>
      <c r="AT554" s="658"/>
      <c r="AV554" s="654">
        <f ca="1">IF(AND(AR554&gt;0,AS554&gt;0),COUNTIF(AV$6:AV553,"&gt;0")+1,0)</f>
        <v>0</v>
      </c>
    </row>
    <row r="555" spans="41:48">
      <c r="AO555" s="654">
        <v>16</v>
      </c>
      <c r="AP555" s="654">
        <v>1</v>
      </c>
      <c r="AQ555" s="654">
        <v>10</v>
      </c>
      <c r="AR555" s="658">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654">
        <f ca="1">COUNTIF(INDIRECT("H"&amp;(ROW()+12*(($AO555-1)*3+$AP555)-ROW())/12+5):INDIRECT("S"&amp;(ROW()+12*(($AO555-1)*3+$AP555)-ROW())/12+5),AR555)</f>
        <v>0</v>
      </c>
      <c r="AT555" s="658"/>
      <c r="AV555" s="654">
        <f ca="1">IF(AND(AR555&gt;0,AS555&gt;0),COUNTIF(AV$6:AV554,"&gt;0")+1,0)</f>
        <v>0</v>
      </c>
    </row>
    <row r="556" spans="41:48">
      <c r="AO556" s="654">
        <v>16</v>
      </c>
      <c r="AP556" s="654">
        <v>1</v>
      </c>
      <c r="AQ556" s="654">
        <v>11</v>
      </c>
      <c r="AR556" s="658">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654">
        <f ca="1">COUNTIF(INDIRECT("H"&amp;(ROW()+12*(($AO556-1)*3+$AP556)-ROW())/12+5):INDIRECT("S"&amp;(ROW()+12*(($AO556-1)*3+$AP556)-ROW())/12+5),AR556)</f>
        <v>0</v>
      </c>
      <c r="AT556" s="658"/>
      <c r="AV556" s="654">
        <f ca="1">IF(AND(AR556&gt;0,AS556&gt;0),COUNTIF(AV$6:AV555,"&gt;0")+1,0)</f>
        <v>0</v>
      </c>
    </row>
    <row r="557" spans="41:48">
      <c r="AO557" s="654">
        <v>16</v>
      </c>
      <c r="AP557" s="654">
        <v>1</v>
      </c>
      <c r="AQ557" s="654">
        <v>12</v>
      </c>
      <c r="AR557" s="658">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654">
        <f ca="1">COUNTIF(INDIRECT("H"&amp;(ROW()+12*(($AO557-1)*3+$AP557)-ROW())/12+5):INDIRECT("S"&amp;(ROW()+12*(($AO557-1)*3+$AP557)-ROW())/12+5),AR557)</f>
        <v>0</v>
      </c>
      <c r="AT557" s="658"/>
      <c r="AV557" s="654">
        <f ca="1">IF(AND(AR557&gt;0,AS557&gt;0),COUNTIF(AV$6:AV556,"&gt;0")+1,0)</f>
        <v>0</v>
      </c>
    </row>
    <row r="558" spans="41:48">
      <c r="AO558" s="654">
        <v>16</v>
      </c>
      <c r="AP558" s="654">
        <v>2</v>
      </c>
      <c r="AQ558" s="654">
        <v>1</v>
      </c>
      <c r="AR558" s="658">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654">
        <f ca="1">COUNTIF(INDIRECT("H"&amp;(ROW()+12*(($AO558-1)*3+$AP558)-ROW())/12+5):INDIRECT("S"&amp;(ROW()+12*(($AO558-1)*3+$AP558)-ROW())/12+5),AR558)</f>
        <v>0</v>
      </c>
      <c r="AT558" s="658"/>
      <c r="AV558" s="654">
        <f ca="1">IF(AND(AR558&gt;0,AS558&gt;0),COUNTIF(AV$6:AV557,"&gt;0")+1,0)</f>
        <v>0</v>
      </c>
    </row>
    <row r="559" spans="41:48">
      <c r="AO559" s="654">
        <v>16</v>
      </c>
      <c r="AP559" s="654">
        <v>2</v>
      </c>
      <c r="AQ559" s="654">
        <v>2</v>
      </c>
      <c r="AR559" s="658">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654">
        <f ca="1">COUNTIF(INDIRECT("H"&amp;(ROW()+12*(($AO559-1)*3+$AP559)-ROW())/12+5):INDIRECT("S"&amp;(ROW()+12*(($AO559-1)*3+$AP559)-ROW())/12+5),AR559)</f>
        <v>0</v>
      </c>
      <c r="AT559" s="658"/>
      <c r="AV559" s="654">
        <f ca="1">IF(AND(AR559&gt;0,AS559&gt;0),COUNTIF(AV$6:AV558,"&gt;0")+1,0)</f>
        <v>0</v>
      </c>
    </row>
    <row r="560" spans="41:48">
      <c r="AO560" s="654">
        <v>16</v>
      </c>
      <c r="AP560" s="654">
        <v>2</v>
      </c>
      <c r="AQ560" s="654">
        <v>3</v>
      </c>
      <c r="AR560" s="658">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654">
        <f ca="1">COUNTIF(INDIRECT("H"&amp;(ROW()+12*(($AO560-1)*3+$AP560)-ROW())/12+5):INDIRECT("S"&amp;(ROW()+12*(($AO560-1)*3+$AP560)-ROW())/12+5),AR560)</f>
        <v>0</v>
      </c>
      <c r="AT560" s="658"/>
      <c r="AV560" s="654">
        <f ca="1">IF(AND(AR560&gt;0,AS560&gt;0),COUNTIF(AV$6:AV559,"&gt;0")+1,0)</f>
        <v>0</v>
      </c>
    </row>
    <row r="561" spans="41:48">
      <c r="AO561" s="654">
        <v>16</v>
      </c>
      <c r="AP561" s="654">
        <v>2</v>
      </c>
      <c r="AQ561" s="654">
        <v>4</v>
      </c>
      <c r="AR561" s="658">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654">
        <f ca="1">COUNTIF(INDIRECT("H"&amp;(ROW()+12*(($AO561-1)*3+$AP561)-ROW())/12+5):INDIRECT("S"&amp;(ROW()+12*(($AO561-1)*3+$AP561)-ROW())/12+5),AR561)</f>
        <v>0</v>
      </c>
      <c r="AT561" s="658"/>
      <c r="AV561" s="654">
        <f ca="1">IF(AND(AR561&gt;0,AS561&gt;0),COUNTIF(AV$6:AV560,"&gt;0")+1,0)</f>
        <v>0</v>
      </c>
    </row>
    <row r="562" spans="41:48">
      <c r="AO562" s="654">
        <v>16</v>
      </c>
      <c r="AP562" s="654">
        <v>2</v>
      </c>
      <c r="AQ562" s="654">
        <v>5</v>
      </c>
      <c r="AR562" s="658">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654">
        <f ca="1">COUNTIF(INDIRECT("H"&amp;(ROW()+12*(($AO562-1)*3+$AP562)-ROW())/12+5):INDIRECT("S"&amp;(ROW()+12*(($AO562-1)*3+$AP562)-ROW())/12+5),AR562)</f>
        <v>0</v>
      </c>
      <c r="AT562" s="658"/>
      <c r="AV562" s="654">
        <f ca="1">IF(AND(AR562&gt;0,AS562&gt;0),COUNTIF(AV$6:AV561,"&gt;0")+1,0)</f>
        <v>0</v>
      </c>
    </row>
    <row r="563" spans="41:48">
      <c r="AO563" s="654">
        <v>16</v>
      </c>
      <c r="AP563" s="654">
        <v>2</v>
      </c>
      <c r="AQ563" s="654">
        <v>6</v>
      </c>
      <c r="AR563" s="658">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654">
        <f ca="1">COUNTIF(INDIRECT("H"&amp;(ROW()+12*(($AO563-1)*3+$AP563)-ROW())/12+5):INDIRECT("S"&amp;(ROW()+12*(($AO563-1)*3+$AP563)-ROW())/12+5),AR563)</f>
        <v>0</v>
      </c>
      <c r="AT563" s="658"/>
      <c r="AV563" s="654">
        <f ca="1">IF(AND(AR563&gt;0,AS563&gt;0),COUNTIF(AV$6:AV562,"&gt;0")+1,0)</f>
        <v>0</v>
      </c>
    </row>
    <row r="564" spans="41:48">
      <c r="AO564" s="654">
        <v>16</v>
      </c>
      <c r="AP564" s="654">
        <v>2</v>
      </c>
      <c r="AQ564" s="654">
        <v>7</v>
      </c>
      <c r="AR564" s="658">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654">
        <f ca="1">COUNTIF(INDIRECT("H"&amp;(ROW()+12*(($AO564-1)*3+$AP564)-ROW())/12+5):INDIRECT("S"&amp;(ROW()+12*(($AO564-1)*3+$AP564)-ROW())/12+5),AR564)</f>
        <v>0</v>
      </c>
      <c r="AT564" s="658"/>
      <c r="AV564" s="654">
        <f ca="1">IF(AND(AR564&gt;0,AS564&gt;0),COUNTIF(AV$6:AV563,"&gt;0")+1,0)</f>
        <v>0</v>
      </c>
    </row>
    <row r="565" spans="41:48">
      <c r="AO565" s="654">
        <v>16</v>
      </c>
      <c r="AP565" s="654">
        <v>2</v>
      </c>
      <c r="AQ565" s="654">
        <v>8</v>
      </c>
      <c r="AR565" s="658">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654">
        <f ca="1">COUNTIF(INDIRECT("H"&amp;(ROW()+12*(($AO565-1)*3+$AP565)-ROW())/12+5):INDIRECT("S"&amp;(ROW()+12*(($AO565-1)*3+$AP565)-ROW())/12+5),AR565)</f>
        <v>0</v>
      </c>
      <c r="AT565" s="658"/>
      <c r="AV565" s="654">
        <f ca="1">IF(AND(AR565&gt;0,AS565&gt;0),COUNTIF(AV$6:AV564,"&gt;0")+1,0)</f>
        <v>0</v>
      </c>
    </row>
    <row r="566" spans="41:48">
      <c r="AO566" s="654">
        <v>16</v>
      </c>
      <c r="AP566" s="654">
        <v>2</v>
      </c>
      <c r="AQ566" s="654">
        <v>9</v>
      </c>
      <c r="AR566" s="658">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654">
        <f ca="1">COUNTIF(INDIRECT("H"&amp;(ROW()+12*(($AO566-1)*3+$AP566)-ROW())/12+5):INDIRECT("S"&amp;(ROW()+12*(($AO566-1)*3+$AP566)-ROW())/12+5),AR566)</f>
        <v>0</v>
      </c>
      <c r="AT566" s="658"/>
      <c r="AV566" s="654">
        <f ca="1">IF(AND(AR566&gt;0,AS566&gt;0),COUNTIF(AV$6:AV565,"&gt;0")+1,0)</f>
        <v>0</v>
      </c>
    </row>
    <row r="567" spans="41:48">
      <c r="AO567" s="654">
        <v>16</v>
      </c>
      <c r="AP567" s="654">
        <v>2</v>
      </c>
      <c r="AQ567" s="654">
        <v>10</v>
      </c>
      <c r="AR567" s="658">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654">
        <f ca="1">COUNTIF(INDIRECT("H"&amp;(ROW()+12*(($AO567-1)*3+$AP567)-ROW())/12+5):INDIRECT("S"&amp;(ROW()+12*(($AO567-1)*3+$AP567)-ROW())/12+5),AR567)</f>
        <v>0</v>
      </c>
      <c r="AT567" s="658"/>
      <c r="AV567" s="654">
        <f ca="1">IF(AND(AR567&gt;0,AS567&gt;0),COUNTIF(AV$6:AV566,"&gt;0")+1,0)</f>
        <v>0</v>
      </c>
    </row>
    <row r="568" spans="41:48">
      <c r="AO568" s="654">
        <v>16</v>
      </c>
      <c r="AP568" s="654">
        <v>2</v>
      </c>
      <c r="AQ568" s="654">
        <v>11</v>
      </c>
      <c r="AR568" s="658">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654">
        <f ca="1">COUNTIF(INDIRECT("H"&amp;(ROW()+12*(($AO568-1)*3+$AP568)-ROW())/12+5):INDIRECT("S"&amp;(ROW()+12*(($AO568-1)*3+$AP568)-ROW())/12+5),AR568)</f>
        <v>0</v>
      </c>
      <c r="AT568" s="658"/>
      <c r="AV568" s="654">
        <f ca="1">IF(AND(AR568&gt;0,AS568&gt;0),COUNTIF(AV$6:AV567,"&gt;0")+1,0)</f>
        <v>0</v>
      </c>
    </row>
    <row r="569" spans="41:48">
      <c r="AO569" s="654">
        <v>16</v>
      </c>
      <c r="AP569" s="654">
        <v>2</v>
      </c>
      <c r="AQ569" s="654">
        <v>12</v>
      </c>
      <c r="AR569" s="658">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654">
        <f ca="1">COUNTIF(INDIRECT("H"&amp;(ROW()+12*(($AO569-1)*3+$AP569)-ROW())/12+5):INDIRECT("S"&amp;(ROW()+12*(($AO569-1)*3+$AP569)-ROW())/12+5),AR569)</f>
        <v>0</v>
      </c>
      <c r="AT569" s="658"/>
      <c r="AV569" s="654">
        <f ca="1">IF(AND(AR569&gt;0,AS569&gt;0),COUNTIF(AV$6:AV568,"&gt;0")+1,0)</f>
        <v>0</v>
      </c>
    </row>
    <row r="570" spans="41:48">
      <c r="AO570" s="654">
        <v>16</v>
      </c>
      <c r="AP570" s="654">
        <v>3</v>
      </c>
      <c r="AQ570" s="654">
        <v>1</v>
      </c>
      <c r="AR570" s="658">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654">
        <f ca="1">COUNTIF(INDIRECT("H"&amp;(ROW()+12*(($AO570-1)*3+$AP570)-ROW())/12+5):INDIRECT("S"&amp;(ROW()+12*(($AO570-1)*3+$AP570)-ROW())/12+5),AR570)</f>
        <v>0</v>
      </c>
      <c r="AT570" s="658"/>
      <c r="AV570" s="654">
        <f ca="1">IF(AND(AR570&gt;0,AS570&gt;0),COUNTIF(AV$6:AV569,"&gt;0")+1,0)</f>
        <v>0</v>
      </c>
    </row>
    <row r="571" spans="41:48">
      <c r="AO571" s="654">
        <v>16</v>
      </c>
      <c r="AP571" s="654">
        <v>3</v>
      </c>
      <c r="AQ571" s="654">
        <v>2</v>
      </c>
      <c r="AR571" s="658">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654">
        <f ca="1">COUNTIF(INDIRECT("H"&amp;(ROW()+12*(($AO571-1)*3+$AP571)-ROW())/12+5):INDIRECT("S"&amp;(ROW()+12*(($AO571-1)*3+$AP571)-ROW())/12+5),AR571)</f>
        <v>0</v>
      </c>
      <c r="AT571" s="658"/>
      <c r="AV571" s="654">
        <f ca="1">IF(AND(AR571&gt;0,AS571&gt;0),COUNTIF(AV$6:AV570,"&gt;0")+1,0)</f>
        <v>0</v>
      </c>
    </row>
    <row r="572" spans="41:48">
      <c r="AO572" s="654">
        <v>16</v>
      </c>
      <c r="AP572" s="654">
        <v>3</v>
      </c>
      <c r="AQ572" s="654">
        <v>3</v>
      </c>
      <c r="AR572" s="658">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654">
        <f ca="1">COUNTIF(INDIRECT("H"&amp;(ROW()+12*(($AO572-1)*3+$AP572)-ROW())/12+5):INDIRECT("S"&amp;(ROW()+12*(($AO572-1)*3+$AP572)-ROW())/12+5),AR572)</f>
        <v>0</v>
      </c>
      <c r="AT572" s="658"/>
      <c r="AV572" s="654">
        <f ca="1">IF(AND(AR572&gt;0,AS572&gt;0),COUNTIF(AV$6:AV571,"&gt;0")+1,0)</f>
        <v>0</v>
      </c>
    </row>
    <row r="573" spans="41:48">
      <c r="AO573" s="654">
        <v>16</v>
      </c>
      <c r="AP573" s="654">
        <v>3</v>
      </c>
      <c r="AQ573" s="654">
        <v>4</v>
      </c>
      <c r="AR573" s="658">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654">
        <f ca="1">COUNTIF(INDIRECT("H"&amp;(ROW()+12*(($AO573-1)*3+$AP573)-ROW())/12+5):INDIRECT("S"&amp;(ROW()+12*(($AO573-1)*3+$AP573)-ROW())/12+5),AR573)</f>
        <v>0</v>
      </c>
      <c r="AT573" s="658"/>
      <c r="AV573" s="654">
        <f ca="1">IF(AND(AR573&gt;0,AS573&gt;0),COUNTIF(AV$6:AV572,"&gt;0")+1,0)</f>
        <v>0</v>
      </c>
    </row>
    <row r="574" spans="41:48">
      <c r="AO574" s="654">
        <v>16</v>
      </c>
      <c r="AP574" s="654">
        <v>3</v>
      </c>
      <c r="AQ574" s="654">
        <v>5</v>
      </c>
      <c r="AR574" s="658">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654">
        <f ca="1">COUNTIF(INDIRECT("H"&amp;(ROW()+12*(($AO574-1)*3+$AP574)-ROW())/12+5):INDIRECT("S"&amp;(ROW()+12*(($AO574-1)*3+$AP574)-ROW())/12+5),AR574)</f>
        <v>0</v>
      </c>
      <c r="AT574" s="658"/>
      <c r="AV574" s="654">
        <f ca="1">IF(AND(AR574&gt;0,AS574&gt;0),COUNTIF(AV$6:AV573,"&gt;0")+1,0)</f>
        <v>0</v>
      </c>
    </row>
    <row r="575" spans="41:48">
      <c r="AO575" s="654">
        <v>16</v>
      </c>
      <c r="AP575" s="654">
        <v>3</v>
      </c>
      <c r="AQ575" s="654">
        <v>6</v>
      </c>
      <c r="AR575" s="658">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654">
        <f ca="1">COUNTIF(INDIRECT("H"&amp;(ROW()+12*(($AO575-1)*3+$AP575)-ROW())/12+5):INDIRECT("S"&amp;(ROW()+12*(($AO575-1)*3+$AP575)-ROW())/12+5),AR575)</f>
        <v>0</v>
      </c>
      <c r="AT575" s="658"/>
      <c r="AV575" s="654">
        <f ca="1">IF(AND(AR575&gt;0,AS575&gt;0),COUNTIF(AV$6:AV574,"&gt;0")+1,0)</f>
        <v>0</v>
      </c>
    </row>
    <row r="576" spans="41:48">
      <c r="AO576" s="654">
        <v>16</v>
      </c>
      <c r="AP576" s="654">
        <v>3</v>
      </c>
      <c r="AQ576" s="654">
        <v>7</v>
      </c>
      <c r="AR576" s="658">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654">
        <f ca="1">COUNTIF(INDIRECT("H"&amp;(ROW()+12*(($AO576-1)*3+$AP576)-ROW())/12+5):INDIRECT("S"&amp;(ROW()+12*(($AO576-1)*3+$AP576)-ROW())/12+5),AR576)</f>
        <v>0</v>
      </c>
      <c r="AT576" s="658"/>
      <c r="AV576" s="654">
        <f ca="1">IF(AND(AR576&gt;0,AS576&gt;0),COUNTIF(AV$6:AV575,"&gt;0")+1,0)</f>
        <v>0</v>
      </c>
    </row>
    <row r="577" spans="41:48">
      <c r="AO577" s="654">
        <v>16</v>
      </c>
      <c r="AP577" s="654">
        <v>3</v>
      </c>
      <c r="AQ577" s="654">
        <v>8</v>
      </c>
      <c r="AR577" s="658">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654">
        <f ca="1">COUNTIF(INDIRECT("H"&amp;(ROW()+12*(($AO577-1)*3+$AP577)-ROW())/12+5):INDIRECT("S"&amp;(ROW()+12*(($AO577-1)*3+$AP577)-ROW())/12+5),AR577)</f>
        <v>0</v>
      </c>
      <c r="AT577" s="658"/>
      <c r="AV577" s="654">
        <f ca="1">IF(AND(AR577&gt;0,AS577&gt;0),COUNTIF(AV$6:AV576,"&gt;0")+1,0)</f>
        <v>0</v>
      </c>
    </row>
    <row r="578" spans="41:48">
      <c r="AO578" s="654">
        <v>16</v>
      </c>
      <c r="AP578" s="654">
        <v>3</v>
      </c>
      <c r="AQ578" s="654">
        <v>9</v>
      </c>
      <c r="AR578" s="658">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654">
        <f ca="1">COUNTIF(INDIRECT("H"&amp;(ROW()+12*(($AO578-1)*3+$AP578)-ROW())/12+5):INDIRECT("S"&amp;(ROW()+12*(($AO578-1)*3+$AP578)-ROW())/12+5),AR578)</f>
        <v>0</v>
      </c>
      <c r="AT578" s="658"/>
      <c r="AV578" s="654">
        <f ca="1">IF(AND(AR578&gt;0,AS578&gt;0),COUNTIF(AV$6:AV577,"&gt;0")+1,0)</f>
        <v>0</v>
      </c>
    </row>
    <row r="579" spans="41:48">
      <c r="AO579" s="654">
        <v>16</v>
      </c>
      <c r="AP579" s="654">
        <v>3</v>
      </c>
      <c r="AQ579" s="654">
        <v>10</v>
      </c>
      <c r="AR579" s="658">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654">
        <f ca="1">COUNTIF(INDIRECT("H"&amp;(ROW()+12*(($AO579-1)*3+$AP579)-ROW())/12+5):INDIRECT("S"&amp;(ROW()+12*(($AO579-1)*3+$AP579)-ROW())/12+5),AR579)</f>
        <v>0</v>
      </c>
      <c r="AT579" s="658"/>
      <c r="AV579" s="654">
        <f ca="1">IF(AND(AR579&gt;0,AS579&gt;0),COUNTIF(AV$6:AV578,"&gt;0")+1,0)</f>
        <v>0</v>
      </c>
    </row>
    <row r="580" spans="41:48">
      <c r="AO580" s="654">
        <v>16</v>
      </c>
      <c r="AP580" s="654">
        <v>3</v>
      </c>
      <c r="AQ580" s="654">
        <v>11</v>
      </c>
      <c r="AR580" s="658">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654">
        <f ca="1">COUNTIF(INDIRECT("H"&amp;(ROW()+12*(($AO580-1)*3+$AP580)-ROW())/12+5):INDIRECT("S"&amp;(ROW()+12*(($AO580-1)*3+$AP580)-ROW())/12+5),AR580)</f>
        <v>0</v>
      </c>
      <c r="AT580" s="658"/>
      <c r="AV580" s="654">
        <f ca="1">IF(AND(AR580&gt;0,AS580&gt;0),COUNTIF(AV$6:AV579,"&gt;0")+1,0)</f>
        <v>0</v>
      </c>
    </row>
    <row r="581" spans="41:48">
      <c r="AO581" s="654">
        <v>16</v>
      </c>
      <c r="AP581" s="654">
        <v>3</v>
      </c>
      <c r="AQ581" s="654">
        <v>12</v>
      </c>
      <c r="AR581" s="658">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654">
        <f ca="1">COUNTIF(INDIRECT("H"&amp;(ROW()+12*(($AO581-1)*3+$AP581)-ROW())/12+5):INDIRECT("S"&amp;(ROW()+12*(($AO581-1)*3+$AP581)-ROW())/12+5),AR581)</f>
        <v>0</v>
      </c>
      <c r="AT581" s="658"/>
      <c r="AV581" s="654">
        <f ca="1">IF(AND(AR581&gt;0,AS581&gt;0),COUNTIF(AV$6:AV580,"&gt;0")+1,0)</f>
        <v>0</v>
      </c>
    </row>
    <row r="582" spans="41:48">
      <c r="AO582" s="654">
        <v>17</v>
      </c>
      <c r="AP582" s="654">
        <v>1</v>
      </c>
      <c r="AQ582" s="654">
        <v>1</v>
      </c>
      <c r="AR582" s="658">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654">
        <f ca="1">COUNTIF(INDIRECT("H"&amp;(ROW()+12*(($AO582-1)*3+$AP582)-ROW())/12+5):INDIRECT("S"&amp;(ROW()+12*(($AO582-1)*3+$AP582)-ROW())/12+5),AR582)</f>
        <v>0</v>
      </c>
      <c r="AT582" s="658"/>
      <c r="AV582" s="654">
        <f ca="1">IF(AND(AR582&gt;0,AS582&gt;0),COUNTIF(AV$6:AV581,"&gt;0")+1,0)</f>
        <v>0</v>
      </c>
    </row>
    <row r="583" spans="41:48">
      <c r="AO583" s="654">
        <v>17</v>
      </c>
      <c r="AP583" s="654">
        <v>1</v>
      </c>
      <c r="AQ583" s="654">
        <v>2</v>
      </c>
      <c r="AR583" s="658">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654">
        <f ca="1">COUNTIF(INDIRECT("H"&amp;(ROW()+12*(($AO583-1)*3+$AP583)-ROW())/12+5):INDIRECT("S"&amp;(ROW()+12*(($AO583-1)*3+$AP583)-ROW())/12+5),AR583)</f>
        <v>0</v>
      </c>
      <c r="AT583" s="658"/>
      <c r="AV583" s="654">
        <f ca="1">IF(AND(AR583&gt;0,AS583&gt;0),COUNTIF(AV$6:AV582,"&gt;0")+1,0)</f>
        <v>0</v>
      </c>
    </row>
    <row r="584" spans="41:48">
      <c r="AO584" s="654">
        <v>17</v>
      </c>
      <c r="AP584" s="654">
        <v>1</v>
      </c>
      <c r="AQ584" s="654">
        <v>3</v>
      </c>
      <c r="AR584" s="658">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654">
        <f ca="1">COUNTIF(INDIRECT("H"&amp;(ROW()+12*(($AO584-1)*3+$AP584)-ROW())/12+5):INDIRECT("S"&amp;(ROW()+12*(($AO584-1)*3+$AP584)-ROW())/12+5),AR584)</f>
        <v>0</v>
      </c>
      <c r="AT584" s="658"/>
      <c r="AV584" s="654">
        <f ca="1">IF(AND(AR584&gt;0,AS584&gt;0),COUNTIF(AV$6:AV583,"&gt;0")+1,0)</f>
        <v>0</v>
      </c>
    </row>
    <row r="585" spans="41:48">
      <c r="AO585" s="654">
        <v>17</v>
      </c>
      <c r="AP585" s="654">
        <v>1</v>
      </c>
      <c r="AQ585" s="654">
        <v>4</v>
      </c>
      <c r="AR585" s="658">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654">
        <f ca="1">COUNTIF(INDIRECT("H"&amp;(ROW()+12*(($AO585-1)*3+$AP585)-ROW())/12+5):INDIRECT("S"&amp;(ROW()+12*(($AO585-1)*3+$AP585)-ROW())/12+5),AR585)</f>
        <v>0</v>
      </c>
      <c r="AT585" s="658"/>
      <c r="AV585" s="654">
        <f ca="1">IF(AND(AR585&gt;0,AS585&gt;0),COUNTIF(AV$6:AV584,"&gt;0")+1,0)</f>
        <v>0</v>
      </c>
    </row>
    <row r="586" spans="41:48">
      <c r="AO586" s="654">
        <v>17</v>
      </c>
      <c r="AP586" s="654">
        <v>1</v>
      </c>
      <c r="AQ586" s="654">
        <v>5</v>
      </c>
      <c r="AR586" s="658">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654">
        <f ca="1">COUNTIF(INDIRECT("H"&amp;(ROW()+12*(($AO586-1)*3+$AP586)-ROW())/12+5):INDIRECT("S"&amp;(ROW()+12*(($AO586-1)*3+$AP586)-ROW())/12+5),AR586)</f>
        <v>0</v>
      </c>
      <c r="AT586" s="658"/>
      <c r="AV586" s="654">
        <f ca="1">IF(AND(AR586&gt;0,AS586&gt;0),COUNTIF(AV$6:AV585,"&gt;0")+1,0)</f>
        <v>0</v>
      </c>
    </row>
    <row r="587" spans="41:48">
      <c r="AO587" s="654">
        <v>17</v>
      </c>
      <c r="AP587" s="654">
        <v>1</v>
      </c>
      <c r="AQ587" s="654">
        <v>6</v>
      </c>
      <c r="AR587" s="658">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654">
        <f ca="1">COUNTIF(INDIRECT("H"&amp;(ROW()+12*(($AO587-1)*3+$AP587)-ROW())/12+5):INDIRECT("S"&amp;(ROW()+12*(($AO587-1)*3+$AP587)-ROW())/12+5),AR587)</f>
        <v>0</v>
      </c>
      <c r="AT587" s="658"/>
      <c r="AV587" s="654">
        <f ca="1">IF(AND(AR587&gt;0,AS587&gt;0),COUNTIF(AV$6:AV586,"&gt;0")+1,0)</f>
        <v>0</v>
      </c>
    </row>
    <row r="588" spans="41:48">
      <c r="AO588" s="654">
        <v>17</v>
      </c>
      <c r="AP588" s="654">
        <v>1</v>
      </c>
      <c r="AQ588" s="654">
        <v>7</v>
      </c>
      <c r="AR588" s="658">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654">
        <f ca="1">COUNTIF(INDIRECT("H"&amp;(ROW()+12*(($AO588-1)*3+$AP588)-ROW())/12+5):INDIRECT("S"&amp;(ROW()+12*(($AO588-1)*3+$AP588)-ROW())/12+5),AR588)</f>
        <v>0</v>
      </c>
      <c r="AT588" s="658"/>
      <c r="AV588" s="654">
        <f ca="1">IF(AND(AR588&gt;0,AS588&gt;0),COUNTIF(AV$6:AV587,"&gt;0")+1,0)</f>
        <v>0</v>
      </c>
    </row>
    <row r="589" spans="41:48">
      <c r="AO589" s="654">
        <v>17</v>
      </c>
      <c r="AP589" s="654">
        <v>1</v>
      </c>
      <c r="AQ589" s="654">
        <v>8</v>
      </c>
      <c r="AR589" s="658">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654">
        <f ca="1">COUNTIF(INDIRECT("H"&amp;(ROW()+12*(($AO589-1)*3+$AP589)-ROW())/12+5):INDIRECT("S"&amp;(ROW()+12*(($AO589-1)*3+$AP589)-ROW())/12+5),AR589)</f>
        <v>0</v>
      </c>
      <c r="AT589" s="658"/>
      <c r="AV589" s="654">
        <f ca="1">IF(AND(AR589&gt;0,AS589&gt;0),COUNTIF(AV$6:AV588,"&gt;0")+1,0)</f>
        <v>0</v>
      </c>
    </row>
    <row r="590" spans="41:48">
      <c r="AO590" s="654">
        <v>17</v>
      </c>
      <c r="AP590" s="654">
        <v>1</v>
      </c>
      <c r="AQ590" s="654">
        <v>9</v>
      </c>
      <c r="AR590" s="658">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654">
        <f ca="1">COUNTIF(INDIRECT("H"&amp;(ROW()+12*(($AO590-1)*3+$AP590)-ROW())/12+5):INDIRECT("S"&amp;(ROW()+12*(($AO590-1)*3+$AP590)-ROW())/12+5),AR590)</f>
        <v>0</v>
      </c>
      <c r="AT590" s="658"/>
      <c r="AV590" s="654">
        <f ca="1">IF(AND(AR590&gt;0,AS590&gt;0),COUNTIF(AV$6:AV589,"&gt;0")+1,0)</f>
        <v>0</v>
      </c>
    </row>
    <row r="591" spans="41:48">
      <c r="AO591" s="654">
        <v>17</v>
      </c>
      <c r="AP591" s="654">
        <v>1</v>
      </c>
      <c r="AQ591" s="654">
        <v>10</v>
      </c>
      <c r="AR591" s="658">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654">
        <f ca="1">COUNTIF(INDIRECT("H"&amp;(ROW()+12*(($AO591-1)*3+$AP591)-ROW())/12+5):INDIRECT("S"&amp;(ROW()+12*(($AO591-1)*3+$AP591)-ROW())/12+5),AR591)</f>
        <v>0</v>
      </c>
      <c r="AT591" s="658"/>
      <c r="AV591" s="654">
        <f ca="1">IF(AND(AR591&gt;0,AS591&gt;0),COUNTIF(AV$6:AV590,"&gt;0")+1,0)</f>
        <v>0</v>
      </c>
    </row>
    <row r="592" spans="41:48">
      <c r="AO592" s="654">
        <v>17</v>
      </c>
      <c r="AP592" s="654">
        <v>1</v>
      </c>
      <c r="AQ592" s="654">
        <v>11</v>
      </c>
      <c r="AR592" s="658">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654">
        <f ca="1">COUNTIF(INDIRECT("H"&amp;(ROW()+12*(($AO592-1)*3+$AP592)-ROW())/12+5):INDIRECT("S"&amp;(ROW()+12*(($AO592-1)*3+$AP592)-ROW())/12+5),AR592)</f>
        <v>0</v>
      </c>
      <c r="AT592" s="658"/>
      <c r="AV592" s="654">
        <f ca="1">IF(AND(AR592&gt;0,AS592&gt;0),COUNTIF(AV$6:AV591,"&gt;0")+1,0)</f>
        <v>0</v>
      </c>
    </row>
    <row r="593" spans="41:48">
      <c r="AO593" s="654">
        <v>17</v>
      </c>
      <c r="AP593" s="654">
        <v>1</v>
      </c>
      <c r="AQ593" s="654">
        <v>12</v>
      </c>
      <c r="AR593" s="658">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654">
        <f ca="1">COUNTIF(INDIRECT("H"&amp;(ROW()+12*(($AO593-1)*3+$AP593)-ROW())/12+5):INDIRECT("S"&amp;(ROW()+12*(($AO593-1)*3+$AP593)-ROW())/12+5),AR593)</f>
        <v>0</v>
      </c>
      <c r="AT593" s="658"/>
      <c r="AV593" s="654">
        <f ca="1">IF(AND(AR593&gt;0,AS593&gt;0),COUNTIF(AV$6:AV592,"&gt;0")+1,0)</f>
        <v>0</v>
      </c>
    </row>
    <row r="594" spans="41:48">
      <c r="AO594" s="654">
        <v>17</v>
      </c>
      <c r="AP594" s="654">
        <v>2</v>
      </c>
      <c r="AQ594" s="654">
        <v>1</v>
      </c>
      <c r="AR594" s="658">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654">
        <f ca="1">COUNTIF(INDIRECT("H"&amp;(ROW()+12*(($AO594-1)*3+$AP594)-ROW())/12+5):INDIRECT("S"&amp;(ROW()+12*(($AO594-1)*3+$AP594)-ROW())/12+5),AR594)</f>
        <v>0</v>
      </c>
      <c r="AT594" s="658"/>
      <c r="AV594" s="654">
        <f ca="1">IF(AND(AR594&gt;0,AS594&gt;0),COUNTIF(AV$6:AV593,"&gt;0")+1,0)</f>
        <v>0</v>
      </c>
    </row>
    <row r="595" spans="41:48">
      <c r="AO595" s="654">
        <v>17</v>
      </c>
      <c r="AP595" s="654">
        <v>2</v>
      </c>
      <c r="AQ595" s="654">
        <v>2</v>
      </c>
      <c r="AR595" s="658">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654">
        <f ca="1">COUNTIF(INDIRECT("H"&amp;(ROW()+12*(($AO595-1)*3+$AP595)-ROW())/12+5):INDIRECT("S"&amp;(ROW()+12*(($AO595-1)*3+$AP595)-ROW())/12+5),AR595)</f>
        <v>0</v>
      </c>
      <c r="AT595" s="658"/>
      <c r="AV595" s="654">
        <f ca="1">IF(AND(AR595&gt;0,AS595&gt;0),COUNTIF(AV$6:AV594,"&gt;0")+1,0)</f>
        <v>0</v>
      </c>
    </row>
    <row r="596" spans="41:48">
      <c r="AO596" s="654">
        <v>17</v>
      </c>
      <c r="AP596" s="654">
        <v>2</v>
      </c>
      <c r="AQ596" s="654">
        <v>3</v>
      </c>
      <c r="AR596" s="658">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654">
        <f ca="1">COUNTIF(INDIRECT("H"&amp;(ROW()+12*(($AO596-1)*3+$AP596)-ROW())/12+5):INDIRECT("S"&amp;(ROW()+12*(($AO596-1)*3+$AP596)-ROW())/12+5),AR596)</f>
        <v>0</v>
      </c>
      <c r="AT596" s="658"/>
      <c r="AV596" s="654">
        <f ca="1">IF(AND(AR596&gt;0,AS596&gt;0),COUNTIF(AV$6:AV595,"&gt;0")+1,0)</f>
        <v>0</v>
      </c>
    </row>
    <row r="597" spans="41:48">
      <c r="AO597" s="654">
        <v>17</v>
      </c>
      <c r="AP597" s="654">
        <v>2</v>
      </c>
      <c r="AQ597" s="654">
        <v>4</v>
      </c>
      <c r="AR597" s="658">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654">
        <f ca="1">COUNTIF(INDIRECT("H"&amp;(ROW()+12*(($AO597-1)*3+$AP597)-ROW())/12+5):INDIRECT("S"&amp;(ROW()+12*(($AO597-1)*3+$AP597)-ROW())/12+5),AR597)</f>
        <v>0</v>
      </c>
      <c r="AT597" s="658"/>
      <c r="AV597" s="654">
        <f ca="1">IF(AND(AR597&gt;0,AS597&gt;0),COUNTIF(AV$6:AV596,"&gt;0")+1,0)</f>
        <v>0</v>
      </c>
    </row>
    <row r="598" spans="41:48">
      <c r="AO598" s="654">
        <v>17</v>
      </c>
      <c r="AP598" s="654">
        <v>2</v>
      </c>
      <c r="AQ598" s="654">
        <v>5</v>
      </c>
      <c r="AR598" s="658">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654">
        <f ca="1">COUNTIF(INDIRECT("H"&amp;(ROW()+12*(($AO598-1)*3+$AP598)-ROW())/12+5):INDIRECT("S"&amp;(ROW()+12*(($AO598-1)*3+$AP598)-ROW())/12+5),AR598)</f>
        <v>0</v>
      </c>
      <c r="AT598" s="658"/>
      <c r="AV598" s="654">
        <f ca="1">IF(AND(AR598&gt;0,AS598&gt;0),COUNTIF(AV$6:AV597,"&gt;0")+1,0)</f>
        <v>0</v>
      </c>
    </row>
    <row r="599" spans="41:48">
      <c r="AO599" s="654">
        <v>17</v>
      </c>
      <c r="AP599" s="654">
        <v>2</v>
      </c>
      <c r="AQ599" s="654">
        <v>6</v>
      </c>
      <c r="AR599" s="658">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654">
        <f ca="1">COUNTIF(INDIRECT("H"&amp;(ROW()+12*(($AO599-1)*3+$AP599)-ROW())/12+5):INDIRECT("S"&amp;(ROW()+12*(($AO599-1)*3+$AP599)-ROW())/12+5),AR599)</f>
        <v>0</v>
      </c>
      <c r="AT599" s="658"/>
      <c r="AV599" s="654">
        <f ca="1">IF(AND(AR599&gt;0,AS599&gt;0),COUNTIF(AV$6:AV598,"&gt;0")+1,0)</f>
        <v>0</v>
      </c>
    </row>
    <row r="600" spans="41:48">
      <c r="AO600" s="654">
        <v>17</v>
      </c>
      <c r="AP600" s="654">
        <v>2</v>
      </c>
      <c r="AQ600" s="654">
        <v>7</v>
      </c>
      <c r="AR600" s="658">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654">
        <f ca="1">COUNTIF(INDIRECT("H"&amp;(ROW()+12*(($AO600-1)*3+$AP600)-ROW())/12+5):INDIRECT("S"&amp;(ROW()+12*(($AO600-1)*3+$AP600)-ROW())/12+5),AR600)</f>
        <v>0</v>
      </c>
      <c r="AT600" s="658"/>
      <c r="AV600" s="654">
        <f ca="1">IF(AND(AR600&gt;0,AS600&gt;0),COUNTIF(AV$6:AV599,"&gt;0")+1,0)</f>
        <v>0</v>
      </c>
    </row>
    <row r="601" spans="41:48">
      <c r="AO601" s="654">
        <v>17</v>
      </c>
      <c r="AP601" s="654">
        <v>2</v>
      </c>
      <c r="AQ601" s="654">
        <v>8</v>
      </c>
      <c r="AR601" s="658">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654">
        <f ca="1">COUNTIF(INDIRECT("H"&amp;(ROW()+12*(($AO601-1)*3+$AP601)-ROW())/12+5):INDIRECT("S"&amp;(ROW()+12*(($AO601-1)*3+$AP601)-ROW())/12+5),AR601)</f>
        <v>0</v>
      </c>
      <c r="AT601" s="658"/>
      <c r="AV601" s="654">
        <f ca="1">IF(AND(AR601&gt;0,AS601&gt;0),COUNTIF(AV$6:AV600,"&gt;0")+1,0)</f>
        <v>0</v>
      </c>
    </row>
    <row r="602" spans="41:48">
      <c r="AO602" s="654">
        <v>17</v>
      </c>
      <c r="AP602" s="654">
        <v>2</v>
      </c>
      <c r="AQ602" s="654">
        <v>9</v>
      </c>
      <c r="AR602" s="658">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654">
        <f ca="1">COUNTIF(INDIRECT("H"&amp;(ROW()+12*(($AO602-1)*3+$AP602)-ROW())/12+5):INDIRECT("S"&amp;(ROW()+12*(($AO602-1)*3+$AP602)-ROW())/12+5),AR602)</f>
        <v>0</v>
      </c>
      <c r="AT602" s="658"/>
      <c r="AV602" s="654">
        <f ca="1">IF(AND(AR602&gt;0,AS602&gt;0),COUNTIF(AV$6:AV601,"&gt;0")+1,0)</f>
        <v>0</v>
      </c>
    </row>
    <row r="603" spans="41:48">
      <c r="AO603" s="654">
        <v>17</v>
      </c>
      <c r="AP603" s="654">
        <v>2</v>
      </c>
      <c r="AQ603" s="654">
        <v>10</v>
      </c>
      <c r="AR603" s="658">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654">
        <f ca="1">COUNTIF(INDIRECT("H"&amp;(ROW()+12*(($AO603-1)*3+$AP603)-ROW())/12+5):INDIRECT("S"&amp;(ROW()+12*(($AO603-1)*3+$AP603)-ROW())/12+5),AR603)</f>
        <v>0</v>
      </c>
      <c r="AT603" s="658"/>
      <c r="AV603" s="654">
        <f ca="1">IF(AND(AR603&gt;0,AS603&gt;0),COUNTIF(AV$6:AV602,"&gt;0")+1,0)</f>
        <v>0</v>
      </c>
    </row>
    <row r="604" spans="41:48">
      <c r="AO604" s="654">
        <v>17</v>
      </c>
      <c r="AP604" s="654">
        <v>2</v>
      </c>
      <c r="AQ604" s="654">
        <v>11</v>
      </c>
      <c r="AR604" s="658">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654">
        <f ca="1">COUNTIF(INDIRECT("H"&amp;(ROW()+12*(($AO604-1)*3+$AP604)-ROW())/12+5):INDIRECT("S"&amp;(ROW()+12*(($AO604-1)*3+$AP604)-ROW())/12+5),AR604)</f>
        <v>0</v>
      </c>
      <c r="AT604" s="658"/>
      <c r="AV604" s="654">
        <f ca="1">IF(AND(AR604&gt;0,AS604&gt;0),COUNTIF(AV$6:AV603,"&gt;0")+1,0)</f>
        <v>0</v>
      </c>
    </row>
    <row r="605" spans="41:48">
      <c r="AO605" s="654">
        <v>17</v>
      </c>
      <c r="AP605" s="654">
        <v>2</v>
      </c>
      <c r="AQ605" s="654">
        <v>12</v>
      </c>
      <c r="AR605" s="658">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654">
        <f ca="1">COUNTIF(INDIRECT("H"&amp;(ROW()+12*(($AO605-1)*3+$AP605)-ROW())/12+5):INDIRECT("S"&amp;(ROW()+12*(($AO605-1)*3+$AP605)-ROW())/12+5),AR605)</f>
        <v>0</v>
      </c>
      <c r="AT605" s="658"/>
      <c r="AV605" s="654">
        <f ca="1">IF(AND(AR605&gt;0,AS605&gt;0),COUNTIF(AV$6:AV604,"&gt;0")+1,0)</f>
        <v>0</v>
      </c>
    </row>
    <row r="606" spans="41:48">
      <c r="AO606" s="654">
        <v>17</v>
      </c>
      <c r="AP606" s="654">
        <v>3</v>
      </c>
      <c r="AQ606" s="654">
        <v>1</v>
      </c>
      <c r="AR606" s="658">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654">
        <f ca="1">COUNTIF(INDIRECT("H"&amp;(ROW()+12*(($AO606-1)*3+$AP606)-ROW())/12+5):INDIRECT("S"&amp;(ROW()+12*(($AO606-1)*3+$AP606)-ROW())/12+5),AR606)</f>
        <v>0</v>
      </c>
      <c r="AT606" s="658"/>
      <c r="AV606" s="654">
        <f ca="1">IF(AND(AR606&gt;0,AS606&gt;0),COUNTIF(AV$6:AV605,"&gt;0")+1,0)</f>
        <v>0</v>
      </c>
    </row>
    <row r="607" spans="41:48">
      <c r="AO607" s="654">
        <v>17</v>
      </c>
      <c r="AP607" s="654">
        <v>3</v>
      </c>
      <c r="AQ607" s="654">
        <v>2</v>
      </c>
      <c r="AR607" s="658">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654">
        <f ca="1">COUNTIF(INDIRECT("H"&amp;(ROW()+12*(($AO607-1)*3+$AP607)-ROW())/12+5):INDIRECT("S"&amp;(ROW()+12*(($AO607-1)*3+$AP607)-ROW())/12+5),AR607)</f>
        <v>0</v>
      </c>
      <c r="AT607" s="658"/>
      <c r="AV607" s="654">
        <f ca="1">IF(AND(AR607&gt;0,AS607&gt;0),COUNTIF(AV$6:AV606,"&gt;0")+1,0)</f>
        <v>0</v>
      </c>
    </row>
    <row r="608" spans="41:48">
      <c r="AO608" s="654">
        <v>17</v>
      </c>
      <c r="AP608" s="654">
        <v>3</v>
      </c>
      <c r="AQ608" s="654">
        <v>3</v>
      </c>
      <c r="AR608" s="658">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654">
        <f ca="1">COUNTIF(INDIRECT("H"&amp;(ROW()+12*(($AO608-1)*3+$AP608)-ROW())/12+5):INDIRECT("S"&amp;(ROW()+12*(($AO608-1)*3+$AP608)-ROW())/12+5),AR608)</f>
        <v>0</v>
      </c>
      <c r="AT608" s="658"/>
      <c r="AV608" s="654">
        <f ca="1">IF(AND(AR608&gt;0,AS608&gt;0),COUNTIF(AV$6:AV607,"&gt;0")+1,0)</f>
        <v>0</v>
      </c>
    </row>
    <row r="609" spans="41:48">
      <c r="AO609" s="654">
        <v>17</v>
      </c>
      <c r="AP609" s="654">
        <v>3</v>
      </c>
      <c r="AQ609" s="654">
        <v>4</v>
      </c>
      <c r="AR609" s="658">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654">
        <f ca="1">COUNTIF(INDIRECT("H"&amp;(ROW()+12*(($AO609-1)*3+$AP609)-ROW())/12+5):INDIRECT("S"&amp;(ROW()+12*(($AO609-1)*3+$AP609)-ROW())/12+5),AR609)</f>
        <v>0</v>
      </c>
      <c r="AT609" s="658"/>
      <c r="AV609" s="654">
        <f ca="1">IF(AND(AR609&gt;0,AS609&gt;0),COUNTIF(AV$6:AV608,"&gt;0")+1,0)</f>
        <v>0</v>
      </c>
    </row>
    <row r="610" spans="41:48">
      <c r="AO610" s="654">
        <v>17</v>
      </c>
      <c r="AP610" s="654">
        <v>3</v>
      </c>
      <c r="AQ610" s="654">
        <v>5</v>
      </c>
      <c r="AR610" s="658">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654">
        <f ca="1">COUNTIF(INDIRECT("H"&amp;(ROW()+12*(($AO610-1)*3+$AP610)-ROW())/12+5):INDIRECT("S"&amp;(ROW()+12*(($AO610-1)*3+$AP610)-ROW())/12+5),AR610)</f>
        <v>0</v>
      </c>
      <c r="AT610" s="658"/>
      <c r="AV610" s="654">
        <f ca="1">IF(AND(AR610&gt;0,AS610&gt;0),COUNTIF(AV$6:AV609,"&gt;0")+1,0)</f>
        <v>0</v>
      </c>
    </row>
    <row r="611" spans="41:48">
      <c r="AO611" s="654">
        <v>17</v>
      </c>
      <c r="AP611" s="654">
        <v>3</v>
      </c>
      <c r="AQ611" s="654">
        <v>6</v>
      </c>
      <c r="AR611" s="658">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654">
        <f ca="1">COUNTIF(INDIRECT("H"&amp;(ROW()+12*(($AO611-1)*3+$AP611)-ROW())/12+5):INDIRECT("S"&amp;(ROW()+12*(($AO611-1)*3+$AP611)-ROW())/12+5),AR611)</f>
        <v>0</v>
      </c>
      <c r="AT611" s="658"/>
      <c r="AV611" s="654">
        <f ca="1">IF(AND(AR611&gt;0,AS611&gt;0),COUNTIF(AV$6:AV610,"&gt;0")+1,0)</f>
        <v>0</v>
      </c>
    </row>
    <row r="612" spans="41:48">
      <c r="AO612" s="654">
        <v>17</v>
      </c>
      <c r="AP612" s="654">
        <v>3</v>
      </c>
      <c r="AQ612" s="654">
        <v>7</v>
      </c>
      <c r="AR612" s="658">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654">
        <f ca="1">COUNTIF(INDIRECT("H"&amp;(ROW()+12*(($AO612-1)*3+$AP612)-ROW())/12+5):INDIRECT("S"&amp;(ROW()+12*(($AO612-1)*3+$AP612)-ROW())/12+5),AR612)</f>
        <v>0</v>
      </c>
      <c r="AT612" s="658"/>
      <c r="AV612" s="654">
        <f ca="1">IF(AND(AR612&gt;0,AS612&gt;0),COUNTIF(AV$6:AV611,"&gt;0")+1,0)</f>
        <v>0</v>
      </c>
    </row>
    <row r="613" spans="41:48">
      <c r="AO613" s="654">
        <v>17</v>
      </c>
      <c r="AP613" s="654">
        <v>3</v>
      </c>
      <c r="AQ613" s="654">
        <v>8</v>
      </c>
      <c r="AR613" s="658">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654">
        <f ca="1">COUNTIF(INDIRECT("H"&amp;(ROW()+12*(($AO613-1)*3+$AP613)-ROW())/12+5):INDIRECT("S"&amp;(ROW()+12*(($AO613-1)*3+$AP613)-ROW())/12+5),AR613)</f>
        <v>0</v>
      </c>
      <c r="AT613" s="658"/>
      <c r="AV613" s="654">
        <f ca="1">IF(AND(AR613&gt;0,AS613&gt;0),COUNTIF(AV$6:AV612,"&gt;0")+1,0)</f>
        <v>0</v>
      </c>
    </row>
    <row r="614" spans="41:48">
      <c r="AO614" s="654">
        <v>17</v>
      </c>
      <c r="AP614" s="654">
        <v>3</v>
      </c>
      <c r="AQ614" s="654">
        <v>9</v>
      </c>
      <c r="AR614" s="658">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654">
        <f ca="1">COUNTIF(INDIRECT("H"&amp;(ROW()+12*(($AO614-1)*3+$AP614)-ROW())/12+5):INDIRECT("S"&amp;(ROW()+12*(($AO614-1)*3+$AP614)-ROW())/12+5),AR614)</f>
        <v>0</v>
      </c>
      <c r="AT614" s="658"/>
      <c r="AV614" s="654">
        <f ca="1">IF(AND(AR614&gt;0,AS614&gt;0),COUNTIF(AV$6:AV613,"&gt;0")+1,0)</f>
        <v>0</v>
      </c>
    </row>
    <row r="615" spans="41:48">
      <c r="AO615" s="654">
        <v>17</v>
      </c>
      <c r="AP615" s="654">
        <v>3</v>
      </c>
      <c r="AQ615" s="654">
        <v>10</v>
      </c>
      <c r="AR615" s="658">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654">
        <f ca="1">COUNTIF(INDIRECT("H"&amp;(ROW()+12*(($AO615-1)*3+$AP615)-ROW())/12+5):INDIRECT("S"&amp;(ROW()+12*(($AO615-1)*3+$AP615)-ROW())/12+5),AR615)</f>
        <v>0</v>
      </c>
      <c r="AT615" s="658"/>
      <c r="AV615" s="654">
        <f ca="1">IF(AND(AR615&gt;0,AS615&gt;0),COUNTIF(AV$6:AV614,"&gt;0")+1,0)</f>
        <v>0</v>
      </c>
    </row>
    <row r="616" spans="41:48">
      <c r="AO616" s="654">
        <v>17</v>
      </c>
      <c r="AP616" s="654">
        <v>3</v>
      </c>
      <c r="AQ616" s="654">
        <v>11</v>
      </c>
      <c r="AR616" s="658">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654">
        <f ca="1">COUNTIF(INDIRECT("H"&amp;(ROW()+12*(($AO616-1)*3+$AP616)-ROW())/12+5):INDIRECT("S"&amp;(ROW()+12*(($AO616-1)*3+$AP616)-ROW())/12+5),AR616)</f>
        <v>0</v>
      </c>
      <c r="AT616" s="658"/>
      <c r="AV616" s="654">
        <f ca="1">IF(AND(AR616&gt;0,AS616&gt;0),COUNTIF(AV$6:AV615,"&gt;0")+1,0)</f>
        <v>0</v>
      </c>
    </row>
    <row r="617" spans="41:48">
      <c r="AO617" s="654">
        <v>17</v>
      </c>
      <c r="AP617" s="654">
        <v>3</v>
      </c>
      <c r="AQ617" s="654">
        <v>12</v>
      </c>
      <c r="AR617" s="658">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654">
        <f ca="1">COUNTIF(INDIRECT("H"&amp;(ROW()+12*(($AO617-1)*3+$AP617)-ROW())/12+5):INDIRECT("S"&amp;(ROW()+12*(($AO617-1)*3+$AP617)-ROW())/12+5),AR617)</f>
        <v>0</v>
      </c>
      <c r="AT617" s="658"/>
      <c r="AV617" s="654">
        <f ca="1">IF(AND(AR617&gt;0,AS617&gt;0),COUNTIF(AV$6:AV616,"&gt;0")+1,0)</f>
        <v>0</v>
      </c>
    </row>
    <row r="618" spans="41:48">
      <c r="AO618" s="654">
        <v>18</v>
      </c>
      <c r="AP618" s="654">
        <v>1</v>
      </c>
      <c r="AQ618" s="654">
        <v>1</v>
      </c>
      <c r="AR618" s="658">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654">
        <f ca="1">COUNTIF(INDIRECT("H"&amp;(ROW()+12*(($AO618-1)*3+$AP618)-ROW())/12+5):INDIRECT("S"&amp;(ROW()+12*(($AO618-1)*3+$AP618)-ROW())/12+5),AR618)</f>
        <v>0</v>
      </c>
      <c r="AT618" s="658"/>
      <c r="AV618" s="654">
        <f ca="1">IF(AND(AR618&gt;0,AS618&gt;0),COUNTIF(AV$6:AV617,"&gt;0")+1,0)</f>
        <v>0</v>
      </c>
    </row>
    <row r="619" spans="41:48">
      <c r="AO619" s="654">
        <v>18</v>
      </c>
      <c r="AP619" s="654">
        <v>1</v>
      </c>
      <c r="AQ619" s="654">
        <v>2</v>
      </c>
      <c r="AR619" s="658">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654">
        <f ca="1">COUNTIF(INDIRECT("H"&amp;(ROW()+12*(($AO619-1)*3+$AP619)-ROW())/12+5):INDIRECT("S"&amp;(ROW()+12*(($AO619-1)*3+$AP619)-ROW())/12+5),AR619)</f>
        <v>0</v>
      </c>
      <c r="AT619" s="658"/>
      <c r="AV619" s="654">
        <f ca="1">IF(AND(AR619&gt;0,AS619&gt;0),COUNTIF(AV$6:AV618,"&gt;0")+1,0)</f>
        <v>0</v>
      </c>
    </row>
    <row r="620" spans="41:48">
      <c r="AO620" s="654">
        <v>18</v>
      </c>
      <c r="AP620" s="654">
        <v>1</v>
      </c>
      <c r="AQ620" s="654">
        <v>3</v>
      </c>
      <c r="AR620" s="658">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654">
        <f ca="1">COUNTIF(INDIRECT("H"&amp;(ROW()+12*(($AO620-1)*3+$AP620)-ROW())/12+5):INDIRECT("S"&amp;(ROW()+12*(($AO620-1)*3+$AP620)-ROW())/12+5),AR620)</f>
        <v>0</v>
      </c>
      <c r="AT620" s="658"/>
      <c r="AV620" s="654">
        <f ca="1">IF(AND(AR620&gt;0,AS620&gt;0),COUNTIF(AV$6:AV619,"&gt;0")+1,0)</f>
        <v>0</v>
      </c>
    </row>
    <row r="621" spans="41:48">
      <c r="AO621" s="654">
        <v>18</v>
      </c>
      <c r="AP621" s="654">
        <v>1</v>
      </c>
      <c r="AQ621" s="654">
        <v>4</v>
      </c>
      <c r="AR621" s="658">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654">
        <f ca="1">COUNTIF(INDIRECT("H"&amp;(ROW()+12*(($AO621-1)*3+$AP621)-ROW())/12+5):INDIRECT("S"&amp;(ROW()+12*(($AO621-1)*3+$AP621)-ROW())/12+5),AR621)</f>
        <v>0</v>
      </c>
      <c r="AT621" s="658"/>
      <c r="AV621" s="654">
        <f ca="1">IF(AND(AR621&gt;0,AS621&gt;0),COUNTIF(AV$6:AV620,"&gt;0")+1,0)</f>
        <v>0</v>
      </c>
    </row>
    <row r="622" spans="41:48">
      <c r="AO622" s="654">
        <v>18</v>
      </c>
      <c r="AP622" s="654">
        <v>1</v>
      </c>
      <c r="AQ622" s="654">
        <v>5</v>
      </c>
      <c r="AR622" s="658">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654">
        <f ca="1">COUNTIF(INDIRECT("H"&amp;(ROW()+12*(($AO622-1)*3+$AP622)-ROW())/12+5):INDIRECT("S"&amp;(ROW()+12*(($AO622-1)*3+$AP622)-ROW())/12+5),AR622)</f>
        <v>0</v>
      </c>
      <c r="AT622" s="658"/>
      <c r="AV622" s="654">
        <f ca="1">IF(AND(AR622&gt;0,AS622&gt;0),COUNTIF(AV$6:AV621,"&gt;0")+1,0)</f>
        <v>0</v>
      </c>
    </row>
    <row r="623" spans="41:48">
      <c r="AO623" s="654">
        <v>18</v>
      </c>
      <c r="AP623" s="654">
        <v>1</v>
      </c>
      <c r="AQ623" s="654">
        <v>6</v>
      </c>
      <c r="AR623" s="658">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654">
        <f ca="1">COUNTIF(INDIRECT("H"&amp;(ROW()+12*(($AO623-1)*3+$AP623)-ROW())/12+5):INDIRECT("S"&amp;(ROW()+12*(($AO623-1)*3+$AP623)-ROW())/12+5),AR623)</f>
        <v>0</v>
      </c>
      <c r="AT623" s="658"/>
      <c r="AV623" s="654">
        <f ca="1">IF(AND(AR623&gt;0,AS623&gt;0),COUNTIF(AV$6:AV622,"&gt;0")+1,0)</f>
        <v>0</v>
      </c>
    </row>
    <row r="624" spans="41:48">
      <c r="AO624" s="654">
        <v>18</v>
      </c>
      <c r="AP624" s="654">
        <v>1</v>
      </c>
      <c r="AQ624" s="654">
        <v>7</v>
      </c>
      <c r="AR624" s="658">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654">
        <f ca="1">COUNTIF(INDIRECT("H"&amp;(ROW()+12*(($AO624-1)*3+$AP624)-ROW())/12+5):INDIRECT("S"&amp;(ROW()+12*(($AO624-1)*3+$AP624)-ROW())/12+5),AR624)</f>
        <v>0</v>
      </c>
      <c r="AT624" s="658"/>
      <c r="AV624" s="654">
        <f ca="1">IF(AND(AR624&gt;0,AS624&gt;0),COUNTIF(AV$6:AV623,"&gt;0")+1,0)</f>
        <v>0</v>
      </c>
    </row>
    <row r="625" spans="41:48">
      <c r="AO625" s="654">
        <v>18</v>
      </c>
      <c r="AP625" s="654">
        <v>1</v>
      </c>
      <c r="AQ625" s="654">
        <v>8</v>
      </c>
      <c r="AR625" s="658">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654">
        <f ca="1">COUNTIF(INDIRECT("H"&amp;(ROW()+12*(($AO625-1)*3+$AP625)-ROW())/12+5):INDIRECT("S"&amp;(ROW()+12*(($AO625-1)*3+$AP625)-ROW())/12+5),AR625)</f>
        <v>0</v>
      </c>
      <c r="AT625" s="658"/>
      <c r="AV625" s="654">
        <f ca="1">IF(AND(AR625&gt;0,AS625&gt;0),COUNTIF(AV$6:AV624,"&gt;0")+1,0)</f>
        <v>0</v>
      </c>
    </row>
    <row r="626" spans="41:48">
      <c r="AO626" s="654">
        <v>18</v>
      </c>
      <c r="AP626" s="654">
        <v>1</v>
      </c>
      <c r="AQ626" s="654">
        <v>9</v>
      </c>
      <c r="AR626" s="658">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654">
        <f ca="1">COUNTIF(INDIRECT("H"&amp;(ROW()+12*(($AO626-1)*3+$AP626)-ROW())/12+5):INDIRECT("S"&amp;(ROW()+12*(($AO626-1)*3+$AP626)-ROW())/12+5),AR626)</f>
        <v>0</v>
      </c>
      <c r="AT626" s="658"/>
      <c r="AV626" s="654">
        <f ca="1">IF(AND(AR626&gt;0,AS626&gt;0),COUNTIF(AV$6:AV625,"&gt;0")+1,0)</f>
        <v>0</v>
      </c>
    </row>
    <row r="627" spans="41:48">
      <c r="AO627" s="654">
        <v>18</v>
      </c>
      <c r="AP627" s="654">
        <v>1</v>
      </c>
      <c r="AQ627" s="654">
        <v>10</v>
      </c>
      <c r="AR627" s="658">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654">
        <f ca="1">COUNTIF(INDIRECT("H"&amp;(ROW()+12*(($AO627-1)*3+$AP627)-ROW())/12+5):INDIRECT("S"&amp;(ROW()+12*(($AO627-1)*3+$AP627)-ROW())/12+5),AR627)</f>
        <v>0</v>
      </c>
      <c r="AT627" s="658"/>
      <c r="AV627" s="654">
        <f ca="1">IF(AND(AR627&gt;0,AS627&gt;0),COUNTIF(AV$6:AV626,"&gt;0")+1,0)</f>
        <v>0</v>
      </c>
    </row>
    <row r="628" spans="41:48">
      <c r="AO628" s="654">
        <v>18</v>
      </c>
      <c r="AP628" s="654">
        <v>1</v>
      </c>
      <c r="AQ628" s="654">
        <v>11</v>
      </c>
      <c r="AR628" s="658">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654">
        <f ca="1">COUNTIF(INDIRECT("H"&amp;(ROW()+12*(($AO628-1)*3+$AP628)-ROW())/12+5):INDIRECT("S"&amp;(ROW()+12*(($AO628-1)*3+$AP628)-ROW())/12+5),AR628)</f>
        <v>0</v>
      </c>
      <c r="AT628" s="658"/>
      <c r="AV628" s="654">
        <f ca="1">IF(AND(AR628&gt;0,AS628&gt;0),COUNTIF(AV$6:AV627,"&gt;0")+1,0)</f>
        <v>0</v>
      </c>
    </row>
    <row r="629" spans="41:48">
      <c r="AO629" s="654">
        <v>18</v>
      </c>
      <c r="AP629" s="654">
        <v>1</v>
      </c>
      <c r="AQ629" s="654">
        <v>12</v>
      </c>
      <c r="AR629" s="658">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654">
        <f ca="1">COUNTIF(INDIRECT("H"&amp;(ROW()+12*(($AO629-1)*3+$AP629)-ROW())/12+5):INDIRECT("S"&amp;(ROW()+12*(($AO629-1)*3+$AP629)-ROW())/12+5),AR629)</f>
        <v>0</v>
      </c>
      <c r="AT629" s="658"/>
      <c r="AV629" s="654">
        <f ca="1">IF(AND(AR629&gt;0,AS629&gt;0),COUNTIF(AV$6:AV628,"&gt;0")+1,0)</f>
        <v>0</v>
      </c>
    </row>
    <row r="630" spans="41:48">
      <c r="AO630" s="654">
        <v>18</v>
      </c>
      <c r="AP630" s="654">
        <v>2</v>
      </c>
      <c r="AQ630" s="654">
        <v>1</v>
      </c>
      <c r="AR630" s="658">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654">
        <f ca="1">COUNTIF(INDIRECT("H"&amp;(ROW()+12*(($AO630-1)*3+$AP630)-ROW())/12+5):INDIRECT("S"&amp;(ROW()+12*(($AO630-1)*3+$AP630)-ROW())/12+5),AR630)</f>
        <v>0</v>
      </c>
      <c r="AT630" s="658"/>
      <c r="AV630" s="654">
        <f ca="1">IF(AND(AR630&gt;0,AS630&gt;0),COUNTIF(AV$6:AV629,"&gt;0")+1,0)</f>
        <v>0</v>
      </c>
    </row>
    <row r="631" spans="41:48">
      <c r="AO631" s="654">
        <v>18</v>
      </c>
      <c r="AP631" s="654">
        <v>2</v>
      </c>
      <c r="AQ631" s="654">
        <v>2</v>
      </c>
      <c r="AR631" s="658">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654">
        <f ca="1">COUNTIF(INDIRECT("H"&amp;(ROW()+12*(($AO631-1)*3+$AP631)-ROW())/12+5):INDIRECT("S"&amp;(ROW()+12*(($AO631-1)*3+$AP631)-ROW())/12+5),AR631)</f>
        <v>0</v>
      </c>
      <c r="AT631" s="658"/>
      <c r="AV631" s="654">
        <f ca="1">IF(AND(AR631&gt;0,AS631&gt;0),COUNTIF(AV$6:AV630,"&gt;0")+1,0)</f>
        <v>0</v>
      </c>
    </row>
    <row r="632" spans="41:48">
      <c r="AO632" s="654">
        <v>18</v>
      </c>
      <c r="AP632" s="654">
        <v>2</v>
      </c>
      <c r="AQ632" s="654">
        <v>3</v>
      </c>
      <c r="AR632" s="658">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654">
        <f ca="1">COUNTIF(INDIRECT("H"&amp;(ROW()+12*(($AO632-1)*3+$AP632)-ROW())/12+5):INDIRECT("S"&amp;(ROW()+12*(($AO632-1)*3+$AP632)-ROW())/12+5),AR632)</f>
        <v>0</v>
      </c>
      <c r="AT632" s="658"/>
      <c r="AV632" s="654">
        <f ca="1">IF(AND(AR632&gt;0,AS632&gt;0),COUNTIF(AV$6:AV631,"&gt;0")+1,0)</f>
        <v>0</v>
      </c>
    </row>
    <row r="633" spans="41:48">
      <c r="AO633" s="654">
        <v>18</v>
      </c>
      <c r="AP633" s="654">
        <v>2</v>
      </c>
      <c r="AQ633" s="654">
        <v>4</v>
      </c>
      <c r="AR633" s="658">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654">
        <f ca="1">COUNTIF(INDIRECT("H"&amp;(ROW()+12*(($AO633-1)*3+$AP633)-ROW())/12+5):INDIRECT("S"&amp;(ROW()+12*(($AO633-1)*3+$AP633)-ROW())/12+5),AR633)</f>
        <v>0</v>
      </c>
      <c r="AT633" s="658"/>
      <c r="AV633" s="654">
        <f ca="1">IF(AND(AR633&gt;0,AS633&gt;0),COUNTIF(AV$6:AV632,"&gt;0")+1,0)</f>
        <v>0</v>
      </c>
    </row>
    <row r="634" spans="41:48">
      <c r="AO634" s="654">
        <v>18</v>
      </c>
      <c r="AP634" s="654">
        <v>2</v>
      </c>
      <c r="AQ634" s="654">
        <v>5</v>
      </c>
      <c r="AR634" s="658">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654">
        <f ca="1">COUNTIF(INDIRECT("H"&amp;(ROW()+12*(($AO634-1)*3+$AP634)-ROW())/12+5):INDIRECT("S"&amp;(ROW()+12*(($AO634-1)*3+$AP634)-ROW())/12+5),AR634)</f>
        <v>0</v>
      </c>
      <c r="AT634" s="658"/>
      <c r="AV634" s="654">
        <f ca="1">IF(AND(AR634&gt;0,AS634&gt;0),COUNTIF(AV$6:AV633,"&gt;0")+1,0)</f>
        <v>0</v>
      </c>
    </row>
    <row r="635" spans="41:48">
      <c r="AO635" s="654">
        <v>18</v>
      </c>
      <c r="AP635" s="654">
        <v>2</v>
      </c>
      <c r="AQ635" s="654">
        <v>6</v>
      </c>
      <c r="AR635" s="658">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654">
        <f ca="1">COUNTIF(INDIRECT("H"&amp;(ROW()+12*(($AO635-1)*3+$AP635)-ROW())/12+5):INDIRECT("S"&amp;(ROW()+12*(($AO635-1)*3+$AP635)-ROW())/12+5),AR635)</f>
        <v>0</v>
      </c>
      <c r="AT635" s="658"/>
      <c r="AV635" s="654">
        <f ca="1">IF(AND(AR635&gt;0,AS635&gt;0),COUNTIF(AV$6:AV634,"&gt;0")+1,0)</f>
        <v>0</v>
      </c>
    </row>
    <row r="636" spans="41:48">
      <c r="AO636" s="654">
        <v>18</v>
      </c>
      <c r="AP636" s="654">
        <v>2</v>
      </c>
      <c r="AQ636" s="654">
        <v>7</v>
      </c>
      <c r="AR636" s="658">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654">
        <f ca="1">COUNTIF(INDIRECT("H"&amp;(ROW()+12*(($AO636-1)*3+$AP636)-ROW())/12+5):INDIRECT("S"&amp;(ROW()+12*(($AO636-1)*3+$AP636)-ROW())/12+5),AR636)</f>
        <v>0</v>
      </c>
      <c r="AT636" s="658"/>
      <c r="AV636" s="654">
        <f ca="1">IF(AND(AR636&gt;0,AS636&gt;0),COUNTIF(AV$6:AV635,"&gt;0")+1,0)</f>
        <v>0</v>
      </c>
    </row>
    <row r="637" spans="41:48">
      <c r="AO637" s="654">
        <v>18</v>
      </c>
      <c r="AP637" s="654">
        <v>2</v>
      </c>
      <c r="AQ637" s="654">
        <v>8</v>
      </c>
      <c r="AR637" s="658">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654">
        <f ca="1">COUNTIF(INDIRECT("H"&amp;(ROW()+12*(($AO637-1)*3+$AP637)-ROW())/12+5):INDIRECT("S"&amp;(ROW()+12*(($AO637-1)*3+$AP637)-ROW())/12+5),AR637)</f>
        <v>0</v>
      </c>
      <c r="AT637" s="658"/>
      <c r="AV637" s="654">
        <f ca="1">IF(AND(AR637&gt;0,AS637&gt;0),COUNTIF(AV$6:AV636,"&gt;0")+1,0)</f>
        <v>0</v>
      </c>
    </row>
    <row r="638" spans="41:48">
      <c r="AO638" s="654">
        <v>18</v>
      </c>
      <c r="AP638" s="654">
        <v>2</v>
      </c>
      <c r="AQ638" s="654">
        <v>9</v>
      </c>
      <c r="AR638" s="658">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654">
        <f ca="1">COUNTIF(INDIRECT("H"&amp;(ROW()+12*(($AO638-1)*3+$AP638)-ROW())/12+5):INDIRECT("S"&amp;(ROW()+12*(($AO638-1)*3+$AP638)-ROW())/12+5),AR638)</f>
        <v>0</v>
      </c>
      <c r="AT638" s="658"/>
      <c r="AV638" s="654">
        <f ca="1">IF(AND(AR638&gt;0,AS638&gt;0),COUNTIF(AV$6:AV637,"&gt;0")+1,0)</f>
        <v>0</v>
      </c>
    </row>
    <row r="639" spans="41:48">
      <c r="AO639" s="654">
        <v>18</v>
      </c>
      <c r="AP639" s="654">
        <v>2</v>
      </c>
      <c r="AQ639" s="654">
        <v>10</v>
      </c>
      <c r="AR639" s="658">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654">
        <f ca="1">COUNTIF(INDIRECT("H"&amp;(ROW()+12*(($AO639-1)*3+$AP639)-ROW())/12+5):INDIRECT("S"&amp;(ROW()+12*(($AO639-1)*3+$AP639)-ROW())/12+5),AR639)</f>
        <v>0</v>
      </c>
      <c r="AT639" s="658"/>
      <c r="AV639" s="654">
        <f ca="1">IF(AND(AR639&gt;0,AS639&gt;0),COUNTIF(AV$6:AV638,"&gt;0")+1,0)</f>
        <v>0</v>
      </c>
    </row>
    <row r="640" spans="41:48">
      <c r="AO640" s="654">
        <v>18</v>
      </c>
      <c r="AP640" s="654">
        <v>2</v>
      </c>
      <c r="AQ640" s="654">
        <v>11</v>
      </c>
      <c r="AR640" s="658">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654">
        <f ca="1">COUNTIF(INDIRECT("H"&amp;(ROW()+12*(($AO640-1)*3+$AP640)-ROW())/12+5):INDIRECT("S"&amp;(ROW()+12*(($AO640-1)*3+$AP640)-ROW())/12+5),AR640)</f>
        <v>0</v>
      </c>
      <c r="AT640" s="658"/>
      <c r="AV640" s="654">
        <f ca="1">IF(AND(AR640&gt;0,AS640&gt;0),COUNTIF(AV$6:AV639,"&gt;0")+1,0)</f>
        <v>0</v>
      </c>
    </row>
    <row r="641" spans="41:48">
      <c r="AO641" s="654">
        <v>18</v>
      </c>
      <c r="AP641" s="654">
        <v>2</v>
      </c>
      <c r="AQ641" s="654">
        <v>12</v>
      </c>
      <c r="AR641" s="658">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654">
        <f ca="1">COUNTIF(INDIRECT("H"&amp;(ROW()+12*(($AO641-1)*3+$AP641)-ROW())/12+5):INDIRECT("S"&amp;(ROW()+12*(($AO641-1)*3+$AP641)-ROW())/12+5),AR641)</f>
        <v>0</v>
      </c>
      <c r="AT641" s="658"/>
      <c r="AV641" s="654">
        <f ca="1">IF(AND(AR641&gt;0,AS641&gt;0),COUNTIF(AV$6:AV640,"&gt;0")+1,0)</f>
        <v>0</v>
      </c>
    </row>
    <row r="642" spans="41:48">
      <c r="AO642" s="654">
        <v>18</v>
      </c>
      <c r="AP642" s="654">
        <v>3</v>
      </c>
      <c r="AQ642" s="654">
        <v>1</v>
      </c>
      <c r="AR642" s="658">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654">
        <f ca="1">COUNTIF(INDIRECT("H"&amp;(ROW()+12*(($AO642-1)*3+$AP642)-ROW())/12+5):INDIRECT("S"&amp;(ROW()+12*(($AO642-1)*3+$AP642)-ROW())/12+5),AR642)</f>
        <v>0</v>
      </c>
      <c r="AT642" s="658"/>
      <c r="AV642" s="654">
        <f ca="1">IF(AND(AR642&gt;0,AS642&gt;0),COUNTIF(AV$6:AV641,"&gt;0")+1,0)</f>
        <v>0</v>
      </c>
    </row>
    <row r="643" spans="41:48">
      <c r="AO643" s="654">
        <v>18</v>
      </c>
      <c r="AP643" s="654">
        <v>3</v>
      </c>
      <c r="AQ643" s="654">
        <v>2</v>
      </c>
      <c r="AR643" s="658">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654">
        <f ca="1">COUNTIF(INDIRECT("H"&amp;(ROW()+12*(($AO643-1)*3+$AP643)-ROW())/12+5):INDIRECT("S"&amp;(ROW()+12*(($AO643-1)*3+$AP643)-ROW())/12+5),AR643)</f>
        <v>0</v>
      </c>
      <c r="AT643" s="658"/>
      <c r="AV643" s="654">
        <f ca="1">IF(AND(AR643&gt;0,AS643&gt;0),COUNTIF(AV$6:AV642,"&gt;0")+1,0)</f>
        <v>0</v>
      </c>
    </row>
    <row r="644" spans="41:48">
      <c r="AO644" s="654">
        <v>18</v>
      </c>
      <c r="AP644" s="654">
        <v>3</v>
      </c>
      <c r="AQ644" s="654">
        <v>3</v>
      </c>
      <c r="AR644" s="658">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654">
        <f ca="1">COUNTIF(INDIRECT("H"&amp;(ROW()+12*(($AO644-1)*3+$AP644)-ROW())/12+5):INDIRECT("S"&amp;(ROW()+12*(($AO644-1)*3+$AP644)-ROW())/12+5),AR644)</f>
        <v>0</v>
      </c>
      <c r="AT644" s="658"/>
      <c r="AV644" s="654">
        <f ca="1">IF(AND(AR644&gt;0,AS644&gt;0),COUNTIF(AV$6:AV643,"&gt;0")+1,0)</f>
        <v>0</v>
      </c>
    </row>
    <row r="645" spans="41:48">
      <c r="AO645" s="654">
        <v>18</v>
      </c>
      <c r="AP645" s="654">
        <v>3</v>
      </c>
      <c r="AQ645" s="654">
        <v>4</v>
      </c>
      <c r="AR645" s="658">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654">
        <f ca="1">COUNTIF(INDIRECT("H"&amp;(ROW()+12*(($AO645-1)*3+$AP645)-ROW())/12+5):INDIRECT("S"&amp;(ROW()+12*(($AO645-1)*3+$AP645)-ROW())/12+5),AR645)</f>
        <v>0</v>
      </c>
      <c r="AT645" s="658"/>
      <c r="AV645" s="654">
        <f ca="1">IF(AND(AR645&gt;0,AS645&gt;0),COUNTIF(AV$6:AV644,"&gt;0")+1,0)</f>
        <v>0</v>
      </c>
    </row>
    <row r="646" spans="41:48">
      <c r="AO646" s="654">
        <v>18</v>
      </c>
      <c r="AP646" s="654">
        <v>3</v>
      </c>
      <c r="AQ646" s="654">
        <v>5</v>
      </c>
      <c r="AR646" s="658">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654">
        <f ca="1">COUNTIF(INDIRECT("H"&amp;(ROW()+12*(($AO646-1)*3+$AP646)-ROW())/12+5):INDIRECT("S"&amp;(ROW()+12*(($AO646-1)*3+$AP646)-ROW())/12+5),AR646)</f>
        <v>0</v>
      </c>
      <c r="AT646" s="658"/>
      <c r="AV646" s="654">
        <f ca="1">IF(AND(AR646&gt;0,AS646&gt;0),COUNTIF(AV$6:AV645,"&gt;0")+1,0)</f>
        <v>0</v>
      </c>
    </row>
    <row r="647" spans="41:48">
      <c r="AO647" s="654">
        <v>18</v>
      </c>
      <c r="AP647" s="654">
        <v>3</v>
      </c>
      <c r="AQ647" s="654">
        <v>6</v>
      </c>
      <c r="AR647" s="658">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654">
        <f ca="1">COUNTIF(INDIRECT("H"&amp;(ROW()+12*(($AO647-1)*3+$AP647)-ROW())/12+5):INDIRECT("S"&amp;(ROW()+12*(($AO647-1)*3+$AP647)-ROW())/12+5),AR647)</f>
        <v>0</v>
      </c>
      <c r="AT647" s="658"/>
      <c r="AV647" s="654">
        <f ca="1">IF(AND(AR647&gt;0,AS647&gt;0),COUNTIF(AV$6:AV646,"&gt;0")+1,0)</f>
        <v>0</v>
      </c>
    </row>
    <row r="648" spans="41:48">
      <c r="AO648" s="654">
        <v>18</v>
      </c>
      <c r="AP648" s="654">
        <v>3</v>
      </c>
      <c r="AQ648" s="654">
        <v>7</v>
      </c>
      <c r="AR648" s="658">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654">
        <f ca="1">COUNTIF(INDIRECT("H"&amp;(ROW()+12*(($AO648-1)*3+$AP648)-ROW())/12+5):INDIRECT("S"&amp;(ROW()+12*(($AO648-1)*3+$AP648)-ROW())/12+5),AR648)</f>
        <v>0</v>
      </c>
      <c r="AT648" s="658"/>
      <c r="AV648" s="654">
        <f ca="1">IF(AND(AR648&gt;0,AS648&gt;0),COUNTIF(AV$6:AV647,"&gt;0")+1,0)</f>
        <v>0</v>
      </c>
    </row>
    <row r="649" spans="41:48">
      <c r="AO649" s="654">
        <v>18</v>
      </c>
      <c r="AP649" s="654">
        <v>3</v>
      </c>
      <c r="AQ649" s="654">
        <v>8</v>
      </c>
      <c r="AR649" s="658">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654">
        <f ca="1">COUNTIF(INDIRECT("H"&amp;(ROW()+12*(($AO649-1)*3+$AP649)-ROW())/12+5):INDIRECT("S"&amp;(ROW()+12*(($AO649-1)*3+$AP649)-ROW())/12+5),AR649)</f>
        <v>0</v>
      </c>
      <c r="AT649" s="658"/>
      <c r="AV649" s="654">
        <f ca="1">IF(AND(AR649&gt;0,AS649&gt;0),COUNTIF(AV$6:AV648,"&gt;0")+1,0)</f>
        <v>0</v>
      </c>
    </row>
    <row r="650" spans="41:48">
      <c r="AO650" s="654">
        <v>18</v>
      </c>
      <c r="AP650" s="654">
        <v>3</v>
      </c>
      <c r="AQ650" s="654">
        <v>9</v>
      </c>
      <c r="AR650" s="658">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654">
        <f ca="1">COUNTIF(INDIRECT("H"&amp;(ROW()+12*(($AO650-1)*3+$AP650)-ROW())/12+5):INDIRECT("S"&amp;(ROW()+12*(($AO650-1)*3+$AP650)-ROW())/12+5),AR650)</f>
        <v>0</v>
      </c>
      <c r="AT650" s="658"/>
      <c r="AV650" s="654">
        <f ca="1">IF(AND(AR650&gt;0,AS650&gt;0),COUNTIF(AV$6:AV649,"&gt;0")+1,0)</f>
        <v>0</v>
      </c>
    </row>
    <row r="651" spans="41:48">
      <c r="AO651" s="654">
        <v>18</v>
      </c>
      <c r="AP651" s="654">
        <v>3</v>
      </c>
      <c r="AQ651" s="654">
        <v>10</v>
      </c>
      <c r="AR651" s="658">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654">
        <f ca="1">COUNTIF(INDIRECT("H"&amp;(ROW()+12*(($AO651-1)*3+$AP651)-ROW())/12+5):INDIRECT("S"&amp;(ROW()+12*(($AO651-1)*3+$AP651)-ROW())/12+5),AR651)</f>
        <v>0</v>
      </c>
      <c r="AT651" s="658"/>
      <c r="AV651" s="654">
        <f ca="1">IF(AND(AR651&gt;0,AS651&gt;0),COUNTIF(AV$6:AV650,"&gt;0")+1,0)</f>
        <v>0</v>
      </c>
    </row>
    <row r="652" spans="41:48">
      <c r="AO652" s="654">
        <v>18</v>
      </c>
      <c r="AP652" s="654">
        <v>3</v>
      </c>
      <c r="AQ652" s="654">
        <v>11</v>
      </c>
      <c r="AR652" s="658">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654">
        <f ca="1">COUNTIF(INDIRECT("H"&amp;(ROW()+12*(($AO652-1)*3+$AP652)-ROW())/12+5):INDIRECT("S"&amp;(ROW()+12*(($AO652-1)*3+$AP652)-ROW())/12+5),AR652)</f>
        <v>0</v>
      </c>
      <c r="AT652" s="658"/>
      <c r="AV652" s="654">
        <f ca="1">IF(AND(AR652&gt;0,AS652&gt;0),COUNTIF(AV$6:AV651,"&gt;0")+1,0)</f>
        <v>0</v>
      </c>
    </row>
    <row r="653" spans="41:48">
      <c r="AO653" s="654">
        <v>18</v>
      </c>
      <c r="AP653" s="654">
        <v>3</v>
      </c>
      <c r="AQ653" s="654">
        <v>12</v>
      </c>
      <c r="AR653" s="658">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654">
        <f ca="1">COUNTIF(INDIRECT("H"&amp;(ROW()+12*(($AO653-1)*3+$AP653)-ROW())/12+5):INDIRECT("S"&amp;(ROW()+12*(($AO653-1)*3+$AP653)-ROW())/12+5),AR653)</f>
        <v>0</v>
      </c>
      <c r="AT653" s="658"/>
      <c r="AV653" s="654">
        <f ca="1">IF(AND(AR653&gt;0,AS653&gt;0),COUNTIF(AV$6:AV652,"&gt;0")+1,0)</f>
        <v>0</v>
      </c>
    </row>
    <row r="654" spans="41:48">
      <c r="AO654" s="654">
        <v>19</v>
      </c>
      <c r="AP654" s="654">
        <v>1</v>
      </c>
      <c r="AQ654" s="654">
        <v>1</v>
      </c>
      <c r="AR654" s="658">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654">
        <f ca="1">COUNTIF(INDIRECT("H"&amp;(ROW()+12*(($AO654-1)*3+$AP654)-ROW())/12+5):INDIRECT("S"&amp;(ROW()+12*(($AO654-1)*3+$AP654)-ROW())/12+5),AR654)</f>
        <v>0</v>
      </c>
      <c r="AT654" s="658"/>
      <c r="AV654" s="654">
        <f ca="1">IF(AND(AR654&gt;0,AS654&gt;0),COUNTIF(AV$6:AV653,"&gt;0")+1,0)</f>
        <v>0</v>
      </c>
    </row>
    <row r="655" spans="41:48">
      <c r="AO655" s="654">
        <v>19</v>
      </c>
      <c r="AP655" s="654">
        <v>1</v>
      </c>
      <c r="AQ655" s="654">
        <v>2</v>
      </c>
      <c r="AR655" s="658">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654">
        <f ca="1">COUNTIF(INDIRECT("H"&amp;(ROW()+12*(($AO655-1)*3+$AP655)-ROW())/12+5):INDIRECT("S"&amp;(ROW()+12*(($AO655-1)*3+$AP655)-ROW())/12+5),AR655)</f>
        <v>0</v>
      </c>
      <c r="AT655" s="658"/>
      <c r="AV655" s="654">
        <f ca="1">IF(AND(AR655&gt;0,AS655&gt;0),COUNTIF(AV$6:AV654,"&gt;0")+1,0)</f>
        <v>0</v>
      </c>
    </row>
    <row r="656" spans="41:48">
      <c r="AO656" s="654">
        <v>19</v>
      </c>
      <c r="AP656" s="654">
        <v>1</v>
      </c>
      <c r="AQ656" s="654">
        <v>3</v>
      </c>
      <c r="AR656" s="658">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654">
        <f ca="1">COUNTIF(INDIRECT("H"&amp;(ROW()+12*(($AO656-1)*3+$AP656)-ROW())/12+5):INDIRECT("S"&amp;(ROW()+12*(($AO656-1)*3+$AP656)-ROW())/12+5),AR656)</f>
        <v>0</v>
      </c>
      <c r="AT656" s="658"/>
      <c r="AV656" s="654">
        <f ca="1">IF(AND(AR656&gt;0,AS656&gt;0),COUNTIF(AV$6:AV655,"&gt;0")+1,0)</f>
        <v>0</v>
      </c>
    </row>
    <row r="657" spans="41:48">
      <c r="AO657" s="654">
        <v>19</v>
      </c>
      <c r="AP657" s="654">
        <v>1</v>
      </c>
      <c r="AQ657" s="654">
        <v>4</v>
      </c>
      <c r="AR657" s="658">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654">
        <f ca="1">COUNTIF(INDIRECT("H"&amp;(ROW()+12*(($AO657-1)*3+$AP657)-ROW())/12+5):INDIRECT("S"&amp;(ROW()+12*(($AO657-1)*3+$AP657)-ROW())/12+5),AR657)</f>
        <v>0</v>
      </c>
      <c r="AT657" s="658"/>
      <c r="AV657" s="654">
        <f ca="1">IF(AND(AR657&gt;0,AS657&gt;0),COUNTIF(AV$6:AV656,"&gt;0")+1,0)</f>
        <v>0</v>
      </c>
    </row>
    <row r="658" spans="41:48">
      <c r="AO658" s="654">
        <v>19</v>
      </c>
      <c r="AP658" s="654">
        <v>1</v>
      </c>
      <c r="AQ658" s="654">
        <v>5</v>
      </c>
      <c r="AR658" s="658">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654">
        <f ca="1">COUNTIF(INDIRECT("H"&amp;(ROW()+12*(($AO658-1)*3+$AP658)-ROW())/12+5):INDIRECT("S"&amp;(ROW()+12*(($AO658-1)*3+$AP658)-ROW())/12+5),AR658)</f>
        <v>0</v>
      </c>
      <c r="AT658" s="658"/>
      <c r="AV658" s="654">
        <f ca="1">IF(AND(AR658&gt;0,AS658&gt;0),COUNTIF(AV$6:AV657,"&gt;0")+1,0)</f>
        <v>0</v>
      </c>
    </row>
    <row r="659" spans="41:48">
      <c r="AO659" s="654">
        <v>19</v>
      </c>
      <c r="AP659" s="654">
        <v>1</v>
      </c>
      <c r="AQ659" s="654">
        <v>6</v>
      </c>
      <c r="AR659" s="658">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654">
        <f ca="1">COUNTIF(INDIRECT("H"&amp;(ROW()+12*(($AO659-1)*3+$AP659)-ROW())/12+5):INDIRECT("S"&amp;(ROW()+12*(($AO659-1)*3+$AP659)-ROW())/12+5),AR659)</f>
        <v>0</v>
      </c>
      <c r="AT659" s="658"/>
      <c r="AV659" s="654">
        <f ca="1">IF(AND(AR659&gt;0,AS659&gt;0),COUNTIF(AV$6:AV658,"&gt;0")+1,0)</f>
        <v>0</v>
      </c>
    </row>
    <row r="660" spans="41:48">
      <c r="AO660" s="654">
        <v>19</v>
      </c>
      <c r="AP660" s="654">
        <v>1</v>
      </c>
      <c r="AQ660" s="654">
        <v>7</v>
      </c>
      <c r="AR660" s="658">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654">
        <f ca="1">COUNTIF(INDIRECT("H"&amp;(ROW()+12*(($AO660-1)*3+$AP660)-ROW())/12+5):INDIRECT("S"&amp;(ROW()+12*(($AO660-1)*3+$AP660)-ROW())/12+5),AR660)</f>
        <v>0</v>
      </c>
      <c r="AT660" s="658"/>
      <c r="AV660" s="654">
        <f ca="1">IF(AND(AR660&gt;0,AS660&gt;0),COUNTIF(AV$6:AV659,"&gt;0")+1,0)</f>
        <v>0</v>
      </c>
    </row>
    <row r="661" spans="41:48">
      <c r="AO661" s="654">
        <v>19</v>
      </c>
      <c r="AP661" s="654">
        <v>1</v>
      </c>
      <c r="AQ661" s="654">
        <v>8</v>
      </c>
      <c r="AR661" s="658">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654">
        <f ca="1">COUNTIF(INDIRECT("H"&amp;(ROW()+12*(($AO661-1)*3+$AP661)-ROW())/12+5):INDIRECT("S"&amp;(ROW()+12*(($AO661-1)*3+$AP661)-ROW())/12+5),AR661)</f>
        <v>0</v>
      </c>
      <c r="AT661" s="658"/>
      <c r="AV661" s="654">
        <f ca="1">IF(AND(AR661&gt;0,AS661&gt;0),COUNTIF(AV$6:AV660,"&gt;0")+1,0)</f>
        <v>0</v>
      </c>
    </row>
    <row r="662" spans="41:48">
      <c r="AO662" s="654">
        <v>19</v>
      </c>
      <c r="AP662" s="654">
        <v>1</v>
      </c>
      <c r="AQ662" s="654">
        <v>9</v>
      </c>
      <c r="AR662" s="658">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654">
        <f ca="1">COUNTIF(INDIRECT("H"&amp;(ROW()+12*(($AO662-1)*3+$AP662)-ROW())/12+5):INDIRECT("S"&amp;(ROW()+12*(($AO662-1)*3+$AP662)-ROW())/12+5),AR662)</f>
        <v>0</v>
      </c>
      <c r="AT662" s="658"/>
      <c r="AV662" s="654">
        <f ca="1">IF(AND(AR662&gt;0,AS662&gt;0),COUNTIF(AV$6:AV661,"&gt;0")+1,0)</f>
        <v>0</v>
      </c>
    </row>
    <row r="663" spans="41:48">
      <c r="AO663" s="654">
        <v>19</v>
      </c>
      <c r="AP663" s="654">
        <v>1</v>
      </c>
      <c r="AQ663" s="654">
        <v>10</v>
      </c>
      <c r="AR663" s="658">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654">
        <f ca="1">COUNTIF(INDIRECT("H"&amp;(ROW()+12*(($AO663-1)*3+$AP663)-ROW())/12+5):INDIRECT("S"&amp;(ROW()+12*(($AO663-1)*3+$AP663)-ROW())/12+5),AR663)</f>
        <v>0</v>
      </c>
      <c r="AT663" s="658"/>
      <c r="AV663" s="654">
        <f ca="1">IF(AND(AR663&gt;0,AS663&gt;0),COUNTIF(AV$6:AV662,"&gt;0")+1,0)</f>
        <v>0</v>
      </c>
    </row>
    <row r="664" spans="41:48">
      <c r="AO664" s="654">
        <v>19</v>
      </c>
      <c r="AP664" s="654">
        <v>1</v>
      </c>
      <c r="AQ664" s="654">
        <v>11</v>
      </c>
      <c r="AR664" s="658">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654">
        <f ca="1">COUNTIF(INDIRECT("H"&amp;(ROW()+12*(($AO664-1)*3+$AP664)-ROW())/12+5):INDIRECT("S"&amp;(ROW()+12*(($AO664-1)*3+$AP664)-ROW())/12+5),AR664)</f>
        <v>0</v>
      </c>
      <c r="AT664" s="658"/>
      <c r="AV664" s="654">
        <f ca="1">IF(AND(AR664&gt;0,AS664&gt;0),COUNTIF(AV$6:AV663,"&gt;0")+1,0)</f>
        <v>0</v>
      </c>
    </row>
    <row r="665" spans="41:48">
      <c r="AO665" s="654">
        <v>19</v>
      </c>
      <c r="AP665" s="654">
        <v>1</v>
      </c>
      <c r="AQ665" s="654">
        <v>12</v>
      </c>
      <c r="AR665" s="658">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654">
        <f ca="1">COUNTIF(INDIRECT("H"&amp;(ROW()+12*(($AO665-1)*3+$AP665)-ROW())/12+5):INDIRECT("S"&amp;(ROW()+12*(($AO665-1)*3+$AP665)-ROW())/12+5),AR665)</f>
        <v>0</v>
      </c>
      <c r="AT665" s="658"/>
      <c r="AV665" s="654">
        <f ca="1">IF(AND(AR665&gt;0,AS665&gt;0),COUNTIF(AV$6:AV664,"&gt;0")+1,0)</f>
        <v>0</v>
      </c>
    </row>
    <row r="666" spans="41:48">
      <c r="AO666" s="654">
        <v>19</v>
      </c>
      <c r="AP666" s="654">
        <v>2</v>
      </c>
      <c r="AQ666" s="654">
        <v>1</v>
      </c>
      <c r="AR666" s="658">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654">
        <f ca="1">COUNTIF(INDIRECT("H"&amp;(ROW()+12*(($AO666-1)*3+$AP666)-ROW())/12+5):INDIRECT("S"&amp;(ROW()+12*(($AO666-1)*3+$AP666)-ROW())/12+5),AR666)</f>
        <v>0</v>
      </c>
      <c r="AT666" s="658"/>
      <c r="AV666" s="654">
        <f ca="1">IF(AND(AR666&gt;0,AS666&gt;0),COUNTIF(AV$6:AV665,"&gt;0")+1,0)</f>
        <v>0</v>
      </c>
    </row>
    <row r="667" spans="41:48">
      <c r="AO667" s="654">
        <v>19</v>
      </c>
      <c r="AP667" s="654">
        <v>2</v>
      </c>
      <c r="AQ667" s="654">
        <v>2</v>
      </c>
      <c r="AR667" s="658">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654">
        <f ca="1">COUNTIF(INDIRECT("H"&amp;(ROW()+12*(($AO667-1)*3+$AP667)-ROW())/12+5):INDIRECT("S"&amp;(ROW()+12*(($AO667-1)*3+$AP667)-ROW())/12+5),AR667)</f>
        <v>0</v>
      </c>
      <c r="AT667" s="658"/>
      <c r="AV667" s="654">
        <f ca="1">IF(AND(AR667&gt;0,AS667&gt;0),COUNTIF(AV$6:AV666,"&gt;0")+1,0)</f>
        <v>0</v>
      </c>
    </row>
    <row r="668" spans="41:48">
      <c r="AO668" s="654">
        <v>19</v>
      </c>
      <c r="AP668" s="654">
        <v>2</v>
      </c>
      <c r="AQ668" s="654">
        <v>3</v>
      </c>
      <c r="AR668" s="658">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654">
        <f ca="1">COUNTIF(INDIRECT("H"&amp;(ROW()+12*(($AO668-1)*3+$AP668)-ROW())/12+5):INDIRECT("S"&amp;(ROW()+12*(($AO668-1)*3+$AP668)-ROW())/12+5),AR668)</f>
        <v>0</v>
      </c>
      <c r="AT668" s="658"/>
      <c r="AV668" s="654">
        <f ca="1">IF(AND(AR668&gt;0,AS668&gt;0),COUNTIF(AV$6:AV667,"&gt;0")+1,0)</f>
        <v>0</v>
      </c>
    </row>
    <row r="669" spans="41:48">
      <c r="AO669" s="654">
        <v>19</v>
      </c>
      <c r="AP669" s="654">
        <v>2</v>
      </c>
      <c r="AQ669" s="654">
        <v>4</v>
      </c>
      <c r="AR669" s="658">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654">
        <f ca="1">COUNTIF(INDIRECT("H"&amp;(ROW()+12*(($AO669-1)*3+$AP669)-ROW())/12+5):INDIRECT("S"&amp;(ROW()+12*(($AO669-1)*3+$AP669)-ROW())/12+5),AR669)</f>
        <v>0</v>
      </c>
      <c r="AT669" s="658"/>
      <c r="AV669" s="654">
        <f ca="1">IF(AND(AR669&gt;0,AS669&gt;0),COUNTIF(AV$6:AV668,"&gt;0")+1,0)</f>
        <v>0</v>
      </c>
    </row>
    <row r="670" spans="41:48">
      <c r="AO670" s="654">
        <v>19</v>
      </c>
      <c r="AP670" s="654">
        <v>2</v>
      </c>
      <c r="AQ670" s="654">
        <v>5</v>
      </c>
      <c r="AR670" s="658">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654">
        <f ca="1">COUNTIF(INDIRECT("H"&amp;(ROW()+12*(($AO670-1)*3+$AP670)-ROW())/12+5):INDIRECT("S"&amp;(ROW()+12*(($AO670-1)*3+$AP670)-ROW())/12+5),AR670)</f>
        <v>0</v>
      </c>
      <c r="AT670" s="658"/>
      <c r="AV670" s="654">
        <f ca="1">IF(AND(AR670&gt;0,AS670&gt;0),COUNTIF(AV$6:AV669,"&gt;0")+1,0)</f>
        <v>0</v>
      </c>
    </row>
    <row r="671" spans="41:48">
      <c r="AO671" s="654">
        <v>19</v>
      </c>
      <c r="AP671" s="654">
        <v>2</v>
      </c>
      <c r="AQ671" s="654">
        <v>6</v>
      </c>
      <c r="AR671" s="658">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654">
        <f ca="1">COUNTIF(INDIRECT("H"&amp;(ROW()+12*(($AO671-1)*3+$AP671)-ROW())/12+5):INDIRECT("S"&amp;(ROW()+12*(($AO671-1)*3+$AP671)-ROW())/12+5),AR671)</f>
        <v>0</v>
      </c>
      <c r="AT671" s="658"/>
      <c r="AV671" s="654">
        <f ca="1">IF(AND(AR671&gt;0,AS671&gt;0),COUNTIF(AV$6:AV670,"&gt;0")+1,0)</f>
        <v>0</v>
      </c>
    </row>
    <row r="672" spans="41:48">
      <c r="AO672" s="654">
        <v>19</v>
      </c>
      <c r="AP672" s="654">
        <v>2</v>
      </c>
      <c r="AQ672" s="654">
        <v>7</v>
      </c>
      <c r="AR672" s="658">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654">
        <f ca="1">COUNTIF(INDIRECT("H"&amp;(ROW()+12*(($AO672-1)*3+$AP672)-ROW())/12+5):INDIRECT("S"&amp;(ROW()+12*(($AO672-1)*3+$AP672)-ROW())/12+5),AR672)</f>
        <v>0</v>
      </c>
      <c r="AT672" s="658"/>
      <c r="AV672" s="654">
        <f ca="1">IF(AND(AR672&gt;0,AS672&gt;0),COUNTIF(AV$6:AV671,"&gt;0")+1,0)</f>
        <v>0</v>
      </c>
    </row>
    <row r="673" spans="41:48">
      <c r="AO673" s="654">
        <v>19</v>
      </c>
      <c r="AP673" s="654">
        <v>2</v>
      </c>
      <c r="AQ673" s="654">
        <v>8</v>
      </c>
      <c r="AR673" s="658">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654">
        <f ca="1">COUNTIF(INDIRECT("H"&amp;(ROW()+12*(($AO673-1)*3+$AP673)-ROW())/12+5):INDIRECT("S"&amp;(ROW()+12*(($AO673-1)*3+$AP673)-ROW())/12+5),AR673)</f>
        <v>0</v>
      </c>
      <c r="AT673" s="658"/>
      <c r="AV673" s="654">
        <f ca="1">IF(AND(AR673&gt;0,AS673&gt;0),COUNTIF(AV$6:AV672,"&gt;0")+1,0)</f>
        <v>0</v>
      </c>
    </row>
    <row r="674" spans="41:48">
      <c r="AO674" s="654">
        <v>19</v>
      </c>
      <c r="AP674" s="654">
        <v>2</v>
      </c>
      <c r="AQ674" s="654">
        <v>9</v>
      </c>
      <c r="AR674" s="658">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654">
        <f ca="1">COUNTIF(INDIRECT("H"&amp;(ROW()+12*(($AO674-1)*3+$AP674)-ROW())/12+5):INDIRECT("S"&amp;(ROW()+12*(($AO674-1)*3+$AP674)-ROW())/12+5),AR674)</f>
        <v>0</v>
      </c>
      <c r="AT674" s="658"/>
      <c r="AV674" s="654">
        <f ca="1">IF(AND(AR674&gt;0,AS674&gt;0),COUNTIF(AV$6:AV673,"&gt;0")+1,0)</f>
        <v>0</v>
      </c>
    </row>
    <row r="675" spans="41:48">
      <c r="AO675" s="654">
        <v>19</v>
      </c>
      <c r="AP675" s="654">
        <v>2</v>
      </c>
      <c r="AQ675" s="654">
        <v>10</v>
      </c>
      <c r="AR675" s="658">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654">
        <f ca="1">COUNTIF(INDIRECT("H"&amp;(ROW()+12*(($AO675-1)*3+$AP675)-ROW())/12+5):INDIRECT("S"&amp;(ROW()+12*(($AO675-1)*3+$AP675)-ROW())/12+5),AR675)</f>
        <v>0</v>
      </c>
      <c r="AT675" s="658"/>
      <c r="AV675" s="654">
        <f ca="1">IF(AND(AR675&gt;0,AS675&gt;0),COUNTIF(AV$6:AV674,"&gt;0")+1,0)</f>
        <v>0</v>
      </c>
    </row>
    <row r="676" spans="41:48">
      <c r="AO676" s="654">
        <v>19</v>
      </c>
      <c r="AP676" s="654">
        <v>2</v>
      </c>
      <c r="AQ676" s="654">
        <v>11</v>
      </c>
      <c r="AR676" s="658">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654">
        <f ca="1">COUNTIF(INDIRECT("H"&amp;(ROW()+12*(($AO676-1)*3+$AP676)-ROW())/12+5):INDIRECT("S"&amp;(ROW()+12*(($AO676-1)*3+$AP676)-ROW())/12+5),AR676)</f>
        <v>0</v>
      </c>
      <c r="AT676" s="658"/>
      <c r="AV676" s="654">
        <f ca="1">IF(AND(AR676&gt;0,AS676&gt;0),COUNTIF(AV$6:AV675,"&gt;0")+1,0)</f>
        <v>0</v>
      </c>
    </row>
    <row r="677" spans="41:48">
      <c r="AO677" s="654">
        <v>19</v>
      </c>
      <c r="AP677" s="654">
        <v>2</v>
      </c>
      <c r="AQ677" s="654">
        <v>12</v>
      </c>
      <c r="AR677" s="658">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654">
        <f ca="1">COUNTIF(INDIRECT("H"&amp;(ROW()+12*(($AO677-1)*3+$AP677)-ROW())/12+5):INDIRECT("S"&amp;(ROW()+12*(($AO677-1)*3+$AP677)-ROW())/12+5),AR677)</f>
        <v>0</v>
      </c>
      <c r="AT677" s="658"/>
      <c r="AV677" s="654">
        <f ca="1">IF(AND(AR677&gt;0,AS677&gt;0),COUNTIF(AV$6:AV676,"&gt;0")+1,0)</f>
        <v>0</v>
      </c>
    </row>
    <row r="678" spans="41:48">
      <c r="AO678" s="654">
        <v>19</v>
      </c>
      <c r="AP678" s="654">
        <v>3</v>
      </c>
      <c r="AQ678" s="654">
        <v>1</v>
      </c>
      <c r="AR678" s="658">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654">
        <f ca="1">COUNTIF(INDIRECT("H"&amp;(ROW()+12*(($AO678-1)*3+$AP678)-ROW())/12+5):INDIRECT("S"&amp;(ROW()+12*(($AO678-1)*3+$AP678)-ROW())/12+5),AR678)</f>
        <v>0</v>
      </c>
      <c r="AT678" s="658"/>
      <c r="AV678" s="654">
        <f ca="1">IF(AND(AR678&gt;0,AS678&gt;0),COUNTIF(AV$6:AV677,"&gt;0")+1,0)</f>
        <v>0</v>
      </c>
    </row>
    <row r="679" spans="41:48">
      <c r="AO679" s="654">
        <v>19</v>
      </c>
      <c r="AP679" s="654">
        <v>3</v>
      </c>
      <c r="AQ679" s="654">
        <v>2</v>
      </c>
      <c r="AR679" s="658">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654">
        <f ca="1">COUNTIF(INDIRECT("H"&amp;(ROW()+12*(($AO679-1)*3+$AP679)-ROW())/12+5):INDIRECT("S"&amp;(ROW()+12*(($AO679-1)*3+$AP679)-ROW())/12+5),AR679)</f>
        <v>0</v>
      </c>
      <c r="AT679" s="658"/>
      <c r="AV679" s="654">
        <f ca="1">IF(AND(AR679&gt;0,AS679&gt;0),COUNTIF(AV$6:AV678,"&gt;0")+1,0)</f>
        <v>0</v>
      </c>
    </row>
    <row r="680" spans="41:48">
      <c r="AO680" s="654">
        <v>19</v>
      </c>
      <c r="AP680" s="654">
        <v>3</v>
      </c>
      <c r="AQ680" s="654">
        <v>3</v>
      </c>
      <c r="AR680" s="658">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654">
        <f ca="1">COUNTIF(INDIRECT("H"&amp;(ROW()+12*(($AO680-1)*3+$AP680)-ROW())/12+5):INDIRECT("S"&amp;(ROW()+12*(($AO680-1)*3+$AP680)-ROW())/12+5),AR680)</f>
        <v>0</v>
      </c>
      <c r="AT680" s="658"/>
      <c r="AV680" s="654">
        <f ca="1">IF(AND(AR680&gt;0,AS680&gt;0),COUNTIF(AV$6:AV679,"&gt;0")+1,0)</f>
        <v>0</v>
      </c>
    </row>
    <row r="681" spans="41:48">
      <c r="AO681" s="654">
        <v>19</v>
      </c>
      <c r="AP681" s="654">
        <v>3</v>
      </c>
      <c r="AQ681" s="654">
        <v>4</v>
      </c>
      <c r="AR681" s="658">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654">
        <f ca="1">COUNTIF(INDIRECT("H"&amp;(ROW()+12*(($AO681-1)*3+$AP681)-ROW())/12+5):INDIRECT("S"&amp;(ROW()+12*(($AO681-1)*3+$AP681)-ROW())/12+5),AR681)</f>
        <v>0</v>
      </c>
      <c r="AT681" s="658"/>
      <c r="AV681" s="654">
        <f ca="1">IF(AND(AR681&gt;0,AS681&gt;0),COUNTIF(AV$6:AV680,"&gt;0")+1,0)</f>
        <v>0</v>
      </c>
    </row>
    <row r="682" spans="41:48">
      <c r="AO682" s="654">
        <v>19</v>
      </c>
      <c r="AP682" s="654">
        <v>3</v>
      </c>
      <c r="AQ682" s="654">
        <v>5</v>
      </c>
      <c r="AR682" s="658">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654">
        <f ca="1">COUNTIF(INDIRECT("H"&amp;(ROW()+12*(($AO682-1)*3+$AP682)-ROW())/12+5):INDIRECT("S"&amp;(ROW()+12*(($AO682-1)*3+$AP682)-ROW())/12+5),AR682)</f>
        <v>0</v>
      </c>
      <c r="AT682" s="658"/>
      <c r="AV682" s="654">
        <f ca="1">IF(AND(AR682&gt;0,AS682&gt;0),COUNTIF(AV$6:AV681,"&gt;0")+1,0)</f>
        <v>0</v>
      </c>
    </row>
    <row r="683" spans="41:48">
      <c r="AO683" s="654">
        <v>19</v>
      </c>
      <c r="AP683" s="654">
        <v>3</v>
      </c>
      <c r="AQ683" s="654">
        <v>6</v>
      </c>
      <c r="AR683" s="658">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654">
        <f ca="1">COUNTIF(INDIRECT("H"&amp;(ROW()+12*(($AO683-1)*3+$AP683)-ROW())/12+5):INDIRECT("S"&amp;(ROW()+12*(($AO683-1)*3+$AP683)-ROW())/12+5),AR683)</f>
        <v>0</v>
      </c>
      <c r="AT683" s="658"/>
      <c r="AV683" s="654">
        <f ca="1">IF(AND(AR683&gt;0,AS683&gt;0),COUNTIF(AV$6:AV682,"&gt;0")+1,0)</f>
        <v>0</v>
      </c>
    </row>
    <row r="684" spans="41:48">
      <c r="AO684" s="654">
        <v>19</v>
      </c>
      <c r="AP684" s="654">
        <v>3</v>
      </c>
      <c r="AQ684" s="654">
        <v>7</v>
      </c>
      <c r="AR684" s="658">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654">
        <f ca="1">COUNTIF(INDIRECT("H"&amp;(ROW()+12*(($AO684-1)*3+$AP684)-ROW())/12+5):INDIRECT("S"&amp;(ROW()+12*(($AO684-1)*3+$AP684)-ROW())/12+5),AR684)</f>
        <v>0</v>
      </c>
      <c r="AT684" s="658"/>
      <c r="AV684" s="654">
        <f ca="1">IF(AND(AR684&gt;0,AS684&gt;0),COUNTIF(AV$6:AV683,"&gt;0")+1,0)</f>
        <v>0</v>
      </c>
    </row>
    <row r="685" spans="41:48">
      <c r="AO685" s="654">
        <v>19</v>
      </c>
      <c r="AP685" s="654">
        <v>3</v>
      </c>
      <c r="AQ685" s="654">
        <v>8</v>
      </c>
      <c r="AR685" s="658">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654">
        <f ca="1">COUNTIF(INDIRECT("H"&amp;(ROW()+12*(($AO685-1)*3+$AP685)-ROW())/12+5):INDIRECT("S"&amp;(ROW()+12*(($AO685-1)*3+$AP685)-ROW())/12+5),AR685)</f>
        <v>0</v>
      </c>
      <c r="AT685" s="658"/>
      <c r="AV685" s="654">
        <f ca="1">IF(AND(AR685&gt;0,AS685&gt;0),COUNTIF(AV$6:AV684,"&gt;0")+1,0)</f>
        <v>0</v>
      </c>
    </row>
    <row r="686" spans="41:48">
      <c r="AO686" s="654">
        <v>19</v>
      </c>
      <c r="AP686" s="654">
        <v>3</v>
      </c>
      <c r="AQ686" s="654">
        <v>9</v>
      </c>
      <c r="AR686" s="658">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654">
        <f ca="1">COUNTIF(INDIRECT("H"&amp;(ROW()+12*(($AO686-1)*3+$AP686)-ROW())/12+5):INDIRECT("S"&amp;(ROW()+12*(($AO686-1)*3+$AP686)-ROW())/12+5),AR686)</f>
        <v>0</v>
      </c>
      <c r="AT686" s="658"/>
      <c r="AV686" s="654">
        <f ca="1">IF(AND(AR686&gt;0,AS686&gt;0),COUNTIF(AV$6:AV685,"&gt;0")+1,0)</f>
        <v>0</v>
      </c>
    </row>
    <row r="687" spans="41:48">
      <c r="AO687" s="654">
        <v>19</v>
      </c>
      <c r="AP687" s="654">
        <v>3</v>
      </c>
      <c r="AQ687" s="654">
        <v>10</v>
      </c>
      <c r="AR687" s="658">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654">
        <f ca="1">COUNTIF(INDIRECT("H"&amp;(ROW()+12*(($AO687-1)*3+$AP687)-ROW())/12+5):INDIRECT("S"&amp;(ROW()+12*(($AO687-1)*3+$AP687)-ROW())/12+5),AR687)</f>
        <v>0</v>
      </c>
      <c r="AT687" s="658"/>
      <c r="AV687" s="654">
        <f ca="1">IF(AND(AR687&gt;0,AS687&gt;0),COUNTIF(AV$6:AV686,"&gt;0")+1,0)</f>
        <v>0</v>
      </c>
    </row>
    <row r="688" spans="41:48">
      <c r="AO688" s="654">
        <v>19</v>
      </c>
      <c r="AP688" s="654">
        <v>3</v>
      </c>
      <c r="AQ688" s="654">
        <v>11</v>
      </c>
      <c r="AR688" s="658">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654">
        <f ca="1">COUNTIF(INDIRECT("H"&amp;(ROW()+12*(($AO688-1)*3+$AP688)-ROW())/12+5):INDIRECT("S"&amp;(ROW()+12*(($AO688-1)*3+$AP688)-ROW())/12+5),AR688)</f>
        <v>0</v>
      </c>
      <c r="AT688" s="658"/>
      <c r="AV688" s="654">
        <f ca="1">IF(AND(AR688&gt;0,AS688&gt;0),COUNTIF(AV$6:AV687,"&gt;0")+1,0)</f>
        <v>0</v>
      </c>
    </row>
    <row r="689" spans="41:48">
      <c r="AO689" s="654">
        <v>19</v>
      </c>
      <c r="AP689" s="654">
        <v>3</v>
      </c>
      <c r="AQ689" s="654">
        <v>12</v>
      </c>
      <c r="AR689" s="658">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654">
        <f ca="1">COUNTIF(INDIRECT("H"&amp;(ROW()+12*(($AO689-1)*3+$AP689)-ROW())/12+5):INDIRECT("S"&amp;(ROW()+12*(($AO689-1)*3+$AP689)-ROW())/12+5),AR689)</f>
        <v>0</v>
      </c>
      <c r="AT689" s="658"/>
      <c r="AV689" s="654">
        <f ca="1">IF(AND(AR689&gt;0,AS689&gt;0),COUNTIF(AV$6:AV688,"&gt;0")+1,0)</f>
        <v>0</v>
      </c>
    </row>
    <row r="690" spans="41:48">
      <c r="AO690" s="654">
        <v>20</v>
      </c>
      <c r="AP690" s="654">
        <v>1</v>
      </c>
      <c r="AQ690" s="654">
        <v>1</v>
      </c>
      <c r="AR690" s="658">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654">
        <f ca="1">COUNTIF(INDIRECT("H"&amp;(ROW()+12*(($AO690-1)*3+$AP690)-ROW())/12+5):INDIRECT("S"&amp;(ROW()+12*(($AO690-1)*3+$AP690)-ROW())/12+5),AR690)</f>
        <v>0</v>
      </c>
      <c r="AT690" s="658"/>
      <c r="AV690" s="654">
        <f ca="1">IF(AND(AR690&gt;0,AS690&gt;0),COUNTIF(AV$6:AV689,"&gt;0")+1,0)</f>
        <v>0</v>
      </c>
    </row>
    <row r="691" spans="41:48">
      <c r="AO691" s="654">
        <v>20</v>
      </c>
      <c r="AP691" s="654">
        <v>1</v>
      </c>
      <c r="AQ691" s="654">
        <v>2</v>
      </c>
      <c r="AR691" s="658">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654">
        <f ca="1">COUNTIF(INDIRECT("H"&amp;(ROW()+12*(($AO691-1)*3+$AP691)-ROW())/12+5):INDIRECT("S"&amp;(ROW()+12*(($AO691-1)*3+$AP691)-ROW())/12+5),AR691)</f>
        <v>0</v>
      </c>
      <c r="AT691" s="658"/>
      <c r="AV691" s="654">
        <f ca="1">IF(AND(AR691&gt;0,AS691&gt;0),COUNTIF(AV$6:AV690,"&gt;0")+1,0)</f>
        <v>0</v>
      </c>
    </row>
    <row r="692" spans="41:48">
      <c r="AO692" s="654">
        <v>20</v>
      </c>
      <c r="AP692" s="654">
        <v>1</v>
      </c>
      <c r="AQ692" s="654">
        <v>3</v>
      </c>
      <c r="AR692" s="658">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654">
        <f ca="1">COUNTIF(INDIRECT("H"&amp;(ROW()+12*(($AO692-1)*3+$AP692)-ROW())/12+5):INDIRECT("S"&amp;(ROW()+12*(($AO692-1)*3+$AP692)-ROW())/12+5),AR692)</f>
        <v>0</v>
      </c>
      <c r="AT692" s="658"/>
      <c r="AV692" s="654">
        <f ca="1">IF(AND(AR692&gt;0,AS692&gt;0),COUNTIF(AV$6:AV691,"&gt;0")+1,0)</f>
        <v>0</v>
      </c>
    </row>
    <row r="693" spans="41:48">
      <c r="AO693" s="654">
        <v>20</v>
      </c>
      <c r="AP693" s="654">
        <v>1</v>
      </c>
      <c r="AQ693" s="654">
        <v>4</v>
      </c>
      <c r="AR693" s="658">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654">
        <f ca="1">COUNTIF(INDIRECT("H"&amp;(ROW()+12*(($AO693-1)*3+$AP693)-ROW())/12+5):INDIRECT("S"&amp;(ROW()+12*(($AO693-1)*3+$AP693)-ROW())/12+5),AR693)</f>
        <v>0</v>
      </c>
      <c r="AT693" s="658"/>
      <c r="AV693" s="654">
        <f ca="1">IF(AND(AR693&gt;0,AS693&gt;0),COUNTIF(AV$6:AV692,"&gt;0")+1,0)</f>
        <v>0</v>
      </c>
    </row>
    <row r="694" spans="41:48">
      <c r="AO694" s="654">
        <v>20</v>
      </c>
      <c r="AP694" s="654">
        <v>1</v>
      </c>
      <c r="AQ694" s="654">
        <v>5</v>
      </c>
      <c r="AR694" s="658">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654">
        <f ca="1">COUNTIF(INDIRECT("H"&amp;(ROW()+12*(($AO694-1)*3+$AP694)-ROW())/12+5):INDIRECT("S"&amp;(ROW()+12*(($AO694-1)*3+$AP694)-ROW())/12+5),AR694)</f>
        <v>0</v>
      </c>
      <c r="AT694" s="658"/>
      <c r="AV694" s="654">
        <f ca="1">IF(AND(AR694&gt;0,AS694&gt;0),COUNTIF(AV$6:AV693,"&gt;0")+1,0)</f>
        <v>0</v>
      </c>
    </row>
    <row r="695" spans="41:48">
      <c r="AO695" s="654">
        <v>20</v>
      </c>
      <c r="AP695" s="654">
        <v>1</v>
      </c>
      <c r="AQ695" s="654">
        <v>6</v>
      </c>
      <c r="AR695" s="658">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654">
        <f ca="1">COUNTIF(INDIRECT("H"&amp;(ROW()+12*(($AO695-1)*3+$AP695)-ROW())/12+5):INDIRECT("S"&amp;(ROW()+12*(($AO695-1)*3+$AP695)-ROW())/12+5),AR695)</f>
        <v>0</v>
      </c>
      <c r="AT695" s="658"/>
      <c r="AV695" s="654">
        <f ca="1">IF(AND(AR695&gt;0,AS695&gt;0),COUNTIF(AV$6:AV694,"&gt;0")+1,0)</f>
        <v>0</v>
      </c>
    </row>
    <row r="696" spans="41:48">
      <c r="AO696" s="654">
        <v>20</v>
      </c>
      <c r="AP696" s="654">
        <v>1</v>
      </c>
      <c r="AQ696" s="654">
        <v>7</v>
      </c>
      <c r="AR696" s="658">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654">
        <f ca="1">COUNTIF(INDIRECT("H"&amp;(ROW()+12*(($AO696-1)*3+$AP696)-ROW())/12+5):INDIRECT("S"&amp;(ROW()+12*(($AO696-1)*3+$AP696)-ROW())/12+5),AR696)</f>
        <v>0</v>
      </c>
      <c r="AT696" s="658"/>
      <c r="AV696" s="654">
        <f ca="1">IF(AND(AR696&gt;0,AS696&gt;0),COUNTIF(AV$6:AV695,"&gt;0")+1,0)</f>
        <v>0</v>
      </c>
    </row>
    <row r="697" spans="41:48">
      <c r="AO697" s="654">
        <v>20</v>
      </c>
      <c r="AP697" s="654">
        <v>1</v>
      </c>
      <c r="AQ697" s="654">
        <v>8</v>
      </c>
      <c r="AR697" s="658">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654">
        <f ca="1">COUNTIF(INDIRECT("H"&amp;(ROW()+12*(($AO697-1)*3+$AP697)-ROW())/12+5):INDIRECT("S"&amp;(ROW()+12*(($AO697-1)*3+$AP697)-ROW())/12+5),AR697)</f>
        <v>0</v>
      </c>
      <c r="AT697" s="658"/>
      <c r="AV697" s="654">
        <f ca="1">IF(AND(AR697&gt;0,AS697&gt;0),COUNTIF(AV$6:AV696,"&gt;0")+1,0)</f>
        <v>0</v>
      </c>
    </row>
    <row r="698" spans="41:48">
      <c r="AO698" s="654">
        <v>20</v>
      </c>
      <c r="AP698" s="654">
        <v>1</v>
      </c>
      <c r="AQ698" s="654">
        <v>9</v>
      </c>
      <c r="AR698" s="658">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654">
        <f ca="1">COUNTIF(INDIRECT("H"&amp;(ROW()+12*(($AO698-1)*3+$AP698)-ROW())/12+5):INDIRECT("S"&amp;(ROW()+12*(($AO698-1)*3+$AP698)-ROW())/12+5),AR698)</f>
        <v>0</v>
      </c>
      <c r="AT698" s="658"/>
      <c r="AV698" s="654">
        <f ca="1">IF(AND(AR698&gt;0,AS698&gt;0),COUNTIF(AV$6:AV697,"&gt;0")+1,0)</f>
        <v>0</v>
      </c>
    </row>
    <row r="699" spans="41:48">
      <c r="AO699" s="654">
        <v>20</v>
      </c>
      <c r="AP699" s="654">
        <v>1</v>
      </c>
      <c r="AQ699" s="654">
        <v>10</v>
      </c>
      <c r="AR699" s="658">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654">
        <f ca="1">COUNTIF(INDIRECT("H"&amp;(ROW()+12*(($AO699-1)*3+$AP699)-ROW())/12+5):INDIRECT("S"&amp;(ROW()+12*(($AO699-1)*3+$AP699)-ROW())/12+5),AR699)</f>
        <v>0</v>
      </c>
      <c r="AT699" s="658"/>
      <c r="AV699" s="654">
        <f ca="1">IF(AND(AR699&gt;0,AS699&gt;0),COUNTIF(AV$6:AV698,"&gt;0")+1,0)</f>
        <v>0</v>
      </c>
    </row>
    <row r="700" spans="41:48">
      <c r="AO700" s="654">
        <v>20</v>
      </c>
      <c r="AP700" s="654">
        <v>1</v>
      </c>
      <c r="AQ700" s="654">
        <v>11</v>
      </c>
      <c r="AR700" s="658">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654">
        <f ca="1">COUNTIF(INDIRECT("H"&amp;(ROW()+12*(($AO700-1)*3+$AP700)-ROW())/12+5):INDIRECT("S"&amp;(ROW()+12*(($AO700-1)*3+$AP700)-ROW())/12+5),AR700)</f>
        <v>0</v>
      </c>
      <c r="AT700" s="658"/>
      <c r="AV700" s="654">
        <f ca="1">IF(AND(AR700&gt;0,AS700&gt;0),COUNTIF(AV$6:AV699,"&gt;0")+1,0)</f>
        <v>0</v>
      </c>
    </row>
    <row r="701" spans="41:48">
      <c r="AO701" s="654">
        <v>20</v>
      </c>
      <c r="AP701" s="654">
        <v>1</v>
      </c>
      <c r="AQ701" s="654">
        <v>12</v>
      </c>
      <c r="AR701" s="658">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654">
        <f ca="1">COUNTIF(INDIRECT("H"&amp;(ROW()+12*(($AO701-1)*3+$AP701)-ROW())/12+5):INDIRECT("S"&amp;(ROW()+12*(($AO701-1)*3+$AP701)-ROW())/12+5),AR701)</f>
        <v>0</v>
      </c>
      <c r="AT701" s="658"/>
      <c r="AV701" s="654">
        <f ca="1">IF(AND(AR701&gt;0,AS701&gt;0),COUNTIF(AV$6:AV700,"&gt;0")+1,0)</f>
        <v>0</v>
      </c>
    </row>
    <row r="702" spans="41:48">
      <c r="AO702" s="654">
        <v>20</v>
      </c>
      <c r="AP702" s="654">
        <v>2</v>
      </c>
      <c r="AQ702" s="654">
        <v>1</v>
      </c>
      <c r="AR702" s="658">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654">
        <f ca="1">COUNTIF(INDIRECT("H"&amp;(ROW()+12*(($AO702-1)*3+$AP702)-ROW())/12+5):INDIRECT("S"&amp;(ROW()+12*(($AO702-1)*3+$AP702)-ROW())/12+5),AR702)</f>
        <v>0</v>
      </c>
      <c r="AT702" s="658"/>
      <c r="AV702" s="654">
        <f ca="1">IF(AND(AR702&gt;0,AS702&gt;0),COUNTIF(AV$6:AV701,"&gt;0")+1,0)</f>
        <v>0</v>
      </c>
    </row>
    <row r="703" spans="41:48">
      <c r="AO703" s="654">
        <v>20</v>
      </c>
      <c r="AP703" s="654">
        <v>2</v>
      </c>
      <c r="AQ703" s="654">
        <v>2</v>
      </c>
      <c r="AR703" s="658">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654">
        <f ca="1">COUNTIF(INDIRECT("H"&amp;(ROW()+12*(($AO703-1)*3+$AP703)-ROW())/12+5):INDIRECT("S"&amp;(ROW()+12*(($AO703-1)*3+$AP703)-ROW())/12+5),AR703)</f>
        <v>0</v>
      </c>
      <c r="AT703" s="658"/>
      <c r="AV703" s="654">
        <f ca="1">IF(AND(AR703&gt;0,AS703&gt;0),COUNTIF(AV$6:AV702,"&gt;0")+1,0)</f>
        <v>0</v>
      </c>
    </row>
    <row r="704" spans="41:48">
      <c r="AO704" s="654">
        <v>20</v>
      </c>
      <c r="AP704" s="654">
        <v>2</v>
      </c>
      <c r="AQ704" s="654">
        <v>3</v>
      </c>
      <c r="AR704" s="658">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654">
        <f ca="1">COUNTIF(INDIRECT("H"&amp;(ROW()+12*(($AO704-1)*3+$AP704)-ROW())/12+5):INDIRECT("S"&amp;(ROW()+12*(($AO704-1)*3+$AP704)-ROW())/12+5),AR704)</f>
        <v>0</v>
      </c>
      <c r="AT704" s="658"/>
      <c r="AV704" s="654">
        <f ca="1">IF(AND(AR704&gt;0,AS704&gt;0),COUNTIF(AV$6:AV703,"&gt;0")+1,0)</f>
        <v>0</v>
      </c>
    </row>
    <row r="705" spans="41:48">
      <c r="AO705" s="654">
        <v>20</v>
      </c>
      <c r="AP705" s="654">
        <v>2</v>
      </c>
      <c r="AQ705" s="654">
        <v>4</v>
      </c>
      <c r="AR705" s="658">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654">
        <f ca="1">COUNTIF(INDIRECT("H"&amp;(ROW()+12*(($AO705-1)*3+$AP705)-ROW())/12+5):INDIRECT("S"&amp;(ROW()+12*(($AO705-1)*3+$AP705)-ROW())/12+5),AR705)</f>
        <v>0</v>
      </c>
      <c r="AT705" s="658"/>
      <c r="AV705" s="654">
        <f ca="1">IF(AND(AR705&gt;0,AS705&gt;0),COUNTIF(AV$6:AV704,"&gt;0")+1,0)</f>
        <v>0</v>
      </c>
    </row>
    <row r="706" spans="41:48">
      <c r="AO706" s="654">
        <v>20</v>
      </c>
      <c r="AP706" s="654">
        <v>2</v>
      </c>
      <c r="AQ706" s="654">
        <v>5</v>
      </c>
      <c r="AR706" s="658">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654">
        <f ca="1">COUNTIF(INDIRECT("H"&amp;(ROW()+12*(($AO706-1)*3+$AP706)-ROW())/12+5):INDIRECT("S"&amp;(ROW()+12*(($AO706-1)*3+$AP706)-ROW())/12+5),AR706)</f>
        <v>0</v>
      </c>
      <c r="AT706" s="658"/>
      <c r="AV706" s="654">
        <f ca="1">IF(AND(AR706&gt;0,AS706&gt;0),COUNTIF(AV$6:AV705,"&gt;0")+1,0)</f>
        <v>0</v>
      </c>
    </row>
    <row r="707" spans="41:48">
      <c r="AO707" s="654">
        <v>20</v>
      </c>
      <c r="AP707" s="654">
        <v>2</v>
      </c>
      <c r="AQ707" s="654">
        <v>6</v>
      </c>
      <c r="AR707" s="658">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654">
        <f ca="1">COUNTIF(INDIRECT("H"&amp;(ROW()+12*(($AO707-1)*3+$AP707)-ROW())/12+5):INDIRECT("S"&amp;(ROW()+12*(($AO707-1)*3+$AP707)-ROW())/12+5),AR707)</f>
        <v>0</v>
      </c>
      <c r="AT707" s="658"/>
      <c r="AV707" s="654">
        <f ca="1">IF(AND(AR707&gt;0,AS707&gt;0),COUNTIF(AV$6:AV706,"&gt;0")+1,0)</f>
        <v>0</v>
      </c>
    </row>
    <row r="708" spans="41:48">
      <c r="AO708" s="654">
        <v>20</v>
      </c>
      <c r="AP708" s="654">
        <v>2</v>
      </c>
      <c r="AQ708" s="654">
        <v>7</v>
      </c>
      <c r="AR708" s="658">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654">
        <f ca="1">COUNTIF(INDIRECT("H"&amp;(ROW()+12*(($AO708-1)*3+$AP708)-ROW())/12+5):INDIRECT("S"&amp;(ROW()+12*(($AO708-1)*3+$AP708)-ROW())/12+5),AR708)</f>
        <v>0</v>
      </c>
      <c r="AT708" s="658"/>
      <c r="AV708" s="654">
        <f ca="1">IF(AND(AR708&gt;0,AS708&gt;0),COUNTIF(AV$6:AV707,"&gt;0")+1,0)</f>
        <v>0</v>
      </c>
    </row>
    <row r="709" spans="41:48">
      <c r="AO709" s="654">
        <v>20</v>
      </c>
      <c r="AP709" s="654">
        <v>2</v>
      </c>
      <c r="AQ709" s="654">
        <v>8</v>
      </c>
      <c r="AR709" s="658">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654">
        <f ca="1">COUNTIF(INDIRECT("H"&amp;(ROW()+12*(($AO709-1)*3+$AP709)-ROW())/12+5):INDIRECT("S"&amp;(ROW()+12*(($AO709-1)*3+$AP709)-ROW())/12+5),AR709)</f>
        <v>0</v>
      </c>
      <c r="AT709" s="658"/>
      <c r="AV709" s="654">
        <f ca="1">IF(AND(AR709&gt;0,AS709&gt;0),COUNTIF(AV$6:AV708,"&gt;0")+1,0)</f>
        <v>0</v>
      </c>
    </row>
    <row r="710" spans="41:48">
      <c r="AO710" s="654">
        <v>20</v>
      </c>
      <c r="AP710" s="654">
        <v>2</v>
      </c>
      <c r="AQ710" s="654">
        <v>9</v>
      </c>
      <c r="AR710" s="658">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654">
        <f ca="1">COUNTIF(INDIRECT("H"&amp;(ROW()+12*(($AO710-1)*3+$AP710)-ROW())/12+5):INDIRECT("S"&amp;(ROW()+12*(($AO710-1)*3+$AP710)-ROW())/12+5),AR710)</f>
        <v>0</v>
      </c>
      <c r="AT710" s="658"/>
      <c r="AV710" s="654">
        <f ca="1">IF(AND(AR710&gt;0,AS710&gt;0),COUNTIF(AV$6:AV709,"&gt;0")+1,0)</f>
        <v>0</v>
      </c>
    </row>
    <row r="711" spans="41:48">
      <c r="AO711" s="654">
        <v>20</v>
      </c>
      <c r="AP711" s="654">
        <v>2</v>
      </c>
      <c r="AQ711" s="654">
        <v>10</v>
      </c>
      <c r="AR711" s="658">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654">
        <f ca="1">COUNTIF(INDIRECT("H"&amp;(ROW()+12*(($AO711-1)*3+$AP711)-ROW())/12+5):INDIRECT("S"&amp;(ROW()+12*(($AO711-1)*3+$AP711)-ROW())/12+5),AR711)</f>
        <v>0</v>
      </c>
      <c r="AT711" s="658"/>
      <c r="AV711" s="654">
        <f ca="1">IF(AND(AR711&gt;0,AS711&gt;0),COUNTIF(AV$6:AV710,"&gt;0")+1,0)</f>
        <v>0</v>
      </c>
    </row>
    <row r="712" spans="41:48">
      <c r="AO712" s="654">
        <v>20</v>
      </c>
      <c r="AP712" s="654">
        <v>2</v>
      </c>
      <c r="AQ712" s="654">
        <v>11</v>
      </c>
      <c r="AR712" s="658">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654">
        <f ca="1">COUNTIF(INDIRECT("H"&amp;(ROW()+12*(($AO712-1)*3+$AP712)-ROW())/12+5):INDIRECT("S"&amp;(ROW()+12*(($AO712-1)*3+$AP712)-ROW())/12+5),AR712)</f>
        <v>0</v>
      </c>
      <c r="AT712" s="658"/>
      <c r="AV712" s="654">
        <f ca="1">IF(AND(AR712&gt;0,AS712&gt;0),COUNTIF(AV$6:AV711,"&gt;0")+1,0)</f>
        <v>0</v>
      </c>
    </row>
    <row r="713" spans="41:48">
      <c r="AO713" s="654">
        <v>20</v>
      </c>
      <c r="AP713" s="654">
        <v>2</v>
      </c>
      <c r="AQ713" s="654">
        <v>12</v>
      </c>
      <c r="AR713" s="658">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654">
        <f ca="1">COUNTIF(INDIRECT("H"&amp;(ROW()+12*(($AO713-1)*3+$AP713)-ROW())/12+5):INDIRECT("S"&amp;(ROW()+12*(($AO713-1)*3+$AP713)-ROW())/12+5),AR713)</f>
        <v>0</v>
      </c>
      <c r="AT713" s="658"/>
      <c r="AV713" s="654">
        <f ca="1">IF(AND(AR713&gt;0,AS713&gt;0),COUNTIF(AV$6:AV712,"&gt;0")+1,0)</f>
        <v>0</v>
      </c>
    </row>
    <row r="714" spans="41:48">
      <c r="AO714" s="654">
        <v>20</v>
      </c>
      <c r="AP714" s="654">
        <v>3</v>
      </c>
      <c r="AQ714" s="654">
        <v>1</v>
      </c>
      <c r="AR714" s="658">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654">
        <f ca="1">COUNTIF(INDIRECT("H"&amp;(ROW()+12*(($AO714-1)*3+$AP714)-ROW())/12+5):INDIRECT("S"&amp;(ROW()+12*(($AO714-1)*3+$AP714)-ROW())/12+5),AR714)</f>
        <v>0</v>
      </c>
      <c r="AT714" s="658"/>
      <c r="AV714" s="654">
        <f ca="1">IF(AND(AR714&gt;0,AS714&gt;0),COUNTIF(AV$6:AV713,"&gt;0")+1,0)</f>
        <v>0</v>
      </c>
    </row>
    <row r="715" spans="41:48">
      <c r="AO715" s="654">
        <v>20</v>
      </c>
      <c r="AP715" s="654">
        <v>3</v>
      </c>
      <c r="AQ715" s="654">
        <v>2</v>
      </c>
      <c r="AR715" s="658">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654">
        <f ca="1">COUNTIF(INDIRECT("H"&amp;(ROW()+12*(($AO715-1)*3+$AP715)-ROW())/12+5):INDIRECT("S"&amp;(ROW()+12*(($AO715-1)*3+$AP715)-ROW())/12+5),AR715)</f>
        <v>0</v>
      </c>
      <c r="AT715" s="658"/>
      <c r="AV715" s="654">
        <f ca="1">IF(AND(AR715&gt;0,AS715&gt;0),COUNTIF(AV$6:AV714,"&gt;0")+1,0)</f>
        <v>0</v>
      </c>
    </row>
    <row r="716" spans="41:48">
      <c r="AO716" s="654">
        <v>20</v>
      </c>
      <c r="AP716" s="654">
        <v>3</v>
      </c>
      <c r="AQ716" s="654">
        <v>3</v>
      </c>
      <c r="AR716" s="658">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654">
        <f ca="1">COUNTIF(INDIRECT("H"&amp;(ROW()+12*(($AO716-1)*3+$AP716)-ROW())/12+5):INDIRECT("S"&amp;(ROW()+12*(($AO716-1)*3+$AP716)-ROW())/12+5),AR716)</f>
        <v>0</v>
      </c>
      <c r="AT716" s="658"/>
      <c r="AV716" s="654">
        <f ca="1">IF(AND(AR716&gt;0,AS716&gt;0),COUNTIF(AV$6:AV715,"&gt;0")+1,0)</f>
        <v>0</v>
      </c>
    </row>
    <row r="717" spans="41:48">
      <c r="AO717" s="654">
        <v>20</v>
      </c>
      <c r="AP717" s="654">
        <v>3</v>
      </c>
      <c r="AQ717" s="654">
        <v>4</v>
      </c>
      <c r="AR717" s="658">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654">
        <f ca="1">COUNTIF(INDIRECT("H"&amp;(ROW()+12*(($AO717-1)*3+$AP717)-ROW())/12+5):INDIRECT("S"&amp;(ROW()+12*(($AO717-1)*3+$AP717)-ROW())/12+5),AR717)</f>
        <v>0</v>
      </c>
      <c r="AT717" s="658"/>
      <c r="AV717" s="654">
        <f ca="1">IF(AND(AR717&gt;0,AS717&gt;0),COUNTIF(AV$6:AV716,"&gt;0")+1,0)</f>
        <v>0</v>
      </c>
    </row>
    <row r="718" spans="41:48">
      <c r="AO718" s="654">
        <v>20</v>
      </c>
      <c r="AP718" s="654">
        <v>3</v>
      </c>
      <c r="AQ718" s="654">
        <v>5</v>
      </c>
      <c r="AR718" s="658">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654">
        <f ca="1">COUNTIF(INDIRECT("H"&amp;(ROW()+12*(($AO718-1)*3+$AP718)-ROW())/12+5):INDIRECT("S"&amp;(ROW()+12*(($AO718-1)*3+$AP718)-ROW())/12+5),AR718)</f>
        <v>0</v>
      </c>
      <c r="AT718" s="658"/>
      <c r="AV718" s="654">
        <f ca="1">IF(AND(AR718&gt;0,AS718&gt;0),COUNTIF(AV$6:AV717,"&gt;0")+1,0)</f>
        <v>0</v>
      </c>
    </row>
    <row r="719" spans="41:48">
      <c r="AO719" s="654">
        <v>20</v>
      </c>
      <c r="AP719" s="654">
        <v>3</v>
      </c>
      <c r="AQ719" s="654">
        <v>6</v>
      </c>
      <c r="AR719" s="658">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654">
        <f ca="1">COUNTIF(INDIRECT("H"&amp;(ROW()+12*(($AO719-1)*3+$AP719)-ROW())/12+5):INDIRECT("S"&amp;(ROW()+12*(($AO719-1)*3+$AP719)-ROW())/12+5),AR719)</f>
        <v>0</v>
      </c>
      <c r="AT719" s="658"/>
      <c r="AV719" s="654">
        <f ca="1">IF(AND(AR719&gt;0,AS719&gt;0),COUNTIF(AV$6:AV718,"&gt;0")+1,0)</f>
        <v>0</v>
      </c>
    </row>
    <row r="720" spans="41:48">
      <c r="AO720" s="654">
        <v>20</v>
      </c>
      <c r="AP720" s="654">
        <v>3</v>
      </c>
      <c r="AQ720" s="654">
        <v>7</v>
      </c>
      <c r="AR720" s="658">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654">
        <f ca="1">COUNTIF(INDIRECT("H"&amp;(ROW()+12*(($AO720-1)*3+$AP720)-ROW())/12+5):INDIRECT("S"&amp;(ROW()+12*(($AO720-1)*3+$AP720)-ROW())/12+5),AR720)</f>
        <v>0</v>
      </c>
      <c r="AT720" s="658"/>
      <c r="AV720" s="654">
        <f ca="1">IF(AND(AR720&gt;0,AS720&gt;0),COUNTIF(AV$6:AV719,"&gt;0")+1,0)</f>
        <v>0</v>
      </c>
    </row>
    <row r="721" spans="41:48">
      <c r="AO721" s="654">
        <v>20</v>
      </c>
      <c r="AP721" s="654">
        <v>3</v>
      </c>
      <c r="AQ721" s="654">
        <v>8</v>
      </c>
      <c r="AR721" s="658">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654">
        <f ca="1">COUNTIF(INDIRECT("H"&amp;(ROW()+12*(($AO721-1)*3+$AP721)-ROW())/12+5):INDIRECT("S"&amp;(ROW()+12*(($AO721-1)*3+$AP721)-ROW())/12+5),AR721)</f>
        <v>0</v>
      </c>
      <c r="AT721" s="658"/>
      <c r="AV721" s="654">
        <f ca="1">IF(AND(AR721&gt;0,AS721&gt;0),COUNTIF(AV$6:AV720,"&gt;0")+1,0)</f>
        <v>0</v>
      </c>
    </row>
    <row r="722" spans="41:48">
      <c r="AO722" s="654">
        <v>20</v>
      </c>
      <c r="AP722" s="654">
        <v>3</v>
      </c>
      <c r="AQ722" s="654">
        <v>9</v>
      </c>
      <c r="AR722" s="658">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654">
        <f ca="1">COUNTIF(INDIRECT("H"&amp;(ROW()+12*(($AO722-1)*3+$AP722)-ROW())/12+5):INDIRECT("S"&amp;(ROW()+12*(($AO722-1)*3+$AP722)-ROW())/12+5),AR722)</f>
        <v>0</v>
      </c>
      <c r="AT722" s="658"/>
      <c r="AV722" s="654">
        <f ca="1">IF(AND(AR722&gt;0,AS722&gt;0),COUNTIF(AV$6:AV721,"&gt;0")+1,0)</f>
        <v>0</v>
      </c>
    </row>
    <row r="723" spans="41:48">
      <c r="AO723" s="654">
        <v>20</v>
      </c>
      <c r="AP723" s="654">
        <v>3</v>
      </c>
      <c r="AQ723" s="654">
        <v>10</v>
      </c>
      <c r="AR723" s="658">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654">
        <f ca="1">COUNTIF(INDIRECT("H"&amp;(ROW()+12*(($AO723-1)*3+$AP723)-ROW())/12+5):INDIRECT("S"&amp;(ROW()+12*(($AO723-1)*3+$AP723)-ROW())/12+5),AR723)</f>
        <v>0</v>
      </c>
      <c r="AT723" s="658"/>
      <c r="AV723" s="654">
        <f ca="1">IF(AND(AR723&gt;0,AS723&gt;0),COUNTIF(AV$6:AV722,"&gt;0")+1,0)</f>
        <v>0</v>
      </c>
    </row>
    <row r="724" spans="41:48">
      <c r="AO724" s="654">
        <v>20</v>
      </c>
      <c r="AP724" s="654">
        <v>3</v>
      </c>
      <c r="AQ724" s="654">
        <v>11</v>
      </c>
      <c r="AR724" s="658">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654">
        <f ca="1">COUNTIF(INDIRECT("H"&amp;(ROW()+12*(($AO724-1)*3+$AP724)-ROW())/12+5):INDIRECT("S"&amp;(ROW()+12*(($AO724-1)*3+$AP724)-ROW())/12+5),AR724)</f>
        <v>0</v>
      </c>
      <c r="AT724" s="658"/>
      <c r="AV724" s="654">
        <f ca="1">IF(AND(AR724&gt;0,AS724&gt;0),COUNTIF(AV$6:AV723,"&gt;0")+1,0)</f>
        <v>0</v>
      </c>
    </row>
    <row r="725" spans="41:48">
      <c r="AO725" s="654">
        <v>20</v>
      </c>
      <c r="AP725" s="654">
        <v>3</v>
      </c>
      <c r="AQ725" s="654">
        <v>12</v>
      </c>
      <c r="AR725" s="658">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654">
        <f ca="1">COUNTIF(INDIRECT("H"&amp;(ROW()+12*(($AO725-1)*3+$AP725)-ROW())/12+5):INDIRECT("S"&amp;(ROW()+12*(($AO725-1)*3+$AP725)-ROW())/12+5),AR725)</f>
        <v>0</v>
      </c>
      <c r="AT725" s="658"/>
      <c r="AV725" s="654">
        <f ca="1">IF(AND(AR725&gt;0,AS725&gt;0),COUNTIF(AV$6:AV724,"&gt;0")+1,0)</f>
        <v>0</v>
      </c>
    </row>
    <row r="726" spans="41:48">
      <c r="AO726" s="654">
        <v>21</v>
      </c>
      <c r="AP726" s="654">
        <v>1</v>
      </c>
      <c r="AQ726" s="654">
        <v>1</v>
      </c>
      <c r="AR726" s="654">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654">
        <f ca="1">COUNTIF(INDIRECT("H"&amp;(ROW()+12*(($AO726-1)*3+$AP726)-ROW())/12+5):INDIRECT("S"&amp;(ROW()+12*(($AO726-1)*3+$AP726)-ROW())/12+5),AR726)</f>
        <v>0</v>
      </c>
      <c r="AV726" s="654">
        <f ca="1">IF(AND(AR726&gt;0,AS726&gt;0),COUNTIF(AV$6:AV725,"&gt;0")+1,0)</f>
        <v>0</v>
      </c>
    </row>
    <row r="727" spans="41:48">
      <c r="AO727" s="654">
        <v>21</v>
      </c>
      <c r="AP727" s="654">
        <v>1</v>
      </c>
      <c r="AQ727" s="654">
        <v>2</v>
      </c>
      <c r="AR727" s="654">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654">
        <f ca="1">COUNTIF(INDIRECT("H"&amp;(ROW()+12*(($AO727-1)*3+$AP727)-ROW())/12+5):INDIRECT("S"&amp;(ROW()+12*(($AO727-1)*3+$AP727)-ROW())/12+5),AR727)</f>
        <v>0</v>
      </c>
      <c r="AV727" s="654">
        <f ca="1">IF(AND(AR727&gt;0,AS727&gt;0),COUNTIF(AV$6:AV726,"&gt;0")+1,0)</f>
        <v>0</v>
      </c>
    </row>
    <row r="728" spans="41:48">
      <c r="AO728" s="654">
        <v>21</v>
      </c>
      <c r="AP728" s="654">
        <v>1</v>
      </c>
      <c r="AQ728" s="654">
        <v>3</v>
      </c>
      <c r="AR728" s="654">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654">
        <f ca="1">COUNTIF(INDIRECT("H"&amp;(ROW()+12*(($AO728-1)*3+$AP728)-ROW())/12+5):INDIRECT("S"&amp;(ROW()+12*(($AO728-1)*3+$AP728)-ROW())/12+5),AR728)</f>
        <v>0</v>
      </c>
      <c r="AV728" s="654">
        <f ca="1">IF(AND(AR728&gt;0,AS728&gt;0),COUNTIF(AV$6:AV727,"&gt;0")+1,0)</f>
        <v>0</v>
      </c>
    </row>
    <row r="729" spans="41:48">
      <c r="AO729" s="654">
        <v>21</v>
      </c>
      <c r="AP729" s="654">
        <v>1</v>
      </c>
      <c r="AQ729" s="654">
        <v>4</v>
      </c>
      <c r="AR729" s="654">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654">
        <f ca="1">COUNTIF(INDIRECT("H"&amp;(ROW()+12*(($AO729-1)*3+$AP729)-ROW())/12+5):INDIRECT("S"&amp;(ROW()+12*(($AO729-1)*3+$AP729)-ROW())/12+5),AR729)</f>
        <v>0</v>
      </c>
      <c r="AV729" s="654">
        <f ca="1">IF(AND(AR729&gt;0,AS729&gt;0),COUNTIF(AV$6:AV728,"&gt;0")+1,0)</f>
        <v>0</v>
      </c>
    </row>
    <row r="730" spans="41:48">
      <c r="AO730" s="654">
        <v>21</v>
      </c>
      <c r="AP730" s="654">
        <v>1</v>
      </c>
      <c r="AQ730" s="654">
        <v>5</v>
      </c>
      <c r="AR730" s="654">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654">
        <f ca="1">COUNTIF(INDIRECT("H"&amp;(ROW()+12*(($AO730-1)*3+$AP730)-ROW())/12+5):INDIRECT("S"&amp;(ROW()+12*(($AO730-1)*3+$AP730)-ROW())/12+5),AR730)</f>
        <v>0</v>
      </c>
      <c r="AV730" s="654">
        <f ca="1">IF(AND(AR730&gt;0,AS730&gt;0),COUNTIF(AV$6:AV729,"&gt;0")+1,0)</f>
        <v>0</v>
      </c>
    </row>
    <row r="731" spans="41:48">
      <c r="AO731" s="654">
        <v>21</v>
      </c>
      <c r="AP731" s="654">
        <v>1</v>
      </c>
      <c r="AQ731" s="654">
        <v>6</v>
      </c>
      <c r="AR731" s="654">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654">
        <f ca="1">COUNTIF(INDIRECT("H"&amp;(ROW()+12*(($AO731-1)*3+$AP731)-ROW())/12+5):INDIRECT("S"&amp;(ROW()+12*(($AO731-1)*3+$AP731)-ROW())/12+5),AR731)</f>
        <v>0</v>
      </c>
      <c r="AV731" s="654">
        <f ca="1">IF(AND(AR731&gt;0,AS731&gt;0),COUNTIF(AV$6:AV730,"&gt;0")+1,0)</f>
        <v>0</v>
      </c>
    </row>
    <row r="732" spans="41:48">
      <c r="AO732" s="654">
        <v>21</v>
      </c>
      <c r="AP732" s="654">
        <v>1</v>
      </c>
      <c r="AQ732" s="654">
        <v>7</v>
      </c>
      <c r="AR732" s="654">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654">
        <f ca="1">COUNTIF(INDIRECT("H"&amp;(ROW()+12*(($AO732-1)*3+$AP732)-ROW())/12+5):INDIRECT("S"&amp;(ROW()+12*(($AO732-1)*3+$AP732)-ROW())/12+5),AR732)</f>
        <v>0</v>
      </c>
      <c r="AV732" s="654">
        <f ca="1">IF(AND(AR732&gt;0,AS732&gt;0),COUNTIF(AV$6:AV731,"&gt;0")+1,0)</f>
        <v>0</v>
      </c>
    </row>
    <row r="733" spans="41:48">
      <c r="AO733" s="654">
        <v>21</v>
      </c>
      <c r="AP733" s="654">
        <v>1</v>
      </c>
      <c r="AQ733" s="654">
        <v>8</v>
      </c>
      <c r="AR733" s="654">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654">
        <f ca="1">COUNTIF(INDIRECT("H"&amp;(ROW()+12*(($AO733-1)*3+$AP733)-ROW())/12+5):INDIRECT("S"&amp;(ROW()+12*(($AO733-1)*3+$AP733)-ROW())/12+5),AR733)</f>
        <v>0</v>
      </c>
      <c r="AV733" s="654">
        <f ca="1">IF(AND(AR733&gt;0,AS733&gt;0),COUNTIF(AV$6:AV732,"&gt;0")+1,0)</f>
        <v>0</v>
      </c>
    </row>
    <row r="734" spans="41:48">
      <c r="AO734" s="654">
        <v>21</v>
      </c>
      <c r="AP734" s="654">
        <v>1</v>
      </c>
      <c r="AQ734" s="654">
        <v>9</v>
      </c>
      <c r="AR734" s="654">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654">
        <f ca="1">COUNTIF(INDIRECT("H"&amp;(ROW()+12*(($AO734-1)*3+$AP734)-ROW())/12+5):INDIRECT("S"&amp;(ROW()+12*(($AO734-1)*3+$AP734)-ROW())/12+5),AR734)</f>
        <v>0</v>
      </c>
      <c r="AV734" s="654">
        <f ca="1">IF(AND(AR734&gt;0,AS734&gt;0),COUNTIF(AV$6:AV733,"&gt;0")+1,0)</f>
        <v>0</v>
      </c>
    </row>
    <row r="735" spans="41:48">
      <c r="AO735" s="654">
        <v>21</v>
      </c>
      <c r="AP735" s="654">
        <v>1</v>
      </c>
      <c r="AQ735" s="654">
        <v>10</v>
      </c>
      <c r="AR735" s="654">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654">
        <f ca="1">COUNTIF(INDIRECT("H"&amp;(ROW()+12*(($AO735-1)*3+$AP735)-ROW())/12+5):INDIRECT("S"&amp;(ROW()+12*(($AO735-1)*3+$AP735)-ROW())/12+5),AR735)</f>
        <v>0</v>
      </c>
      <c r="AV735" s="654">
        <f ca="1">IF(AND(AR735&gt;0,AS735&gt;0),COUNTIF(AV$6:AV734,"&gt;0")+1,0)</f>
        <v>0</v>
      </c>
    </row>
    <row r="736" spans="41:48">
      <c r="AO736" s="654">
        <v>21</v>
      </c>
      <c r="AP736" s="654">
        <v>1</v>
      </c>
      <c r="AQ736" s="654">
        <v>11</v>
      </c>
      <c r="AR736" s="654">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654">
        <f ca="1">COUNTIF(INDIRECT("H"&amp;(ROW()+12*(($AO736-1)*3+$AP736)-ROW())/12+5):INDIRECT("S"&amp;(ROW()+12*(($AO736-1)*3+$AP736)-ROW())/12+5),AR736)</f>
        <v>0</v>
      </c>
      <c r="AV736" s="654">
        <f ca="1">IF(AND(AR736&gt;0,AS736&gt;0),COUNTIF(AV$6:AV735,"&gt;0")+1,0)</f>
        <v>0</v>
      </c>
    </row>
    <row r="737" spans="41:48">
      <c r="AO737" s="654">
        <v>21</v>
      </c>
      <c r="AP737" s="654">
        <v>1</v>
      </c>
      <c r="AQ737" s="654">
        <v>12</v>
      </c>
      <c r="AR737" s="654">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654">
        <f ca="1">COUNTIF(INDIRECT("H"&amp;(ROW()+12*(($AO737-1)*3+$AP737)-ROW())/12+5):INDIRECT("S"&amp;(ROW()+12*(($AO737-1)*3+$AP737)-ROW())/12+5),AR737)</f>
        <v>0</v>
      </c>
      <c r="AV737" s="654">
        <f ca="1">IF(AND(AR737&gt;0,AS737&gt;0),COUNTIF(AV$6:AV736,"&gt;0")+1,0)</f>
        <v>0</v>
      </c>
    </row>
    <row r="738" spans="41:48">
      <c r="AO738" s="654">
        <v>21</v>
      </c>
      <c r="AP738" s="654">
        <v>2</v>
      </c>
      <c r="AQ738" s="654">
        <v>1</v>
      </c>
      <c r="AR738" s="654">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654">
        <f ca="1">COUNTIF(INDIRECT("H"&amp;(ROW()+12*(($AO738-1)*3+$AP738)-ROW())/12+5):INDIRECT("S"&amp;(ROW()+12*(($AO738-1)*3+$AP738)-ROW())/12+5),AR738)</f>
        <v>0</v>
      </c>
      <c r="AV738" s="654">
        <f ca="1">IF(AND(AR738&gt;0,AS738&gt;0),COUNTIF(AV$6:AV737,"&gt;0")+1,0)</f>
        <v>0</v>
      </c>
    </row>
    <row r="739" spans="41:48">
      <c r="AO739" s="654">
        <v>21</v>
      </c>
      <c r="AP739" s="654">
        <v>2</v>
      </c>
      <c r="AQ739" s="654">
        <v>2</v>
      </c>
      <c r="AR739" s="654">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654">
        <f ca="1">COUNTIF(INDIRECT("H"&amp;(ROW()+12*(($AO739-1)*3+$AP739)-ROW())/12+5):INDIRECT("S"&amp;(ROW()+12*(($AO739-1)*3+$AP739)-ROW())/12+5),AR739)</f>
        <v>0</v>
      </c>
      <c r="AV739" s="654">
        <f ca="1">IF(AND(AR739&gt;0,AS739&gt;0),COUNTIF(AV$6:AV738,"&gt;0")+1,0)</f>
        <v>0</v>
      </c>
    </row>
    <row r="740" spans="41:48">
      <c r="AO740" s="654">
        <v>21</v>
      </c>
      <c r="AP740" s="654">
        <v>2</v>
      </c>
      <c r="AQ740" s="654">
        <v>3</v>
      </c>
      <c r="AR740" s="654">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654">
        <f ca="1">COUNTIF(INDIRECT("H"&amp;(ROW()+12*(($AO740-1)*3+$AP740)-ROW())/12+5):INDIRECT("S"&amp;(ROW()+12*(($AO740-1)*3+$AP740)-ROW())/12+5),AR740)</f>
        <v>0</v>
      </c>
      <c r="AV740" s="654">
        <f ca="1">IF(AND(AR740&gt;0,AS740&gt;0),COUNTIF(AV$6:AV739,"&gt;0")+1,0)</f>
        <v>0</v>
      </c>
    </row>
    <row r="741" spans="41:48">
      <c r="AO741" s="654">
        <v>21</v>
      </c>
      <c r="AP741" s="654">
        <v>2</v>
      </c>
      <c r="AQ741" s="654">
        <v>4</v>
      </c>
      <c r="AR741" s="654">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654">
        <f ca="1">COUNTIF(INDIRECT("H"&amp;(ROW()+12*(($AO741-1)*3+$AP741)-ROW())/12+5):INDIRECT("S"&amp;(ROW()+12*(($AO741-1)*3+$AP741)-ROW())/12+5),AR741)</f>
        <v>0</v>
      </c>
      <c r="AV741" s="654">
        <f ca="1">IF(AND(AR741&gt;0,AS741&gt;0),COUNTIF(AV$6:AV740,"&gt;0")+1,0)</f>
        <v>0</v>
      </c>
    </row>
    <row r="742" spans="41:48">
      <c r="AO742" s="654">
        <v>21</v>
      </c>
      <c r="AP742" s="654">
        <v>2</v>
      </c>
      <c r="AQ742" s="654">
        <v>5</v>
      </c>
      <c r="AR742" s="654">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654">
        <f ca="1">COUNTIF(INDIRECT("H"&amp;(ROW()+12*(($AO742-1)*3+$AP742)-ROW())/12+5):INDIRECT("S"&amp;(ROW()+12*(($AO742-1)*3+$AP742)-ROW())/12+5),AR742)</f>
        <v>0</v>
      </c>
      <c r="AV742" s="654">
        <f ca="1">IF(AND(AR742&gt;0,AS742&gt;0),COUNTIF(AV$6:AV741,"&gt;0")+1,0)</f>
        <v>0</v>
      </c>
    </row>
    <row r="743" spans="41:48">
      <c r="AO743" s="654">
        <v>21</v>
      </c>
      <c r="AP743" s="654">
        <v>2</v>
      </c>
      <c r="AQ743" s="654">
        <v>6</v>
      </c>
      <c r="AR743" s="654">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654">
        <f ca="1">COUNTIF(INDIRECT("H"&amp;(ROW()+12*(($AO743-1)*3+$AP743)-ROW())/12+5):INDIRECT("S"&amp;(ROW()+12*(($AO743-1)*3+$AP743)-ROW())/12+5),AR743)</f>
        <v>0</v>
      </c>
      <c r="AV743" s="654">
        <f ca="1">IF(AND(AR743&gt;0,AS743&gt;0),COUNTIF(AV$6:AV742,"&gt;0")+1,0)</f>
        <v>0</v>
      </c>
    </row>
    <row r="744" spans="41:48">
      <c r="AO744" s="654">
        <v>21</v>
      </c>
      <c r="AP744" s="654">
        <v>2</v>
      </c>
      <c r="AQ744" s="654">
        <v>7</v>
      </c>
      <c r="AR744" s="654">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654">
        <f ca="1">COUNTIF(INDIRECT("H"&amp;(ROW()+12*(($AO744-1)*3+$AP744)-ROW())/12+5):INDIRECT("S"&amp;(ROW()+12*(($AO744-1)*3+$AP744)-ROW())/12+5),AR744)</f>
        <v>0</v>
      </c>
      <c r="AV744" s="654">
        <f ca="1">IF(AND(AR744&gt;0,AS744&gt;0),COUNTIF(AV$6:AV743,"&gt;0")+1,0)</f>
        <v>0</v>
      </c>
    </row>
    <row r="745" spans="41:48">
      <c r="AO745" s="654">
        <v>21</v>
      </c>
      <c r="AP745" s="654">
        <v>2</v>
      </c>
      <c r="AQ745" s="654">
        <v>8</v>
      </c>
      <c r="AR745" s="654">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654">
        <f ca="1">COUNTIF(INDIRECT("H"&amp;(ROW()+12*(($AO745-1)*3+$AP745)-ROW())/12+5):INDIRECT("S"&amp;(ROW()+12*(($AO745-1)*3+$AP745)-ROW())/12+5),AR745)</f>
        <v>0</v>
      </c>
      <c r="AV745" s="654">
        <f ca="1">IF(AND(AR745&gt;0,AS745&gt;0),COUNTIF(AV$6:AV744,"&gt;0")+1,0)</f>
        <v>0</v>
      </c>
    </row>
    <row r="746" spans="41:48">
      <c r="AO746" s="654">
        <v>21</v>
      </c>
      <c r="AP746" s="654">
        <v>2</v>
      </c>
      <c r="AQ746" s="654">
        <v>9</v>
      </c>
      <c r="AR746" s="654">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654">
        <f ca="1">COUNTIF(INDIRECT("H"&amp;(ROW()+12*(($AO746-1)*3+$AP746)-ROW())/12+5):INDIRECT("S"&amp;(ROW()+12*(($AO746-1)*3+$AP746)-ROW())/12+5),AR746)</f>
        <v>0</v>
      </c>
      <c r="AV746" s="654">
        <f ca="1">IF(AND(AR746&gt;0,AS746&gt;0),COUNTIF(AV$6:AV745,"&gt;0")+1,0)</f>
        <v>0</v>
      </c>
    </row>
    <row r="747" spans="41:48">
      <c r="AO747" s="654">
        <v>21</v>
      </c>
      <c r="AP747" s="654">
        <v>2</v>
      </c>
      <c r="AQ747" s="654">
        <v>10</v>
      </c>
      <c r="AR747" s="654">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654">
        <f ca="1">COUNTIF(INDIRECT("H"&amp;(ROW()+12*(($AO747-1)*3+$AP747)-ROW())/12+5):INDIRECT("S"&amp;(ROW()+12*(($AO747-1)*3+$AP747)-ROW())/12+5),AR747)</f>
        <v>0</v>
      </c>
      <c r="AV747" s="654">
        <f ca="1">IF(AND(AR747&gt;0,AS747&gt;0),COUNTIF(AV$6:AV746,"&gt;0")+1,0)</f>
        <v>0</v>
      </c>
    </row>
    <row r="748" spans="41:48">
      <c r="AO748" s="654">
        <v>21</v>
      </c>
      <c r="AP748" s="654">
        <v>2</v>
      </c>
      <c r="AQ748" s="654">
        <v>11</v>
      </c>
      <c r="AR748" s="654">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654">
        <f ca="1">COUNTIF(INDIRECT("H"&amp;(ROW()+12*(($AO748-1)*3+$AP748)-ROW())/12+5):INDIRECT("S"&amp;(ROW()+12*(($AO748-1)*3+$AP748)-ROW())/12+5),AR748)</f>
        <v>0</v>
      </c>
      <c r="AV748" s="654">
        <f ca="1">IF(AND(AR748&gt;0,AS748&gt;0),COUNTIF(AV$6:AV747,"&gt;0")+1,0)</f>
        <v>0</v>
      </c>
    </row>
    <row r="749" spans="41:48">
      <c r="AO749" s="654">
        <v>21</v>
      </c>
      <c r="AP749" s="654">
        <v>2</v>
      </c>
      <c r="AQ749" s="654">
        <v>12</v>
      </c>
      <c r="AR749" s="654">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654">
        <f ca="1">COUNTIF(INDIRECT("H"&amp;(ROW()+12*(($AO749-1)*3+$AP749)-ROW())/12+5):INDIRECT("S"&amp;(ROW()+12*(($AO749-1)*3+$AP749)-ROW())/12+5),AR749)</f>
        <v>0</v>
      </c>
      <c r="AV749" s="654">
        <f ca="1">IF(AND(AR749&gt;0,AS749&gt;0),COUNTIF(AV$6:AV748,"&gt;0")+1,0)</f>
        <v>0</v>
      </c>
    </row>
    <row r="750" spans="41:48">
      <c r="AO750" s="654">
        <v>21</v>
      </c>
      <c r="AP750" s="654">
        <v>3</v>
      </c>
      <c r="AQ750" s="654">
        <v>1</v>
      </c>
      <c r="AR750" s="654">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654">
        <f ca="1">COUNTIF(INDIRECT("H"&amp;(ROW()+12*(($AO750-1)*3+$AP750)-ROW())/12+5):INDIRECT("S"&amp;(ROW()+12*(($AO750-1)*3+$AP750)-ROW())/12+5),AR750)</f>
        <v>0</v>
      </c>
      <c r="AV750" s="654">
        <f ca="1">IF(AND(AR750&gt;0,AS750&gt;0),COUNTIF(AV$6:AV749,"&gt;0")+1,0)</f>
        <v>0</v>
      </c>
    </row>
    <row r="751" spans="41:48">
      <c r="AO751" s="654">
        <v>21</v>
      </c>
      <c r="AP751" s="654">
        <v>3</v>
      </c>
      <c r="AQ751" s="654">
        <v>2</v>
      </c>
      <c r="AR751" s="654">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654">
        <f ca="1">COUNTIF(INDIRECT("H"&amp;(ROW()+12*(($AO751-1)*3+$AP751)-ROW())/12+5):INDIRECT("S"&amp;(ROW()+12*(($AO751-1)*3+$AP751)-ROW())/12+5),AR751)</f>
        <v>0</v>
      </c>
      <c r="AV751" s="654">
        <f ca="1">IF(AND(AR751&gt;0,AS751&gt;0),COUNTIF(AV$6:AV750,"&gt;0")+1,0)</f>
        <v>0</v>
      </c>
    </row>
    <row r="752" spans="41:48">
      <c r="AO752" s="654">
        <v>21</v>
      </c>
      <c r="AP752" s="654">
        <v>3</v>
      </c>
      <c r="AQ752" s="654">
        <v>3</v>
      </c>
      <c r="AR752" s="654">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654">
        <f ca="1">COUNTIF(INDIRECT("H"&amp;(ROW()+12*(($AO752-1)*3+$AP752)-ROW())/12+5):INDIRECT("S"&amp;(ROW()+12*(($AO752-1)*3+$AP752)-ROW())/12+5),AR752)</f>
        <v>0</v>
      </c>
      <c r="AV752" s="654">
        <f ca="1">IF(AND(AR752&gt;0,AS752&gt;0),COUNTIF(AV$6:AV751,"&gt;0")+1,0)</f>
        <v>0</v>
      </c>
    </row>
    <row r="753" spans="41:48">
      <c r="AO753" s="654">
        <v>21</v>
      </c>
      <c r="AP753" s="654">
        <v>3</v>
      </c>
      <c r="AQ753" s="654">
        <v>4</v>
      </c>
      <c r="AR753" s="654">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654">
        <f ca="1">COUNTIF(INDIRECT("H"&amp;(ROW()+12*(($AO753-1)*3+$AP753)-ROW())/12+5):INDIRECT("S"&amp;(ROW()+12*(($AO753-1)*3+$AP753)-ROW())/12+5),AR753)</f>
        <v>0</v>
      </c>
      <c r="AV753" s="654">
        <f ca="1">IF(AND(AR753&gt;0,AS753&gt;0),COUNTIF(AV$6:AV752,"&gt;0")+1,0)</f>
        <v>0</v>
      </c>
    </row>
    <row r="754" spans="41:48">
      <c r="AO754" s="654">
        <v>21</v>
      </c>
      <c r="AP754" s="654">
        <v>3</v>
      </c>
      <c r="AQ754" s="654">
        <v>5</v>
      </c>
      <c r="AR754" s="654">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654">
        <f ca="1">COUNTIF(INDIRECT("H"&amp;(ROW()+12*(($AO754-1)*3+$AP754)-ROW())/12+5):INDIRECT("S"&amp;(ROW()+12*(($AO754-1)*3+$AP754)-ROW())/12+5),AR754)</f>
        <v>0</v>
      </c>
      <c r="AV754" s="654">
        <f ca="1">IF(AND(AR754&gt;0,AS754&gt;0),COUNTIF(AV$6:AV753,"&gt;0")+1,0)</f>
        <v>0</v>
      </c>
    </row>
    <row r="755" spans="41:48">
      <c r="AO755" s="654">
        <v>21</v>
      </c>
      <c r="AP755" s="654">
        <v>3</v>
      </c>
      <c r="AQ755" s="654">
        <v>6</v>
      </c>
      <c r="AR755" s="654">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654">
        <f ca="1">COUNTIF(INDIRECT("H"&amp;(ROW()+12*(($AO755-1)*3+$AP755)-ROW())/12+5):INDIRECT("S"&amp;(ROW()+12*(($AO755-1)*3+$AP755)-ROW())/12+5),AR755)</f>
        <v>0</v>
      </c>
      <c r="AV755" s="654">
        <f ca="1">IF(AND(AR755&gt;0,AS755&gt;0),COUNTIF(AV$6:AV754,"&gt;0")+1,0)</f>
        <v>0</v>
      </c>
    </row>
    <row r="756" spans="41:48">
      <c r="AO756" s="654">
        <v>21</v>
      </c>
      <c r="AP756" s="654">
        <v>3</v>
      </c>
      <c r="AQ756" s="654">
        <v>7</v>
      </c>
      <c r="AR756" s="654">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654">
        <f ca="1">COUNTIF(INDIRECT("H"&amp;(ROW()+12*(($AO756-1)*3+$AP756)-ROW())/12+5):INDIRECT("S"&amp;(ROW()+12*(($AO756-1)*3+$AP756)-ROW())/12+5),AR756)</f>
        <v>0</v>
      </c>
      <c r="AV756" s="654">
        <f ca="1">IF(AND(AR756&gt;0,AS756&gt;0),COUNTIF(AV$6:AV755,"&gt;0")+1,0)</f>
        <v>0</v>
      </c>
    </row>
    <row r="757" spans="41:48">
      <c r="AO757" s="654">
        <v>21</v>
      </c>
      <c r="AP757" s="654">
        <v>3</v>
      </c>
      <c r="AQ757" s="654">
        <v>8</v>
      </c>
      <c r="AR757" s="654">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654">
        <f ca="1">COUNTIF(INDIRECT("H"&amp;(ROW()+12*(($AO757-1)*3+$AP757)-ROW())/12+5):INDIRECT("S"&amp;(ROW()+12*(($AO757-1)*3+$AP757)-ROW())/12+5),AR757)</f>
        <v>0</v>
      </c>
      <c r="AV757" s="654">
        <f ca="1">IF(AND(AR757&gt;0,AS757&gt;0),COUNTIF(AV$6:AV756,"&gt;0")+1,0)</f>
        <v>0</v>
      </c>
    </row>
    <row r="758" spans="41:48">
      <c r="AO758" s="654">
        <v>21</v>
      </c>
      <c r="AP758" s="654">
        <v>3</v>
      </c>
      <c r="AQ758" s="654">
        <v>9</v>
      </c>
      <c r="AR758" s="654">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654">
        <f ca="1">COUNTIF(INDIRECT("H"&amp;(ROW()+12*(($AO758-1)*3+$AP758)-ROW())/12+5):INDIRECT("S"&amp;(ROW()+12*(($AO758-1)*3+$AP758)-ROW())/12+5),AR758)</f>
        <v>0</v>
      </c>
      <c r="AV758" s="654">
        <f ca="1">IF(AND(AR758&gt;0,AS758&gt;0),COUNTIF(AV$6:AV757,"&gt;0")+1,0)</f>
        <v>0</v>
      </c>
    </row>
    <row r="759" spans="41:48">
      <c r="AO759" s="654">
        <v>21</v>
      </c>
      <c r="AP759" s="654">
        <v>3</v>
      </c>
      <c r="AQ759" s="654">
        <v>10</v>
      </c>
      <c r="AR759" s="654">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654">
        <f ca="1">COUNTIF(INDIRECT("H"&amp;(ROW()+12*(($AO759-1)*3+$AP759)-ROW())/12+5):INDIRECT("S"&amp;(ROW()+12*(($AO759-1)*3+$AP759)-ROW())/12+5),AR759)</f>
        <v>0</v>
      </c>
      <c r="AV759" s="654">
        <f ca="1">IF(AND(AR759&gt;0,AS759&gt;0),COUNTIF(AV$6:AV758,"&gt;0")+1,0)</f>
        <v>0</v>
      </c>
    </row>
    <row r="760" spans="41:48">
      <c r="AO760" s="654">
        <v>21</v>
      </c>
      <c r="AP760" s="654">
        <v>3</v>
      </c>
      <c r="AQ760" s="654">
        <v>11</v>
      </c>
      <c r="AR760" s="654">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654">
        <f ca="1">COUNTIF(INDIRECT("H"&amp;(ROW()+12*(($AO760-1)*3+$AP760)-ROW())/12+5):INDIRECT("S"&amp;(ROW()+12*(($AO760-1)*3+$AP760)-ROW())/12+5),AR760)</f>
        <v>0</v>
      </c>
      <c r="AV760" s="654">
        <f ca="1">IF(AND(AR760&gt;0,AS760&gt;0),COUNTIF(AV$6:AV759,"&gt;0")+1,0)</f>
        <v>0</v>
      </c>
    </row>
    <row r="761" spans="41:48">
      <c r="AO761" s="654">
        <v>21</v>
      </c>
      <c r="AP761" s="654">
        <v>3</v>
      </c>
      <c r="AQ761" s="654">
        <v>12</v>
      </c>
      <c r="AR761" s="654">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654">
        <f ca="1">COUNTIF(INDIRECT("H"&amp;(ROW()+12*(($AO761-1)*3+$AP761)-ROW())/12+5):INDIRECT("S"&amp;(ROW()+12*(($AO761-1)*3+$AP761)-ROW())/12+5),AR761)</f>
        <v>0</v>
      </c>
      <c r="AV761" s="654">
        <f ca="1">IF(AND(AR761&gt;0,AS761&gt;0),COUNTIF(AV$6:AV760,"&gt;0")+1,0)</f>
        <v>0</v>
      </c>
    </row>
    <row r="762" spans="41:48">
      <c r="AO762" s="654">
        <v>22</v>
      </c>
      <c r="AP762" s="654">
        <v>1</v>
      </c>
      <c r="AQ762" s="654">
        <v>1</v>
      </c>
      <c r="AR762" s="654">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654">
        <f ca="1">COUNTIF(INDIRECT("H"&amp;(ROW()+12*(($AO762-1)*3+$AP762)-ROW())/12+5):INDIRECT("S"&amp;(ROW()+12*(($AO762-1)*3+$AP762)-ROW())/12+5),AR762)</f>
        <v>0</v>
      </c>
      <c r="AV762" s="654">
        <f ca="1">IF(AND(AR762&gt;0,AS762&gt;0),COUNTIF(AV$6:AV761,"&gt;0")+1,0)</f>
        <v>0</v>
      </c>
    </row>
    <row r="763" spans="41:48">
      <c r="AO763" s="654">
        <v>22</v>
      </c>
      <c r="AP763" s="654">
        <v>1</v>
      </c>
      <c r="AQ763" s="654">
        <v>2</v>
      </c>
      <c r="AR763" s="654">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654">
        <f ca="1">COUNTIF(INDIRECT("H"&amp;(ROW()+12*(($AO763-1)*3+$AP763)-ROW())/12+5):INDIRECT("S"&amp;(ROW()+12*(($AO763-1)*3+$AP763)-ROW())/12+5),AR763)</f>
        <v>0</v>
      </c>
      <c r="AV763" s="654">
        <f ca="1">IF(AND(AR763&gt;0,AS763&gt;0),COUNTIF(AV$6:AV762,"&gt;0")+1,0)</f>
        <v>0</v>
      </c>
    </row>
    <row r="764" spans="41:48">
      <c r="AO764" s="654">
        <v>22</v>
      </c>
      <c r="AP764" s="654">
        <v>1</v>
      </c>
      <c r="AQ764" s="654">
        <v>3</v>
      </c>
      <c r="AR764" s="654">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654">
        <f ca="1">COUNTIF(INDIRECT("H"&amp;(ROW()+12*(($AO764-1)*3+$AP764)-ROW())/12+5):INDIRECT("S"&amp;(ROW()+12*(($AO764-1)*3+$AP764)-ROW())/12+5),AR764)</f>
        <v>0</v>
      </c>
      <c r="AV764" s="654">
        <f ca="1">IF(AND(AR764&gt;0,AS764&gt;0),COUNTIF(AV$6:AV763,"&gt;0")+1,0)</f>
        <v>0</v>
      </c>
    </row>
    <row r="765" spans="41:48">
      <c r="AO765" s="654">
        <v>22</v>
      </c>
      <c r="AP765" s="654">
        <v>1</v>
      </c>
      <c r="AQ765" s="654">
        <v>4</v>
      </c>
      <c r="AR765" s="654">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654">
        <f ca="1">COUNTIF(INDIRECT("H"&amp;(ROW()+12*(($AO765-1)*3+$AP765)-ROW())/12+5):INDIRECT("S"&amp;(ROW()+12*(($AO765-1)*3+$AP765)-ROW())/12+5),AR765)</f>
        <v>0</v>
      </c>
      <c r="AV765" s="654">
        <f ca="1">IF(AND(AR765&gt;0,AS765&gt;0),COUNTIF(AV$6:AV764,"&gt;0")+1,0)</f>
        <v>0</v>
      </c>
    </row>
    <row r="766" spans="41:48">
      <c r="AO766" s="654">
        <v>22</v>
      </c>
      <c r="AP766" s="654">
        <v>1</v>
      </c>
      <c r="AQ766" s="654">
        <v>5</v>
      </c>
      <c r="AR766" s="654">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654">
        <f ca="1">COUNTIF(INDIRECT("H"&amp;(ROW()+12*(($AO766-1)*3+$AP766)-ROW())/12+5):INDIRECT("S"&amp;(ROW()+12*(($AO766-1)*3+$AP766)-ROW())/12+5),AR766)</f>
        <v>0</v>
      </c>
      <c r="AV766" s="654">
        <f ca="1">IF(AND(AR766&gt;0,AS766&gt;0),COUNTIF(AV$6:AV765,"&gt;0")+1,0)</f>
        <v>0</v>
      </c>
    </row>
    <row r="767" spans="41:48">
      <c r="AO767" s="654">
        <v>22</v>
      </c>
      <c r="AP767" s="654">
        <v>1</v>
      </c>
      <c r="AQ767" s="654">
        <v>6</v>
      </c>
      <c r="AR767" s="654">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654">
        <f ca="1">COUNTIF(INDIRECT("H"&amp;(ROW()+12*(($AO767-1)*3+$AP767)-ROW())/12+5):INDIRECT("S"&amp;(ROW()+12*(($AO767-1)*3+$AP767)-ROW())/12+5),AR767)</f>
        <v>0</v>
      </c>
      <c r="AV767" s="654">
        <f ca="1">IF(AND(AR767&gt;0,AS767&gt;0),COUNTIF(AV$6:AV766,"&gt;0")+1,0)</f>
        <v>0</v>
      </c>
    </row>
    <row r="768" spans="41:48">
      <c r="AO768" s="654">
        <v>22</v>
      </c>
      <c r="AP768" s="654">
        <v>1</v>
      </c>
      <c r="AQ768" s="654">
        <v>7</v>
      </c>
      <c r="AR768" s="654">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654">
        <f ca="1">COUNTIF(INDIRECT("H"&amp;(ROW()+12*(($AO768-1)*3+$AP768)-ROW())/12+5):INDIRECT("S"&amp;(ROW()+12*(($AO768-1)*3+$AP768)-ROW())/12+5),AR768)</f>
        <v>0</v>
      </c>
      <c r="AV768" s="654">
        <f ca="1">IF(AND(AR768&gt;0,AS768&gt;0),COUNTIF(AV$6:AV767,"&gt;0")+1,0)</f>
        <v>0</v>
      </c>
    </row>
    <row r="769" spans="41:48">
      <c r="AO769" s="654">
        <v>22</v>
      </c>
      <c r="AP769" s="654">
        <v>1</v>
      </c>
      <c r="AQ769" s="654">
        <v>8</v>
      </c>
      <c r="AR769" s="654">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654">
        <f ca="1">COUNTIF(INDIRECT("H"&amp;(ROW()+12*(($AO769-1)*3+$AP769)-ROW())/12+5):INDIRECT("S"&amp;(ROW()+12*(($AO769-1)*3+$AP769)-ROW())/12+5),AR769)</f>
        <v>0</v>
      </c>
      <c r="AV769" s="654">
        <f ca="1">IF(AND(AR769&gt;0,AS769&gt;0),COUNTIF(AV$6:AV768,"&gt;0")+1,0)</f>
        <v>0</v>
      </c>
    </row>
    <row r="770" spans="41:48">
      <c r="AO770" s="654">
        <v>22</v>
      </c>
      <c r="AP770" s="654">
        <v>1</v>
      </c>
      <c r="AQ770" s="654">
        <v>9</v>
      </c>
      <c r="AR770" s="654">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654">
        <f ca="1">COUNTIF(INDIRECT("H"&amp;(ROW()+12*(($AO770-1)*3+$AP770)-ROW())/12+5):INDIRECT("S"&amp;(ROW()+12*(($AO770-1)*3+$AP770)-ROW())/12+5),AR770)</f>
        <v>0</v>
      </c>
      <c r="AV770" s="654">
        <f ca="1">IF(AND(AR770&gt;0,AS770&gt;0),COUNTIF(AV$6:AV769,"&gt;0")+1,0)</f>
        <v>0</v>
      </c>
    </row>
    <row r="771" spans="41:48">
      <c r="AO771" s="654">
        <v>22</v>
      </c>
      <c r="AP771" s="654">
        <v>1</v>
      </c>
      <c r="AQ771" s="654">
        <v>10</v>
      </c>
      <c r="AR771" s="654">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654">
        <f ca="1">COUNTIF(INDIRECT("H"&amp;(ROW()+12*(($AO771-1)*3+$AP771)-ROW())/12+5):INDIRECT("S"&amp;(ROW()+12*(($AO771-1)*3+$AP771)-ROW())/12+5),AR771)</f>
        <v>0</v>
      </c>
      <c r="AV771" s="654">
        <f ca="1">IF(AND(AR771&gt;0,AS771&gt;0),COUNTIF(AV$6:AV770,"&gt;0")+1,0)</f>
        <v>0</v>
      </c>
    </row>
    <row r="772" spans="41:48">
      <c r="AO772" s="654">
        <v>22</v>
      </c>
      <c r="AP772" s="654">
        <v>1</v>
      </c>
      <c r="AQ772" s="654">
        <v>11</v>
      </c>
      <c r="AR772" s="654">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654">
        <f ca="1">COUNTIF(INDIRECT("H"&amp;(ROW()+12*(($AO772-1)*3+$AP772)-ROW())/12+5):INDIRECT("S"&amp;(ROW()+12*(($AO772-1)*3+$AP772)-ROW())/12+5),AR772)</f>
        <v>0</v>
      </c>
      <c r="AV772" s="654">
        <f ca="1">IF(AND(AR772&gt;0,AS772&gt;0),COUNTIF(AV$6:AV771,"&gt;0")+1,0)</f>
        <v>0</v>
      </c>
    </row>
    <row r="773" spans="41:48">
      <c r="AO773" s="654">
        <v>22</v>
      </c>
      <c r="AP773" s="654">
        <v>1</v>
      </c>
      <c r="AQ773" s="654">
        <v>12</v>
      </c>
      <c r="AR773" s="654">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654">
        <f ca="1">COUNTIF(INDIRECT("H"&amp;(ROW()+12*(($AO773-1)*3+$AP773)-ROW())/12+5):INDIRECT("S"&amp;(ROW()+12*(($AO773-1)*3+$AP773)-ROW())/12+5),AR773)</f>
        <v>0</v>
      </c>
      <c r="AV773" s="654">
        <f ca="1">IF(AND(AR773&gt;0,AS773&gt;0),COUNTIF(AV$6:AV772,"&gt;0")+1,0)</f>
        <v>0</v>
      </c>
    </row>
    <row r="774" spans="41:48">
      <c r="AO774" s="654">
        <v>22</v>
      </c>
      <c r="AP774" s="654">
        <v>2</v>
      </c>
      <c r="AQ774" s="654">
        <v>1</v>
      </c>
      <c r="AR774" s="654">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654">
        <f ca="1">COUNTIF(INDIRECT("H"&amp;(ROW()+12*(($AO774-1)*3+$AP774)-ROW())/12+5):INDIRECT("S"&amp;(ROW()+12*(($AO774-1)*3+$AP774)-ROW())/12+5),AR774)</f>
        <v>0</v>
      </c>
      <c r="AV774" s="654">
        <f ca="1">IF(AND(AR774&gt;0,AS774&gt;0),COUNTIF(AV$6:AV773,"&gt;0")+1,0)</f>
        <v>0</v>
      </c>
    </row>
    <row r="775" spans="41:48">
      <c r="AO775" s="654">
        <v>22</v>
      </c>
      <c r="AP775" s="654">
        <v>2</v>
      </c>
      <c r="AQ775" s="654">
        <v>2</v>
      </c>
      <c r="AR775" s="654">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654">
        <f ca="1">COUNTIF(INDIRECT("H"&amp;(ROW()+12*(($AO775-1)*3+$AP775)-ROW())/12+5):INDIRECT("S"&amp;(ROW()+12*(($AO775-1)*3+$AP775)-ROW())/12+5),AR775)</f>
        <v>0</v>
      </c>
      <c r="AV775" s="654">
        <f ca="1">IF(AND(AR775&gt;0,AS775&gt;0),COUNTIF(AV$6:AV774,"&gt;0")+1,0)</f>
        <v>0</v>
      </c>
    </row>
    <row r="776" spans="41:48">
      <c r="AO776" s="654">
        <v>22</v>
      </c>
      <c r="AP776" s="654">
        <v>2</v>
      </c>
      <c r="AQ776" s="654">
        <v>3</v>
      </c>
      <c r="AR776" s="654">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654">
        <f ca="1">COUNTIF(INDIRECT("H"&amp;(ROW()+12*(($AO776-1)*3+$AP776)-ROW())/12+5):INDIRECT("S"&amp;(ROW()+12*(($AO776-1)*3+$AP776)-ROW())/12+5),AR776)</f>
        <v>0</v>
      </c>
      <c r="AV776" s="654">
        <f ca="1">IF(AND(AR776&gt;0,AS776&gt;0),COUNTIF(AV$6:AV775,"&gt;0")+1,0)</f>
        <v>0</v>
      </c>
    </row>
    <row r="777" spans="41:48">
      <c r="AO777" s="654">
        <v>22</v>
      </c>
      <c r="AP777" s="654">
        <v>2</v>
      </c>
      <c r="AQ777" s="654">
        <v>4</v>
      </c>
      <c r="AR777" s="654">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654">
        <f ca="1">COUNTIF(INDIRECT("H"&amp;(ROW()+12*(($AO777-1)*3+$AP777)-ROW())/12+5):INDIRECT("S"&amp;(ROW()+12*(($AO777-1)*3+$AP777)-ROW())/12+5),AR777)</f>
        <v>0</v>
      </c>
      <c r="AV777" s="654">
        <f ca="1">IF(AND(AR777&gt;0,AS777&gt;0),COUNTIF(AV$6:AV776,"&gt;0")+1,0)</f>
        <v>0</v>
      </c>
    </row>
    <row r="778" spans="41:48">
      <c r="AO778" s="654">
        <v>22</v>
      </c>
      <c r="AP778" s="654">
        <v>2</v>
      </c>
      <c r="AQ778" s="654">
        <v>5</v>
      </c>
      <c r="AR778" s="654">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654">
        <f ca="1">COUNTIF(INDIRECT("H"&amp;(ROW()+12*(($AO778-1)*3+$AP778)-ROW())/12+5):INDIRECT("S"&amp;(ROW()+12*(($AO778-1)*3+$AP778)-ROW())/12+5),AR778)</f>
        <v>0</v>
      </c>
      <c r="AV778" s="654">
        <f ca="1">IF(AND(AR778&gt;0,AS778&gt;0),COUNTIF(AV$6:AV777,"&gt;0")+1,0)</f>
        <v>0</v>
      </c>
    </row>
    <row r="779" spans="41:48">
      <c r="AO779" s="654">
        <v>22</v>
      </c>
      <c r="AP779" s="654">
        <v>2</v>
      </c>
      <c r="AQ779" s="654">
        <v>6</v>
      </c>
      <c r="AR779" s="654">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654">
        <f ca="1">COUNTIF(INDIRECT("H"&amp;(ROW()+12*(($AO779-1)*3+$AP779)-ROW())/12+5):INDIRECT("S"&amp;(ROW()+12*(($AO779-1)*3+$AP779)-ROW())/12+5),AR779)</f>
        <v>0</v>
      </c>
      <c r="AV779" s="654">
        <f ca="1">IF(AND(AR779&gt;0,AS779&gt;0),COUNTIF(AV$6:AV778,"&gt;0")+1,0)</f>
        <v>0</v>
      </c>
    </row>
    <row r="780" spans="41:48">
      <c r="AO780" s="654">
        <v>22</v>
      </c>
      <c r="AP780" s="654">
        <v>2</v>
      </c>
      <c r="AQ780" s="654">
        <v>7</v>
      </c>
      <c r="AR780" s="654">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654">
        <f ca="1">COUNTIF(INDIRECT("H"&amp;(ROW()+12*(($AO780-1)*3+$AP780)-ROW())/12+5):INDIRECT("S"&amp;(ROW()+12*(($AO780-1)*3+$AP780)-ROW())/12+5),AR780)</f>
        <v>0</v>
      </c>
      <c r="AV780" s="654">
        <f ca="1">IF(AND(AR780&gt;0,AS780&gt;0),COUNTIF(AV$6:AV779,"&gt;0")+1,0)</f>
        <v>0</v>
      </c>
    </row>
    <row r="781" spans="41:48">
      <c r="AO781" s="654">
        <v>22</v>
      </c>
      <c r="AP781" s="654">
        <v>2</v>
      </c>
      <c r="AQ781" s="654">
        <v>8</v>
      </c>
      <c r="AR781" s="654">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654">
        <f ca="1">COUNTIF(INDIRECT("H"&amp;(ROW()+12*(($AO781-1)*3+$AP781)-ROW())/12+5):INDIRECT("S"&amp;(ROW()+12*(($AO781-1)*3+$AP781)-ROW())/12+5),AR781)</f>
        <v>0</v>
      </c>
      <c r="AV781" s="654">
        <f ca="1">IF(AND(AR781&gt;0,AS781&gt;0),COUNTIF(AV$6:AV780,"&gt;0")+1,0)</f>
        <v>0</v>
      </c>
    </row>
    <row r="782" spans="41:48">
      <c r="AO782" s="654">
        <v>22</v>
      </c>
      <c r="AP782" s="654">
        <v>2</v>
      </c>
      <c r="AQ782" s="654">
        <v>9</v>
      </c>
      <c r="AR782" s="654">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654">
        <f ca="1">COUNTIF(INDIRECT("H"&amp;(ROW()+12*(($AO782-1)*3+$AP782)-ROW())/12+5):INDIRECT("S"&amp;(ROW()+12*(($AO782-1)*3+$AP782)-ROW())/12+5),AR782)</f>
        <v>0</v>
      </c>
      <c r="AV782" s="654">
        <f ca="1">IF(AND(AR782&gt;0,AS782&gt;0),COUNTIF(AV$6:AV781,"&gt;0")+1,0)</f>
        <v>0</v>
      </c>
    </row>
    <row r="783" spans="41:48">
      <c r="AO783" s="654">
        <v>22</v>
      </c>
      <c r="AP783" s="654">
        <v>2</v>
      </c>
      <c r="AQ783" s="654">
        <v>10</v>
      </c>
      <c r="AR783" s="654">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654">
        <f ca="1">COUNTIF(INDIRECT("H"&amp;(ROW()+12*(($AO783-1)*3+$AP783)-ROW())/12+5):INDIRECT("S"&amp;(ROW()+12*(($AO783-1)*3+$AP783)-ROW())/12+5),AR783)</f>
        <v>0</v>
      </c>
      <c r="AV783" s="654">
        <f ca="1">IF(AND(AR783&gt;0,AS783&gt;0),COUNTIF(AV$6:AV782,"&gt;0")+1,0)</f>
        <v>0</v>
      </c>
    </row>
    <row r="784" spans="41:48">
      <c r="AO784" s="654">
        <v>22</v>
      </c>
      <c r="AP784" s="654">
        <v>2</v>
      </c>
      <c r="AQ784" s="654">
        <v>11</v>
      </c>
      <c r="AR784" s="654">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654">
        <f ca="1">COUNTIF(INDIRECT("H"&amp;(ROW()+12*(($AO784-1)*3+$AP784)-ROW())/12+5):INDIRECT("S"&amp;(ROW()+12*(($AO784-1)*3+$AP784)-ROW())/12+5),AR784)</f>
        <v>0</v>
      </c>
      <c r="AV784" s="654">
        <f ca="1">IF(AND(AR784&gt;0,AS784&gt;0),COUNTIF(AV$6:AV783,"&gt;0")+1,0)</f>
        <v>0</v>
      </c>
    </row>
    <row r="785" spans="41:48">
      <c r="AO785" s="654">
        <v>22</v>
      </c>
      <c r="AP785" s="654">
        <v>2</v>
      </c>
      <c r="AQ785" s="654">
        <v>12</v>
      </c>
      <c r="AR785" s="654">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654">
        <f ca="1">COUNTIF(INDIRECT("H"&amp;(ROW()+12*(($AO785-1)*3+$AP785)-ROW())/12+5):INDIRECT("S"&amp;(ROW()+12*(($AO785-1)*3+$AP785)-ROW())/12+5),AR785)</f>
        <v>0</v>
      </c>
      <c r="AV785" s="654">
        <f ca="1">IF(AND(AR785&gt;0,AS785&gt;0),COUNTIF(AV$6:AV784,"&gt;0")+1,0)</f>
        <v>0</v>
      </c>
    </row>
    <row r="786" spans="41:48">
      <c r="AO786" s="654">
        <v>22</v>
      </c>
      <c r="AP786" s="654">
        <v>3</v>
      </c>
      <c r="AQ786" s="654">
        <v>1</v>
      </c>
      <c r="AR786" s="654">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654">
        <f ca="1">COUNTIF(INDIRECT("H"&amp;(ROW()+12*(($AO786-1)*3+$AP786)-ROW())/12+5):INDIRECT("S"&amp;(ROW()+12*(($AO786-1)*3+$AP786)-ROW())/12+5),AR786)</f>
        <v>0</v>
      </c>
      <c r="AV786" s="654">
        <f ca="1">IF(AND(AR786&gt;0,AS786&gt;0),COUNTIF(AV$6:AV785,"&gt;0")+1,0)</f>
        <v>0</v>
      </c>
    </row>
    <row r="787" spans="41:48">
      <c r="AO787" s="654">
        <v>22</v>
      </c>
      <c r="AP787" s="654">
        <v>3</v>
      </c>
      <c r="AQ787" s="654">
        <v>2</v>
      </c>
      <c r="AR787" s="654">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654">
        <f ca="1">COUNTIF(INDIRECT("H"&amp;(ROW()+12*(($AO787-1)*3+$AP787)-ROW())/12+5):INDIRECT("S"&amp;(ROW()+12*(($AO787-1)*3+$AP787)-ROW())/12+5),AR787)</f>
        <v>0</v>
      </c>
      <c r="AV787" s="654">
        <f ca="1">IF(AND(AR787&gt;0,AS787&gt;0),COUNTIF(AV$6:AV786,"&gt;0")+1,0)</f>
        <v>0</v>
      </c>
    </row>
    <row r="788" spans="41:48">
      <c r="AO788" s="654">
        <v>22</v>
      </c>
      <c r="AP788" s="654">
        <v>3</v>
      </c>
      <c r="AQ788" s="654">
        <v>3</v>
      </c>
      <c r="AR788" s="654">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654">
        <f ca="1">COUNTIF(INDIRECT("H"&amp;(ROW()+12*(($AO788-1)*3+$AP788)-ROW())/12+5):INDIRECT("S"&amp;(ROW()+12*(($AO788-1)*3+$AP788)-ROW())/12+5),AR788)</f>
        <v>0</v>
      </c>
      <c r="AV788" s="654">
        <f ca="1">IF(AND(AR788&gt;0,AS788&gt;0),COUNTIF(AV$6:AV787,"&gt;0")+1,0)</f>
        <v>0</v>
      </c>
    </row>
    <row r="789" spans="41:48">
      <c r="AO789" s="654">
        <v>22</v>
      </c>
      <c r="AP789" s="654">
        <v>3</v>
      </c>
      <c r="AQ789" s="654">
        <v>4</v>
      </c>
      <c r="AR789" s="654">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654">
        <f ca="1">COUNTIF(INDIRECT("H"&amp;(ROW()+12*(($AO789-1)*3+$AP789)-ROW())/12+5):INDIRECT("S"&amp;(ROW()+12*(($AO789-1)*3+$AP789)-ROW())/12+5),AR789)</f>
        <v>0</v>
      </c>
      <c r="AV789" s="654">
        <f ca="1">IF(AND(AR789&gt;0,AS789&gt;0),COUNTIF(AV$6:AV788,"&gt;0")+1,0)</f>
        <v>0</v>
      </c>
    </row>
    <row r="790" spans="41:48">
      <c r="AO790" s="654">
        <v>22</v>
      </c>
      <c r="AP790" s="654">
        <v>3</v>
      </c>
      <c r="AQ790" s="654">
        <v>5</v>
      </c>
      <c r="AR790" s="654">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654">
        <f ca="1">COUNTIF(INDIRECT("H"&amp;(ROW()+12*(($AO790-1)*3+$AP790)-ROW())/12+5):INDIRECT("S"&amp;(ROW()+12*(($AO790-1)*3+$AP790)-ROW())/12+5),AR790)</f>
        <v>0</v>
      </c>
      <c r="AV790" s="654">
        <f ca="1">IF(AND(AR790&gt;0,AS790&gt;0),COUNTIF(AV$6:AV789,"&gt;0")+1,0)</f>
        <v>0</v>
      </c>
    </row>
    <row r="791" spans="41:48">
      <c r="AO791" s="654">
        <v>22</v>
      </c>
      <c r="AP791" s="654">
        <v>3</v>
      </c>
      <c r="AQ791" s="654">
        <v>6</v>
      </c>
      <c r="AR791" s="654">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654">
        <f ca="1">COUNTIF(INDIRECT("H"&amp;(ROW()+12*(($AO791-1)*3+$AP791)-ROW())/12+5):INDIRECT("S"&amp;(ROW()+12*(($AO791-1)*3+$AP791)-ROW())/12+5),AR791)</f>
        <v>0</v>
      </c>
      <c r="AV791" s="654">
        <f ca="1">IF(AND(AR791&gt;0,AS791&gt;0),COUNTIF(AV$6:AV790,"&gt;0")+1,0)</f>
        <v>0</v>
      </c>
    </row>
    <row r="792" spans="41:48">
      <c r="AO792" s="654">
        <v>22</v>
      </c>
      <c r="AP792" s="654">
        <v>3</v>
      </c>
      <c r="AQ792" s="654">
        <v>7</v>
      </c>
      <c r="AR792" s="654">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654">
        <f ca="1">COUNTIF(INDIRECT("H"&amp;(ROW()+12*(($AO792-1)*3+$AP792)-ROW())/12+5):INDIRECT("S"&amp;(ROW()+12*(($AO792-1)*3+$AP792)-ROW())/12+5),AR792)</f>
        <v>0</v>
      </c>
      <c r="AV792" s="654">
        <f ca="1">IF(AND(AR792&gt;0,AS792&gt;0),COUNTIF(AV$6:AV791,"&gt;0")+1,0)</f>
        <v>0</v>
      </c>
    </row>
    <row r="793" spans="41:48">
      <c r="AO793" s="654">
        <v>22</v>
      </c>
      <c r="AP793" s="654">
        <v>3</v>
      </c>
      <c r="AQ793" s="654">
        <v>8</v>
      </c>
      <c r="AR793" s="654">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654">
        <f ca="1">COUNTIF(INDIRECT("H"&amp;(ROW()+12*(($AO793-1)*3+$AP793)-ROW())/12+5):INDIRECT("S"&amp;(ROW()+12*(($AO793-1)*3+$AP793)-ROW())/12+5),AR793)</f>
        <v>0</v>
      </c>
      <c r="AV793" s="654">
        <f ca="1">IF(AND(AR793&gt;0,AS793&gt;0),COUNTIF(AV$6:AV792,"&gt;0")+1,0)</f>
        <v>0</v>
      </c>
    </row>
    <row r="794" spans="41:48">
      <c r="AO794" s="654">
        <v>22</v>
      </c>
      <c r="AP794" s="654">
        <v>3</v>
      </c>
      <c r="AQ794" s="654">
        <v>9</v>
      </c>
      <c r="AR794" s="654">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654">
        <f ca="1">COUNTIF(INDIRECT("H"&amp;(ROW()+12*(($AO794-1)*3+$AP794)-ROW())/12+5):INDIRECT("S"&amp;(ROW()+12*(($AO794-1)*3+$AP794)-ROW())/12+5),AR794)</f>
        <v>0</v>
      </c>
      <c r="AV794" s="654">
        <f ca="1">IF(AND(AR794&gt;0,AS794&gt;0),COUNTIF(AV$6:AV793,"&gt;0")+1,0)</f>
        <v>0</v>
      </c>
    </row>
    <row r="795" spans="41:48">
      <c r="AO795" s="654">
        <v>22</v>
      </c>
      <c r="AP795" s="654">
        <v>3</v>
      </c>
      <c r="AQ795" s="654">
        <v>10</v>
      </c>
      <c r="AR795" s="654">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654">
        <f ca="1">COUNTIF(INDIRECT("H"&amp;(ROW()+12*(($AO795-1)*3+$AP795)-ROW())/12+5):INDIRECT("S"&amp;(ROW()+12*(($AO795-1)*3+$AP795)-ROW())/12+5),AR795)</f>
        <v>0</v>
      </c>
      <c r="AV795" s="654">
        <f ca="1">IF(AND(AR795&gt;0,AS795&gt;0),COUNTIF(AV$6:AV794,"&gt;0")+1,0)</f>
        <v>0</v>
      </c>
    </row>
    <row r="796" spans="41:48">
      <c r="AO796" s="654">
        <v>22</v>
      </c>
      <c r="AP796" s="654">
        <v>3</v>
      </c>
      <c r="AQ796" s="654">
        <v>11</v>
      </c>
      <c r="AR796" s="654">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654">
        <f ca="1">COUNTIF(INDIRECT("H"&amp;(ROW()+12*(($AO796-1)*3+$AP796)-ROW())/12+5):INDIRECT("S"&amp;(ROW()+12*(($AO796-1)*3+$AP796)-ROW())/12+5),AR796)</f>
        <v>0</v>
      </c>
      <c r="AV796" s="654">
        <f ca="1">IF(AND(AR796&gt;0,AS796&gt;0),COUNTIF(AV$6:AV795,"&gt;0")+1,0)</f>
        <v>0</v>
      </c>
    </row>
    <row r="797" spans="41:48">
      <c r="AO797" s="654">
        <v>22</v>
      </c>
      <c r="AP797" s="654">
        <v>3</v>
      </c>
      <c r="AQ797" s="654">
        <v>12</v>
      </c>
      <c r="AR797" s="654">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654">
        <f ca="1">COUNTIF(INDIRECT("H"&amp;(ROW()+12*(($AO797-1)*3+$AP797)-ROW())/12+5):INDIRECT("S"&amp;(ROW()+12*(($AO797-1)*3+$AP797)-ROW())/12+5),AR797)</f>
        <v>0</v>
      </c>
      <c r="AV797" s="654">
        <f ca="1">IF(AND(AR797&gt;0,AS797&gt;0),COUNTIF(AV$6:AV796,"&gt;0")+1,0)</f>
        <v>0</v>
      </c>
    </row>
    <row r="798" spans="41:48">
      <c r="AO798" s="654">
        <v>23</v>
      </c>
      <c r="AP798" s="654">
        <v>1</v>
      </c>
      <c r="AQ798" s="654">
        <v>1</v>
      </c>
      <c r="AR798" s="654">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654">
        <f ca="1">COUNTIF(INDIRECT("H"&amp;(ROW()+12*(($AO798-1)*3+$AP798)-ROW())/12+5):INDIRECT("S"&amp;(ROW()+12*(($AO798-1)*3+$AP798)-ROW())/12+5),AR798)</f>
        <v>0</v>
      </c>
      <c r="AV798" s="654">
        <f ca="1">IF(AND(AR798&gt;0,AS798&gt;0),COUNTIF(AV$6:AV797,"&gt;0")+1,0)</f>
        <v>0</v>
      </c>
    </row>
    <row r="799" spans="41:48">
      <c r="AO799" s="654">
        <v>23</v>
      </c>
      <c r="AP799" s="654">
        <v>1</v>
      </c>
      <c r="AQ799" s="654">
        <v>2</v>
      </c>
      <c r="AR799" s="654">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654">
        <f ca="1">COUNTIF(INDIRECT("H"&amp;(ROW()+12*(($AO799-1)*3+$AP799)-ROW())/12+5):INDIRECT("S"&amp;(ROW()+12*(($AO799-1)*3+$AP799)-ROW())/12+5),AR799)</f>
        <v>0</v>
      </c>
      <c r="AV799" s="654">
        <f ca="1">IF(AND(AR799&gt;0,AS799&gt;0),COUNTIF(AV$6:AV798,"&gt;0")+1,0)</f>
        <v>0</v>
      </c>
    </row>
    <row r="800" spans="41:48">
      <c r="AO800" s="654">
        <v>23</v>
      </c>
      <c r="AP800" s="654">
        <v>1</v>
      </c>
      <c r="AQ800" s="654">
        <v>3</v>
      </c>
      <c r="AR800" s="654">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654">
        <f ca="1">COUNTIF(INDIRECT("H"&amp;(ROW()+12*(($AO800-1)*3+$AP800)-ROW())/12+5):INDIRECT("S"&amp;(ROW()+12*(($AO800-1)*3+$AP800)-ROW())/12+5),AR800)</f>
        <v>0</v>
      </c>
      <c r="AV800" s="654">
        <f ca="1">IF(AND(AR800&gt;0,AS800&gt;0),COUNTIF(AV$6:AV799,"&gt;0")+1,0)</f>
        <v>0</v>
      </c>
    </row>
    <row r="801" spans="41:48">
      <c r="AO801" s="654">
        <v>23</v>
      </c>
      <c r="AP801" s="654">
        <v>1</v>
      </c>
      <c r="AQ801" s="654">
        <v>4</v>
      </c>
      <c r="AR801" s="654">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654">
        <f ca="1">COUNTIF(INDIRECT("H"&amp;(ROW()+12*(($AO801-1)*3+$AP801)-ROW())/12+5):INDIRECT("S"&amp;(ROW()+12*(($AO801-1)*3+$AP801)-ROW())/12+5),AR801)</f>
        <v>0</v>
      </c>
      <c r="AV801" s="654">
        <f ca="1">IF(AND(AR801&gt;0,AS801&gt;0),COUNTIF(AV$6:AV800,"&gt;0")+1,0)</f>
        <v>0</v>
      </c>
    </row>
    <row r="802" spans="41:48">
      <c r="AO802" s="654">
        <v>23</v>
      </c>
      <c r="AP802" s="654">
        <v>1</v>
      </c>
      <c r="AQ802" s="654">
        <v>5</v>
      </c>
      <c r="AR802" s="654">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654">
        <f ca="1">COUNTIF(INDIRECT("H"&amp;(ROW()+12*(($AO802-1)*3+$AP802)-ROW())/12+5):INDIRECT("S"&amp;(ROW()+12*(($AO802-1)*3+$AP802)-ROW())/12+5),AR802)</f>
        <v>0</v>
      </c>
      <c r="AV802" s="654">
        <f ca="1">IF(AND(AR802&gt;0,AS802&gt;0),COUNTIF(AV$6:AV801,"&gt;0")+1,0)</f>
        <v>0</v>
      </c>
    </row>
    <row r="803" spans="41:48">
      <c r="AO803" s="654">
        <v>23</v>
      </c>
      <c r="AP803" s="654">
        <v>1</v>
      </c>
      <c r="AQ803" s="654">
        <v>6</v>
      </c>
      <c r="AR803" s="654">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654">
        <f ca="1">COUNTIF(INDIRECT("H"&amp;(ROW()+12*(($AO803-1)*3+$AP803)-ROW())/12+5):INDIRECT("S"&amp;(ROW()+12*(($AO803-1)*3+$AP803)-ROW())/12+5),AR803)</f>
        <v>0</v>
      </c>
      <c r="AV803" s="654">
        <f ca="1">IF(AND(AR803&gt;0,AS803&gt;0),COUNTIF(AV$6:AV802,"&gt;0")+1,0)</f>
        <v>0</v>
      </c>
    </row>
    <row r="804" spans="41:48">
      <c r="AO804" s="654">
        <v>23</v>
      </c>
      <c r="AP804" s="654">
        <v>1</v>
      </c>
      <c r="AQ804" s="654">
        <v>7</v>
      </c>
      <c r="AR804" s="654">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654">
        <f ca="1">COUNTIF(INDIRECT("H"&amp;(ROW()+12*(($AO804-1)*3+$AP804)-ROW())/12+5):INDIRECT("S"&amp;(ROW()+12*(($AO804-1)*3+$AP804)-ROW())/12+5),AR804)</f>
        <v>0</v>
      </c>
      <c r="AV804" s="654">
        <f ca="1">IF(AND(AR804&gt;0,AS804&gt;0),COUNTIF(AV$6:AV803,"&gt;0")+1,0)</f>
        <v>0</v>
      </c>
    </row>
    <row r="805" spans="41:48">
      <c r="AO805" s="654">
        <v>23</v>
      </c>
      <c r="AP805" s="654">
        <v>1</v>
      </c>
      <c r="AQ805" s="654">
        <v>8</v>
      </c>
      <c r="AR805" s="654">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654">
        <f ca="1">COUNTIF(INDIRECT("H"&amp;(ROW()+12*(($AO805-1)*3+$AP805)-ROW())/12+5):INDIRECT("S"&amp;(ROW()+12*(($AO805-1)*3+$AP805)-ROW())/12+5),AR805)</f>
        <v>0</v>
      </c>
      <c r="AV805" s="654">
        <f ca="1">IF(AND(AR805&gt;0,AS805&gt;0),COUNTIF(AV$6:AV804,"&gt;0")+1,0)</f>
        <v>0</v>
      </c>
    </row>
    <row r="806" spans="41:48">
      <c r="AO806" s="654">
        <v>23</v>
      </c>
      <c r="AP806" s="654">
        <v>1</v>
      </c>
      <c r="AQ806" s="654">
        <v>9</v>
      </c>
      <c r="AR806" s="654">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654">
        <f ca="1">COUNTIF(INDIRECT("H"&amp;(ROW()+12*(($AO806-1)*3+$AP806)-ROW())/12+5):INDIRECT("S"&amp;(ROW()+12*(($AO806-1)*3+$AP806)-ROW())/12+5),AR806)</f>
        <v>0</v>
      </c>
      <c r="AV806" s="654">
        <f ca="1">IF(AND(AR806&gt;0,AS806&gt;0),COUNTIF(AV$6:AV805,"&gt;0")+1,0)</f>
        <v>0</v>
      </c>
    </row>
    <row r="807" spans="41:48">
      <c r="AO807" s="654">
        <v>23</v>
      </c>
      <c r="AP807" s="654">
        <v>1</v>
      </c>
      <c r="AQ807" s="654">
        <v>10</v>
      </c>
      <c r="AR807" s="654">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654">
        <f ca="1">COUNTIF(INDIRECT("H"&amp;(ROW()+12*(($AO807-1)*3+$AP807)-ROW())/12+5):INDIRECT("S"&amp;(ROW()+12*(($AO807-1)*3+$AP807)-ROW())/12+5),AR807)</f>
        <v>0</v>
      </c>
      <c r="AV807" s="654">
        <f ca="1">IF(AND(AR807&gt;0,AS807&gt;0),COUNTIF(AV$6:AV806,"&gt;0")+1,0)</f>
        <v>0</v>
      </c>
    </row>
    <row r="808" spans="41:48">
      <c r="AO808" s="654">
        <v>23</v>
      </c>
      <c r="AP808" s="654">
        <v>1</v>
      </c>
      <c r="AQ808" s="654">
        <v>11</v>
      </c>
      <c r="AR808" s="654">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654">
        <f ca="1">COUNTIF(INDIRECT("H"&amp;(ROW()+12*(($AO808-1)*3+$AP808)-ROW())/12+5):INDIRECT("S"&amp;(ROW()+12*(($AO808-1)*3+$AP808)-ROW())/12+5),AR808)</f>
        <v>0</v>
      </c>
      <c r="AV808" s="654">
        <f ca="1">IF(AND(AR808&gt;0,AS808&gt;0),COUNTIF(AV$6:AV807,"&gt;0")+1,0)</f>
        <v>0</v>
      </c>
    </row>
    <row r="809" spans="41:48">
      <c r="AO809" s="654">
        <v>23</v>
      </c>
      <c r="AP809" s="654">
        <v>1</v>
      </c>
      <c r="AQ809" s="654">
        <v>12</v>
      </c>
      <c r="AR809" s="654">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654">
        <f ca="1">COUNTIF(INDIRECT("H"&amp;(ROW()+12*(($AO809-1)*3+$AP809)-ROW())/12+5):INDIRECT("S"&amp;(ROW()+12*(($AO809-1)*3+$AP809)-ROW())/12+5),AR809)</f>
        <v>0</v>
      </c>
      <c r="AV809" s="654">
        <f ca="1">IF(AND(AR809&gt;0,AS809&gt;0),COUNTIF(AV$6:AV808,"&gt;0")+1,0)</f>
        <v>0</v>
      </c>
    </row>
    <row r="810" spans="41:48">
      <c r="AO810" s="654">
        <v>23</v>
      </c>
      <c r="AP810" s="654">
        <v>2</v>
      </c>
      <c r="AQ810" s="654">
        <v>1</v>
      </c>
      <c r="AR810" s="654">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654">
        <f ca="1">COUNTIF(INDIRECT("H"&amp;(ROW()+12*(($AO810-1)*3+$AP810)-ROW())/12+5):INDIRECT("S"&amp;(ROW()+12*(($AO810-1)*3+$AP810)-ROW())/12+5),AR810)</f>
        <v>0</v>
      </c>
      <c r="AV810" s="654">
        <f ca="1">IF(AND(AR810&gt;0,AS810&gt;0),COUNTIF(AV$6:AV809,"&gt;0")+1,0)</f>
        <v>0</v>
      </c>
    </row>
    <row r="811" spans="41:48">
      <c r="AO811" s="654">
        <v>23</v>
      </c>
      <c r="AP811" s="654">
        <v>2</v>
      </c>
      <c r="AQ811" s="654">
        <v>2</v>
      </c>
      <c r="AR811" s="654">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654">
        <f ca="1">COUNTIF(INDIRECT("H"&amp;(ROW()+12*(($AO811-1)*3+$AP811)-ROW())/12+5):INDIRECT("S"&amp;(ROW()+12*(($AO811-1)*3+$AP811)-ROW())/12+5),AR811)</f>
        <v>0</v>
      </c>
      <c r="AV811" s="654">
        <f ca="1">IF(AND(AR811&gt;0,AS811&gt;0),COUNTIF(AV$6:AV810,"&gt;0")+1,0)</f>
        <v>0</v>
      </c>
    </row>
    <row r="812" spans="41:48">
      <c r="AO812" s="654">
        <v>23</v>
      </c>
      <c r="AP812" s="654">
        <v>2</v>
      </c>
      <c r="AQ812" s="654">
        <v>3</v>
      </c>
      <c r="AR812" s="654">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654">
        <f ca="1">COUNTIF(INDIRECT("H"&amp;(ROW()+12*(($AO812-1)*3+$AP812)-ROW())/12+5):INDIRECT("S"&amp;(ROW()+12*(($AO812-1)*3+$AP812)-ROW())/12+5),AR812)</f>
        <v>0</v>
      </c>
      <c r="AV812" s="654">
        <f ca="1">IF(AND(AR812&gt;0,AS812&gt;0),COUNTIF(AV$6:AV811,"&gt;0")+1,0)</f>
        <v>0</v>
      </c>
    </row>
    <row r="813" spans="41:48">
      <c r="AO813" s="654">
        <v>23</v>
      </c>
      <c r="AP813" s="654">
        <v>2</v>
      </c>
      <c r="AQ813" s="654">
        <v>4</v>
      </c>
      <c r="AR813" s="654">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654">
        <f ca="1">COUNTIF(INDIRECT("H"&amp;(ROW()+12*(($AO813-1)*3+$AP813)-ROW())/12+5):INDIRECT("S"&amp;(ROW()+12*(($AO813-1)*3+$AP813)-ROW())/12+5),AR813)</f>
        <v>0</v>
      </c>
      <c r="AV813" s="654">
        <f ca="1">IF(AND(AR813&gt;0,AS813&gt;0),COUNTIF(AV$6:AV812,"&gt;0")+1,0)</f>
        <v>0</v>
      </c>
    </row>
    <row r="814" spans="41:48">
      <c r="AO814" s="654">
        <v>23</v>
      </c>
      <c r="AP814" s="654">
        <v>2</v>
      </c>
      <c r="AQ814" s="654">
        <v>5</v>
      </c>
      <c r="AR814" s="654">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654">
        <f ca="1">COUNTIF(INDIRECT("H"&amp;(ROW()+12*(($AO814-1)*3+$AP814)-ROW())/12+5):INDIRECT("S"&amp;(ROW()+12*(($AO814-1)*3+$AP814)-ROW())/12+5),AR814)</f>
        <v>0</v>
      </c>
      <c r="AV814" s="654">
        <f ca="1">IF(AND(AR814&gt;0,AS814&gt;0),COUNTIF(AV$6:AV813,"&gt;0")+1,0)</f>
        <v>0</v>
      </c>
    </row>
    <row r="815" spans="41:48">
      <c r="AO815" s="654">
        <v>23</v>
      </c>
      <c r="AP815" s="654">
        <v>2</v>
      </c>
      <c r="AQ815" s="654">
        <v>6</v>
      </c>
      <c r="AR815" s="654">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654">
        <f ca="1">COUNTIF(INDIRECT("H"&amp;(ROW()+12*(($AO815-1)*3+$AP815)-ROW())/12+5):INDIRECT("S"&amp;(ROW()+12*(($AO815-1)*3+$AP815)-ROW())/12+5),AR815)</f>
        <v>0</v>
      </c>
      <c r="AV815" s="654">
        <f ca="1">IF(AND(AR815&gt;0,AS815&gt;0),COUNTIF(AV$6:AV814,"&gt;0")+1,0)</f>
        <v>0</v>
      </c>
    </row>
    <row r="816" spans="41:48">
      <c r="AO816" s="654">
        <v>23</v>
      </c>
      <c r="AP816" s="654">
        <v>2</v>
      </c>
      <c r="AQ816" s="654">
        <v>7</v>
      </c>
      <c r="AR816" s="654">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654">
        <f ca="1">COUNTIF(INDIRECT("H"&amp;(ROW()+12*(($AO816-1)*3+$AP816)-ROW())/12+5):INDIRECT("S"&amp;(ROW()+12*(($AO816-1)*3+$AP816)-ROW())/12+5),AR816)</f>
        <v>0</v>
      </c>
      <c r="AV816" s="654">
        <f ca="1">IF(AND(AR816&gt;0,AS816&gt;0),COUNTIF(AV$6:AV815,"&gt;0")+1,0)</f>
        <v>0</v>
      </c>
    </row>
    <row r="817" spans="41:48">
      <c r="AO817" s="654">
        <v>23</v>
      </c>
      <c r="AP817" s="654">
        <v>2</v>
      </c>
      <c r="AQ817" s="654">
        <v>8</v>
      </c>
      <c r="AR817" s="654">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654">
        <f ca="1">COUNTIF(INDIRECT("H"&amp;(ROW()+12*(($AO817-1)*3+$AP817)-ROW())/12+5):INDIRECT("S"&amp;(ROW()+12*(($AO817-1)*3+$AP817)-ROW())/12+5),AR817)</f>
        <v>0</v>
      </c>
      <c r="AV817" s="654">
        <f ca="1">IF(AND(AR817&gt;0,AS817&gt;0),COUNTIF(AV$6:AV816,"&gt;0")+1,0)</f>
        <v>0</v>
      </c>
    </row>
    <row r="818" spans="41:48">
      <c r="AO818" s="654">
        <v>23</v>
      </c>
      <c r="AP818" s="654">
        <v>2</v>
      </c>
      <c r="AQ818" s="654">
        <v>9</v>
      </c>
      <c r="AR818" s="654">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654">
        <f ca="1">COUNTIF(INDIRECT("H"&amp;(ROW()+12*(($AO818-1)*3+$AP818)-ROW())/12+5):INDIRECT("S"&amp;(ROW()+12*(($AO818-1)*3+$AP818)-ROW())/12+5),AR818)</f>
        <v>0</v>
      </c>
      <c r="AV818" s="654">
        <f ca="1">IF(AND(AR818&gt;0,AS818&gt;0),COUNTIF(AV$6:AV817,"&gt;0")+1,0)</f>
        <v>0</v>
      </c>
    </row>
    <row r="819" spans="41:48">
      <c r="AO819" s="654">
        <v>23</v>
      </c>
      <c r="AP819" s="654">
        <v>2</v>
      </c>
      <c r="AQ819" s="654">
        <v>10</v>
      </c>
      <c r="AR819" s="654">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654">
        <f ca="1">COUNTIF(INDIRECT("H"&amp;(ROW()+12*(($AO819-1)*3+$AP819)-ROW())/12+5):INDIRECT("S"&amp;(ROW()+12*(($AO819-1)*3+$AP819)-ROW())/12+5),AR819)</f>
        <v>0</v>
      </c>
      <c r="AV819" s="654">
        <f ca="1">IF(AND(AR819&gt;0,AS819&gt;0),COUNTIF(AV$6:AV818,"&gt;0")+1,0)</f>
        <v>0</v>
      </c>
    </row>
    <row r="820" spans="41:48">
      <c r="AO820" s="654">
        <v>23</v>
      </c>
      <c r="AP820" s="654">
        <v>2</v>
      </c>
      <c r="AQ820" s="654">
        <v>11</v>
      </c>
      <c r="AR820" s="654">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654">
        <f ca="1">COUNTIF(INDIRECT("H"&amp;(ROW()+12*(($AO820-1)*3+$AP820)-ROW())/12+5):INDIRECT("S"&amp;(ROW()+12*(($AO820-1)*3+$AP820)-ROW())/12+5),AR820)</f>
        <v>0</v>
      </c>
      <c r="AV820" s="654">
        <f ca="1">IF(AND(AR820&gt;0,AS820&gt;0),COUNTIF(AV$6:AV819,"&gt;0")+1,0)</f>
        <v>0</v>
      </c>
    </row>
    <row r="821" spans="41:48">
      <c r="AO821" s="654">
        <v>23</v>
      </c>
      <c r="AP821" s="654">
        <v>2</v>
      </c>
      <c r="AQ821" s="654">
        <v>12</v>
      </c>
      <c r="AR821" s="654">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654">
        <f ca="1">COUNTIF(INDIRECT("H"&amp;(ROW()+12*(($AO821-1)*3+$AP821)-ROW())/12+5):INDIRECT("S"&amp;(ROW()+12*(($AO821-1)*3+$AP821)-ROW())/12+5),AR821)</f>
        <v>0</v>
      </c>
      <c r="AV821" s="654">
        <f ca="1">IF(AND(AR821&gt;0,AS821&gt;0),COUNTIF(AV$6:AV820,"&gt;0")+1,0)</f>
        <v>0</v>
      </c>
    </row>
    <row r="822" spans="41:48">
      <c r="AO822" s="654">
        <v>23</v>
      </c>
      <c r="AP822" s="654">
        <v>3</v>
      </c>
      <c r="AQ822" s="654">
        <v>1</v>
      </c>
      <c r="AR822" s="654">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654">
        <f ca="1">COUNTIF(INDIRECT("H"&amp;(ROW()+12*(($AO822-1)*3+$AP822)-ROW())/12+5):INDIRECT("S"&amp;(ROW()+12*(($AO822-1)*3+$AP822)-ROW())/12+5),AR822)</f>
        <v>0</v>
      </c>
      <c r="AV822" s="654">
        <f ca="1">IF(AND(AR822&gt;0,AS822&gt;0),COUNTIF(AV$6:AV821,"&gt;0")+1,0)</f>
        <v>0</v>
      </c>
    </row>
    <row r="823" spans="41:48">
      <c r="AO823" s="654">
        <v>23</v>
      </c>
      <c r="AP823" s="654">
        <v>3</v>
      </c>
      <c r="AQ823" s="654">
        <v>2</v>
      </c>
      <c r="AR823" s="654">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654">
        <f ca="1">COUNTIF(INDIRECT("H"&amp;(ROW()+12*(($AO823-1)*3+$AP823)-ROW())/12+5):INDIRECT("S"&amp;(ROW()+12*(($AO823-1)*3+$AP823)-ROW())/12+5),AR823)</f>
        <v>0</v>
      </c>
      <c r="AV823" s="654">
        <f ca="1">IF(AND(AR823&gt;0,AS823&gt;0),COUNTIF(AV$6:AV822,"&gt;0")+1,0)</f>
        <v>0</v>
      </c>
    </row>
    <row r="824" spans="41:48">
      <c r="AO824" s="654">
        <v>23</v>
      </c>
      <c r="AP824" s="654">
        <v>3</v>
      </c>
      <c r="AQ824" s="654">
        <v>3</v>
      </c>
      <c r="AR824" s="654">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654">
        <f ca="1">COUNTIF(INDIRECT("H"&amp;(ROW()+12*(($AO824-1)*3+$AP824)-ROW())/12+5):INDIRECT("S"&amp;(ROW()+12*(($AO824-1)*3+$AP824)-ROW())/12+5),AR824)</f>
        <v>0</v>
      </c>
      <c r="AV824" s="654">
        <f ca="1">IF(AND(AR824&gt;0,AS824&gt;0),COUNTIF(AV$6:AV823,"&gt;0")+1,0)</f>
        <v>0</v>
      </c>
    </row>
    <row r="825" spans="41:48">
      <c r="AO825" s="654">
        <v>23</v>
      </c>
      <c r="AP825" s="654">
        <v>3</v>
      </c>
      <c r="AQ825" s="654">
        <v>4</v>
      </c>
      <c r="AR825" s="654">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654">
        <f ca="1">COUNTIF(INDIRECT("H"&amp;(ROW()+12*(($AO825-1)*3+$AP825)-ROW())/12+5):INDIRECT("S"&amp;(ROW()+12*(($AO825-1)*3+$AP825)-ROW())/12+5),AR825)</f>
        <v>0</v>
      </c>
      <c r="AV825" s="654">
        <f ca="1">IF(AND(AR825&gt;0,AS825&gt;0),COUNTIF(AV$6:AV824,"&gt;0")+1,0)</f>
        <v>0</v>
      </c>
    </row>
    <row r="826" spans="41:48">
      <c r="AO826" s="654">
        <v>23</v>
      </c>
      <c r="AP826" s="654">
        <v>3</v>
      </c>
      <c r="AQ826" s="654">
        <v>5</v>
      </c>
      <c r="AR826" s="654">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654">
        <f ca="1">COUNTIF(INDIRECT("H"&amp;(ROW()+12*(($AO826-1)*3+$AP826)-ROW())/12+5):INDIRECT("S"&amp;(ROW()+12*(($AO826-1)*3+$AP826)-ROW())/12+5),AR826)</f>
        <v>0</v>
      </c>
      <c r="AV826" s="654">
        <f ca="1">IF(AND(AR826&gt;0,AS826&gt;0),COUNTIF(AV$6:AV825,"&gt;0")+1,0)</f>
        <v>0</v>
      </c>
    </row>
    <row r="827" spans="41:48">
      <c r="AO827" s="654">
        <v>23</v>
      </c>
      <c r="AP827" s="654">
        <v>3</v>
      </c>
      <c r="AQ827" s="654">
        <v>6</v>
      </c>
      <c r="AR827" s="654">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654">
        <f ca="1">COUNTIF(INDIRECT("H"&amp;(ROW()+12*(($AO827-1)*3+$AP827)-ROW())/12+5):INDIRECT("S"&amp;(ROW()+12*(($AO827-1)*3+$AP827)-ROW())/12+5),AR827)</f>
        <v>0</v>
      </c>
      <c r="AV827" s="654">
        <f ca="1">IF(AND(AR827&gt;0,AS827&gt;0),COUNTIF(AV$6:AV826,"&gt;0")+1,0)</f>
        <v>0</v>
      </c>
    </row>
    <row r="828" spans="41:48">
      <c r="AO828" s="654">
        <v>23</v>
      </c>
      <c r="AP828" s="654">
        <v>3</v>
      </c>
      <c r="AQ828" s="654">
        <v>7</v>
      </c>
      <c r="AR828" s="654">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654">
        <f ca="1">COUNTIF(INDIRECT("H"&amp;(ROW()+12*(($AO828-1)*3+$AP828)-ROW())/12+5):INDIRECT("S"&amp;(ROW()+12*(($AO828-1)*3+$AP828)-ROW())/12+5),AR828)</f>
        <v>0</v>
      </c>
      <c r="AV828" s="654">
        <f ca="1">IF(AND(AR828&gt;0,AS828&gt;0),COUNTIF(AV$6:AV827,"&gt;0")+1,0)</f>
        <v>0</v>
      </c>
    </row>
    <row r="829" spans="41:48">
      <c r="AO829" s="654">
        <v>23</v>
      </c>
      <c r="AP829" s="654">
        <v>3</v>
      </c>
      <c r="AQ829" s="654">
        <v>8</v>
      </c>
      <c r="AR829" s="654">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654">
        <f ca="1">COUNTIF(INDIRECT("H"&amp;(ROW()+12*(($AO829-1)*3+$AP829)-ROW())/12+5):INDIRECT("S"&amp;(ROW()+12*(($AO829-1)*3+$AP829)-ROW())/12+5),AR829)</f>
        <v>0</v>
      </c>
      <c r="AV829" s="654">
        <f ca="1">IF(AND(AR829&gt;0,AS829&gt;0),COUNTIF(AV$6:AV828,"&gt;0")+1,0)</f>
        <v>0</v>
      </c>
    </row>
    <row r="830" spans="41:48">
      <c r="AO830" s="654">
        <v>23</v>
      </c>
      <c r="AP830" s="654">
        <v>3</v>
      </c>
      <c r="AQ830" s="654">
        <v>9</v>
      </c>
      <c r="AR830" s="654">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654">
        <f ca="1">COUNTIF(INDIRECT("H"&amp;(ROW()+12*(($AO830-1)*3+$AP830)-ROW())/12+5):INDIRECT("S"&amp;(ROW()+12*(($AO830-1)*3+$AP830)-ROW())/12+5),AR830)</f>
        <v>0</v>
      </c>
      <c r="AV830" s="654">
        <f ca="1">IF(AND(AR830&gt;0,AS830&gt;0),COUNTIF(AV$6:AV829,"&gt;0")+1,0)</f>
        <v>0</v>
      </c>
    </row>
    <row r="831" spans="41:48">
      <c r="AO831" s="654">
        <v>23</v>
      </c>
      <c r="AP831" s="654">
        <v>3</v>
      </c>
      <c r="AQ831" s="654">
        <v>10</v>
      </c>
      <c r="AR831" s="654">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654">
        <f ca="1">COUNTIF(INDIRECT("H"&amp;(ROW()+12*(($AO831-1)*3+$AP831)-ROW())/12+5):INDIRECT("S"&amp;(ROW()+12*(($AO831-1)*3+$AP831)-ROW())/12+5),AR831)</f>
        <v>0</v>
      </c>
      <c r="AV831" s="654">
        <f ca="1">IF(AND(AR831&gt;0,AS831&gt;0),COUNTIF(AV$6:AV830,"&gt;0")+1,0)</f>
        <v>0</v>
      </c>
    </row>
    <row r="832" spans="41:48">
      <c r="AO832" s="654">
        <v>23</v>
      </c>
      <c r="AP832" s="654">
        <v>3</v>
      </c>
      <c r="AQ832" s="654">
        <v>11</v>
      </c>
      <c r="AR832" s="654">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654">
        <f ca="1">COUNTIF(INDIRECT("H"&amp;(ROW()+12*(($AO832-1)*3+$AP832)-ROW())/12+5):INDIRECT("S"&amp;(ROW()+12*(($AO832-1)*3+$AP832)-ROW())/12+5),AR832)</f>
        <v>0</v>
      </c>
      <c r="AV832" s="654">
        <f ca="1">IF(AND(AR832&gt;0,AS832&gt;0),COUNTIF(AV$6:AV831,"&gt;0")+1,0)</f>
        <v>0</v>
      </c>
    </row>
    <row r="833" spans="41:48">
      <c r="AO833" s="654">
        <v>23</v>
      </c>
      <c r="AP833" s="654">
        <v>3</v>
      </c>
      <c r="AQ833" s="654">
        <v>12</v>
      </c>
      <c r="AR833" s="654">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654">
        <f ca="1">COUNTIF(INDIRECT("H"&amp;(ROW()+12*(($AO833-1)*3+$AP833)-ROW())/12+5):INDIRECT("S"&amp;(ROW()+12*(($AO833-1)*3+$AP833)-ROW())/12+5),AR833)</f>
        <v>0</v>
      </c>
      <c r="AV833" s="654">
        <f ca="1">IF(AND(AR833&gt;0,AS833&gt;0),COUNTIF(AV$6:AV832,"&gt;0")+1,0)</f>
        <v>0</v>
      </c>
    </row>
    <row r="834" spans="41:48">
      <c r="AO834" s="654">
        <v>24</v>
      </c>
      <c r="AP834" s="654">
        <v>1</v>
      </c>
      <c r="AQ834" s="654">
        <v>1</v>
      </c>
      <c r="AR834" s="654">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654">
        <f ca="1">COUNTIF(INDIRECT("H"&amp;(ROW()+12*(($AO834-1)*3+$AP834)-ROW())/12+5):INDIRECT("S"&amp;(ROW()+12*(($AO834-1)*3+$AP834)-ROW())/12+5),AR834)</f>
        <v>0</v>
      </c>
      <c r="AV834" s="654">
        <f ca="1">IF(AND(AR834&gt;0,AS834&gt;0),COUNTIF(AV$6:AV833,"&gt;0")+1,0)</f>
        <v>0</v>
      </c>
    </row>
    <row r="835" spans="41:48">
      <c r="AO835" s="654">
        <v>24</v>
      </c>
      <c r="AP835" s="654">
        <v>1</v>
      </c>
      <c r="AQ835" s="654">
        <v>2</v>
      </c>
      <c r="AR835" s="654">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654">
        <f ca="1">COUNTIF(INDIRECT("H"&amp;(ROW()+12*(($AO835-1)*3+$AP835)-ROW())/12+5):INDIRECT("S"&amp;(ROW()+12*(($AO835-1)*3+$AP835)-ROW())/12+5),AR835)</f>
        <v>0</v>
      </c>
      <c r="AV835" s="654">
        <f ca="1">IF(AND(AR835&gt;0,AS835&gt;0),COUNTIF(AV$6:AV834,"&gt;0")+1,0)</f>
        <v>0</v>
      </c>
    </row>
    <row r="836" spans="41:48">
      <c r="AO836" s="654">
        <v>24</v>
      </c>
      <c r="AP836" s="654">
        <v>1</v>
      </c>
      <c r="AQ836" s="654">
        <v>3</v>
      </c>
      <c r="AR836" s="654">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654">
        <f ca="1">COUNTIF(INDIRECT("H"&amp;(ROW()+12*(($AO836-1)*3+$AP836)-ROW())/12+5):INDIRECT("S"&amp;(ROW()+12*(($AO836-1)*3+$AP836)-ROW())/12+5),AR836)</f>
        <v>0</v>
      </c>
      <c r="AV836" s="654">
        <f ca="1">IF(AND(AR836&gt;0,AS836&gt;0),COUNTIF(AV$6:AV835,"&gt;0")+1,0)</f>
        <v>0</v>
      </c>
    </row>
    <row r="837" spans="41:48">
      <c r="AO837" s="654">
        <v>24</v>
      </c>
      <c r="AP837" s="654">
        <v>1</v>
      </c>
      <c r="AQ837" s="654">
        <v>4</v>
      </c>
      <c r="AR837" s="654">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654">
        <f ca="1">COUNTIF(INDIRECT("H"&amp;(ROW()+12*(($AO837-1)*3+$AP837)-ROW())/12+5):INDIRECT("S"&amp;(ROW()+12*(($AO837-1)*3+$AP837)-ROW())/12+5),AR837)</f>
        <v>0</v>
      </c>
      <c r="AV837" s="654">
        <f ca="1">IF(AND(AR837&gt;0,AS837&gt;0),COUNTIF(AV$6:AV836,"&gt;0")+1,0)</f>
        <v>0</v>
      </c>
    </row>
    <row r="838" spans="41:48">
      <c r="AO838" s="654">
        <v>24</v>
      </c>
      <c r="AP838" s="654">
        <v>1</v>
      </c>
      <c r="AQ838" s="654">
        <v>5</v>
      </c>
      <c r="AR838" s="654">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654">
        <f ca="1">COUNTIF(INDIRECT("H"&amp;(ROW()+12*(($AO838-1)*3+$AP838)-ROW())/12+5):INDIRECT("S"&amp;(ROW()+12*(($AO838-1)*3+$AP838)-ROW())/12+5),AR838)</f>
        <v>0</v>
      </c>
      <c r="AV838" s="654">
        <f ca="1">IF(AND(AR838&gt;0,AS838&gt;0),COUNTIF(AV$6:AV837,"&gt;0")+1,0)</f>
        <v>0</v>
      </c>
    </row>
    <row r="839" spans="41:48">
      <c r="AO839" s="654">
        <v>24</v>
      </c>
      <c r="AP839" s="654">
        <v>1</v>
      </c>
      <c r="AQ839" s="654">
        <v>6</v>
      </c>
      <c r="AR839" s="654">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654">
        <f ca="1">COUNTIF(INDIRECT("H"&amp;(ROW()+12*(($AO839-1)*3+$AP839)-ROW())/12+5):INDIRECT("S"&amp;(ROW()+12*(($AO839-1)*3+$AP839)-ROW())/12+5),AR839)</f>
        <v>0</v>
      </c>
      <c r="AV839" s="654">
        <f ca="1">IF(AND(AR839&gt;0,AS839&gt;0),COUNTIF(AV$6:AV838,"&gt;0")+1,0)</f>
        <v>0</v>
      </c>
    </row>
    <row r="840" spans="41:48">
      <c r="AO840" s="654">
        <v>24</v>
      </c>
      <c r="AP840" s="654">
        <v>1</v>
      </c>
      <c r="AQ840" s="654">
        <v>7</v>
      </c>
      <c r="AR840" s="654">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654">
        <f ca="1">COUNTIF(INDIRECT("H"&amp;(ROW()+12*(($AO840-1)*3+$AP840)-ROW())/12+5):INDIRECT("S"&amp;(ROW()+12*(($AO840-1)*3+$AP840)-ROW())/12+5),AR840)</f>
        <v>0</v>
      </c>
      <c r="AV840" s="654">
        <f ca="1">IF(AND(AR840&gt;0,AS840&gt;0),COUNTIF(AV$6:AV839,"&gt;0")+1,0)</f>
        <v>0</v>
      </c>
    </row>
    <row r="841" spans="41:48">
      <c r="AO841" s="654">
        <v>24</v>
      </c>
      <c r="AP841" s="654">
        <v>1</v>
      </c>
      <c r="AQ841" s="654">
        <v>8</v>
      </c>
      <c r="AR841" s="654">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654">
        <f ca="1">COUNTIF(INDIRECT("H"&amp;(ROW()+12*(($AO841-1)*3+$AP841)-ROW())/12+5):INDIRECT("S"&amp;(ROW()+12*(($AO841-1)*3+$AP841)-ROW())/12+5),AR841)</f>
        <v>0</v>
      </c>
      <c r="AV841" s="654">
        <f ca="1">IF(AND(AR841&gt;0,AS841&gt;0),COUNTIF(AV$6:AV840,"&gt;0")+1,0)</f>
        <v>0</v>
      </c>
    </row>
    <row r="842" spans="41:48">
      <c r="AO842" s="654">
        <v>24</v>
      </c>
      <c r="AP842" s="654">
        <v>1</v>
      </c>
      <c r="AQ842" s="654">
        <v>9</v>
      </c>
      <c r="AR842" s="654">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654">
        <f ca="1">COUNTIF(INDIRECT("H"&amp;(ROW()+12*(($AO842-1)*3+$AP842)-ROW())/12+5):INDIRECT("S"&amp;(ROW()+12*(($AO842-1)*3+$AP842)-ROW())/12+5),AR842)</f>
        <v>0</v>
      </c>
      <c r="AV842" s="654">
        <f ca="1">IF(AND(AR842&gt;0,AS842&gt;0),COUNTIF(AV$6:AV841,"&gt;0")+1,0)</f>
        <v>0</v>
      </c>
    </row>
    <row r="843" spans="41:48">
      <c r="AO843" s="654">
        <v>24</v>
      </c>
      <c r="AP843" s="654">
        <v>1</v>
      </c>
      <c r="AQ843" s="654">
        <v>10</v>
      </c>
      <c r="AR843" s="654">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654">
        <f ca="1">COUNTIF(INDIRECT("H"&amp;(ROW()+12*(($AO843-1)*3+$AP843)-ROW())/12+5):INDIRECT("S"&amp;(ROW()+12*(($AO843-1)*3+$AP843)-ROW())/12+5),AR843)</f>
        <v>0</v>
      </c>
      <c r="AV843" s="654">
        <f ca="1">IF(AND(AR843&gt;0,AS843&gt;0),COUNTIF(AV$6:AV842,"&gt;0")+1,0)</f>
        <v>0</v>
      </c>
    </row>
    <row r="844" spans="41:48">
      <c r="AO844" s="654">
        <v>24</v>
      </c>
      <c r="AP844" s="654">
        <v>1</v>
      </c>
      <c r="AQ844" s="654">
        <v>11</v>
      </c>
      <c r="AR844" s="654">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654">
        <f ca="1">COUNTIF(INDIRECT("H"&amp;(ROW()+12*(($AO844-1)*3+$AP844)-ROW())/12+5):INDIRECT("S"&amp;(ROW()+12*(($AO844-1)*3+$AP844)-ROW())/12+5),AR844)</f>
        <v>0</v>
      </c>
      <c r="AV844" s="654">
        <f ca="1">IF(AND(AR844&gt;0,AS844&gt;0),COUNTIF(AV$6:AV843,"&gt;0")+1,0)</f>
        <v>0</v>
      </c>
    </row>
    <row r="845" spans="41:48">
      <c r="AO845" s="654">
        <v>24</v>
      </c>
      <c r="AP845" s="654">
        <v>1</v>
      </c>
      <c r="AQ845" s="654">
        <v>12</v>
      </c>
      <c r="AR845" s="654">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654">
        <f ca="1">COUNTIF(INDIRECT("H"&amp;(ROW()+12*(($AO845-1)*3+$AP845)-ROW())/12+5):INDIRECT("S"&amp;(ROW()+12*(($AO845-1)*3+$AP845)-ROW())/12+5),AR845)</f>
        <v>0</v>
      </c>
      <c r="AV845" s="654">
        <f ca="1">IF(AND(AR845&gt;0,AS845&gt;0),COUNTIF(AV$6:AV844,"&gt;0")+1,0)</f>
        <v>0</v>
      </c>
    </row>
    <row r="846" spans="41:48">
      <c r="AO846" s="654">
        <v>24</v>
      </c>
      <c r="AP846" s="654">
        <v>2</v>
      </c>
      <c r="AQ846" s="654">
        <v>1</v>
      </c>
      <c r="AR846" s="654">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654">
        <f ca="1">COUNTIF(INDIRECT("H"&amp;(ROW()+12*(($AO846-1)*3+$AP846)-ROW())/12+5):INDIRECT("S"&amp;(ROW()+12*(($AO846-1)*3+$AP846)-ROW())/12+5),AR846)</f>
        <v>0</v>
      </c>
      <c r="AV846" s="654">
        <f ca="1">IF(AND(AR846&gt;0,AS846&gt;0),COUNTIF(AV$6:AV845,"&gt;0")+1,0)</f>
        <v>0</v>
      </c>
    </row>
    <row r="847" spans="41:48">
      <c r="AO847" s="654">
        <v>24</v>
      </c>
      <c r="AP847" s="654">
        <v>2</v>
      </c>
      <c r="AQ847" s="654">
        <v>2</v>
      </c>
      <c r="AR847" s="654">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654">
        <f ca="1">COUNTIF(INDIRECT("H"&amp;(ROW()+12*(($AO847-1)*3+$AP847)-ROW())/12+5):INDIRECT("S"&amp;(ROW()+12*(($AO847-1)*3+$AP847)-ROW())/12+5),AR847)</f>
        <v>0</v>
      </c>
      <c r="AV847" s="654">
        <f ca="1">IF(AND(AR847&gt;0,AS847&gt;0),COUNTIF(AV$6:AV846,"&gt;0")+1,0)</f>
        <v>0</v>
      </c>
    </row>
    <row r="848" spans="41:48">
      <c r="AO848" s="654">
        <v>24</v>
      </c>
      <c r="AP848" s="654">
        <v>2</v>
      </c>
      <c r="AQ848" s="654">
        <v>3</v>
      </c>
      <c r="AR848" s="654">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654">
        <f ca="1">COUNTIF(INDIRECT("H"&amp;(ROW()+12*(($AO848-1)*3+$AP848)-ROW())/12+5):INDIRECT("S"&amp;(ROW()+12*(($AO848-1)*3+$AP848)-ROW())/12+5),AR848)</f>
        <v>0</v>
      </c>
      <c r="AV848" s="654">
        <f ca="1">IF(AND(AR848&gt;0,AS848&gt;0),COUNTIF(AV$6:AV847,"&gt;0")+1,0)</f>
        <v>0</v>
      </c>
    </row>
    <row r="849" spans="41:48">
      <c r="AO849" s="654">
        <v>24</v>
      </c>
      <c r="AP849" s="654">
        <v>2</v>
      </c>
      <c r="AQ849" s="654">
        <v>4</v>
      </c>
      <c r="AR849" s="654">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654">
        <f ca="1">COUNTIF(INDIRECT("H"&amp;(ROW()+12*(($AO849-1)*3+$AP849)-ROW())/12+5):INDIRECT("S"&amp;(ROW()+12*(($AO849-1)*3+$AP849)-ROW())/12+5),AR849)</f>
        <v>0</v>
      </c>
      <c r="AV849" s="654">
        <f ca="1">IF(AND(AR849&gt;0,AS849&gt;0),COUNTIF(AV$6:AV848,"&gt;0")+1,0)</f>
        <v>0</v>
      </c>
    </row>
    <row r="850" spans="41:48">
      <c r="AO850" s="654">
        <v>24</v>
      </c>
      <c r="AP850" s="654">
        <v>2</v>
      </c>
      <c r="AQ850" s="654">
        <v>5</v>
      </c>
      <c r="AR850" s="654">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654">
        <f ca="1">COUNTIF(INDIRECT("H"&amp;(ROW()+12*(($AO850-1)*3+$AP850)-ROW())/12+5):INDIRECT("S"&amp;(ROW()+12*(($AO850-1)*3+$AP850)-ROW())/12+5),AR850)</f>
        <v>0</v>
      </c>
      <c r="AV850" s="654">
        <f ca="1">IF(AND(AR850&gt;0,AS850&gt;0),COUNTIF(AV$6:AV849,"&gt;0")+1,0)</f>
        <v>0</v>
      </c>
    </row>
    <row r="851" spans="41:48">
      <c r="AO851" s="654">
        <v>24</v>
      </c>
      <c r="AP851" s="654">
        <v>2</v>
      </c>
      <c r="AQ851" s="654">
        <v>6</v>
      </c>
      <c r="AR851" s="654">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654">
        <f ca="1">COUNTIF(INDIRECT("H"&amp;(ROW()+12*(($AO851-1)*3+$AP851)-ROW())/12+5):INDIRECT("S"&amp;(ROW()+12*(($AO851-1)*3+$AP851)-ROW())/12+5),AR851)</f>
        <v>0</v>
      </c>
      <c r="AV851" s="654">
        <f ca="1">IF(AND(AR851&gt;0,AS851&gt;0),COUNTIF(AV$6:AV850,"&gt;0")+1,0)</f>
        <v>0</v>
      </c>
    </row>
    <row r="852" spans="41:48">
      <c r="AO852" s="654">
        <v>24</v>
      </c>
      <c r="AP852" s="654">
        <v>2</v>
      </c>
      <c r="AQ852" s="654">
        <v>7</v>
      </c>
      <c r="AR852" s="654">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654">
        <f ca="1">COUNTIF(INDIRECT("H"&amp;(ROW()+12*(($AO852-1)*3+$AP852)-ROW())/12+5):INDIRECT("S"&amp;(ROW()+12*(($AO852-1)*3+$AP852)-ROW())/12+5),AR852)</f>
        <v>0</v>
      </c>
      <c r="AV852" s="654">
        <f ca="1">IF(AND(AR852&gt;0,AS852&gt;0),COUNTIF(AV$6:AV851,"&gt;0")+1,0)</f>
        <v>0</v>
      </c>
    </row>
    <row r="853" spans="41:48">
      <c r="AO853" s="654">
        <v>24</v>
      </c>
      <c r="AP853" s="654">
        <v>2</v>
      </c>
      <c r="AQ853" s="654">
        <v>8</v>
      </c>
      <c r="AR853" s="654">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654">
        <f ca="1">COUNTIF(INDIRECT("H"&amp;(ROW()+12*(($AO853-1)*3+$AP853)-ROW())/12+5):INDIRECT("S"&amp;(ROW()+12*(($AO853-1)*3+$AP853)-ROW())/12+5),AR853)</f>
        <v>0</v>
      </c>
      <c r="AV853" s="654">
        <f ca="1">IF(AND(AR853&gt;0,AS853&gt;0),COUNTIF(AV$6:AV852,"&gt;0")+1,0)</f>
        <v>0</v>
      </c>
    </row>
    <row r="854" spans="41:48">
      <c r="AO854" s="654">
        <v>24</v>
      </c>
      <c r="AP854" s="654">
        <v>2</v>
      </c>
      <c r="AQ854" s="654">
        <v>9</v>
      </c>
      <c r="AR854" s="654">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654">
        <f ca="1">COUNTIF(INDIRECT("H"&amp;(ROW()+12*(($AO854-1)*3+$AP854)-ROW())/12+5):INDIRECT("S"&amp;(ROW()+12*(($AO854-1)*3+$AP854)-ROW())/12+5),AR854)</f>
        <v>0</v>
      </c>
      <c r="AV854" s="654">
        <f ca="1">IF(AND(AR854&gt;0,AS854&gt;0),COUNTIF(AV$6:AV853,"&gt;0")+1,0)</f>
        <v>0</v>
      </c>
    </row>
    <row r="855" spans="41:48">
      <c r="AO855" s="654">
        <v>24</v>
      </c>
      <c r="AP855" s="654">
        <v>2</v>
      </c>
      <c r="AQ855" s="654">
        <v>10</v>
      </c>
      <c r="AR855" s="654">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654">
        <f ca="1">COUNTIF(INDIRECT("H"&amp;(ROW()+12*(($AO855-1)*3+$AP855)-ROW())/12+5):INDIRECT("S"&amp;(ROW()+12*(($AO855-1)*3+$AP855)-ROW())/12+5),AR855)</f>
        <v>0</v>
      </c>
      <c r="AV855" s="654">
        <f ca="1">IF(AND(AR855&gt;0,AS855&gt;0),COUNTIF(AV$6:AV854,"&gt;0")+1,0)</f>
        <v>0</v>
      </c>
    </row>
    <row r="856" spans="41:48">
      <c r="AO856" s="654">
        <v>24</v>
      </c>
      <c r="AP856" s="654">
        <v>2</v>
      </c>
      <c r="AQ856" s="654">
        <v>11</v>
      </c>
      <c r="AR856" s="654">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654">
        <f ca="1">COUNTIF(INDIRECT("H"&amp;(ROW()+12*(($AO856-1)*3+$AP856)-ROW())/12+5):INDIRECT("S"&amp;(ROW()+12*(($AO856-1)*3+$AP856)-ROW())/12+5),AR856)</f>
        <v>0</v>
      </c>
      <c r="AV856" s="654">
        <f ca="1">IF(AND(AR856&gt;0,AS856&gt;0),COUNTIF(AV$6:AV855,"&gt;0")+1,0)</f>
        <v>0</v>
      </c>
    </row>
    <row r="857" spans="41:48">
      <c r="AO857" s="654">
        <v>24</v>
      </c>
      <c r="AP857" s="654">
        <v>2</v>
      </c>
      <c r="AQ857" s="654">
        <v>12</v>
      </c>
      <c r="AR857" s="654">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654">
        <f ca="1">COUNTIF(INDIRECT("H"&amp;(ROW()+12*(($AO857-1)*3+$AP857)-ROW())/12+5):INDIRECT("S"&amp;(ROW()+12*(($AO857-1)*3+$AP857)-ROW())/12+5),AR857)</f>
        <v>0</v>
      </c>
      <c r="AV857" s="654">
        <f ca="1">IF(AND(AR857&gt;0,AS857&gt;0),COUNTIF(AV$6:AV856,"&gt;0")+1,0)</f>
        <v>0</v>
      </c>
    </row>
    <row r="858" spans="41:48">
      <c r="AO858" s="654">
        <v>24</v>
      </c>
      <c r="AP858" s="654">
        <v>3</v>
      </c>
      <c r="AQ858" s="654">
        <v>1</v>
      </c>
      <c r="AR858" s="654">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654">
        <f ca="1">COUNTIF(INDIRECT("H"&amp;(ROW()+12*(($AO858-1)*3+$AP858)-ROW())/12+5):INDIRECT("S"&amp;(ROW()+12*(($AO858-1)*3+$AP858)-ROW())/12+5),AR858)</f>
        <v>0</v>
      </c>
      <c r="AV858" s="654">
        <f ca="1">IF(AND(AR858&gt;0,AS858&gt;0),COUNTIF(AV$6:AV857,"&gt;0")+1,0)</f>
        <v>0</v>
      </c>
    </row>
    <row r="859" spans="41:48">
      <c r="AO859" s="654">
        <v>24</v>
      </c>
      <c r="AP859" s="654">
        <v>3</v>
      </c>
      <c r="AQ859" s="654">
        <v>2</v>
      </c>
      <c r="AR859" s="654">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654">
        <f ca="1">COUNTIF(INDIRECT("H"&amp;(ROW()+12*(($AO859-1)*3+$AP859)-ROW())/12+5):INDIRECT("S"&amp;(ROW()+12*(($AO859-1)*3+$AP859)-ROW())/12+5),AR859)</f>
        <v>0</v>
      </c>
      <c r="AV859" s="654">
        <f ca="1">IF(AND(AR859&gt;0,AS859&gt;0),COUNTIF(AV$6:AV858,"&gt;0")+1,0)</f>
        <v>0</v>
      </c>
    </row>
    <row r="860" spans="41:48">
      <c r="AO860" s="654">
        <v>24</v>
      </c>
      <c r="AP860" s="654">
        <v>3</v>
      </c>
      <c r="AQ860" s="654">
        <v>3</v>
      </c>
      <c r="AR860" s="654">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654">
        <f ca="1">COUNTIF(INDIRECT("H"&amp;(ROW()+12*(($AO860-1)*3+$AP860)-ROW())/12+5):INDIRECT("S"&amp;(ROW()+12*(($AO860-1)*3+$AP860)-ROW())/12+5),AR860)</f>
        <v>0</v>
      </c>
      <c r="AV860" s="654">
        <f ca="1">IF(AND(AR860&gt;0,AS860&gt;0),COUNTIF(AV$6:AV859,"&gt;0")+1,0)</f>
        <v>0</v>
      </c>
    </row>
    <row r="861" spans="41:48">
      <c r="AO861" s="654">
        <v>24</v>
      </c>
      <c r="AP861" s="654">
        <v>3</v>
      </c>
      <c r="AQ861" s="654">
        <v>4</v>
      </c>
      <c r="AR861" s="654">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654">
        <f ca="1">COUNTIF(INDIRECT("H"&amp;(ROW()+12*(($AO861-1)*3+$AP861)-ROW())/12+5):INDIRECT("S"&amp;(ROW()+12*(($AO861-1)*3+$AP861)-ROW())/12+5),AR861)</f>
        <v>0</v>
      </c>
      <c r="AV861" s="654">
        <f ca="1">IF(AND(AR861&gt;0,AS861&gt;0),COUNTIF(AV$6:AV860,"&gt;0")+1,0)</f>
        <v>0</v>
      </c>
    </row>
    <row r="862" spans="41:48">
      <c r="AO862" s="654">
        <v>24</v>
      </c>
      <c r="AP862" s="654">
        <v>3</v>
      </c>
      <c r="AQ862" s="654">
        <v>5</v>
      </c>
      <c r="AR862" s="654">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654">
        <f ca="1">COUNTIF(INDIRECT("H"&amp;(ROW()+12*(($AO862-1)*3+$AP862)-ROW())/12+5):INDIRECT("S"&amp;(ROW()+12*(($AO862-1)*3+$AP862)-ROW())/12+5),AR862)</f>
        <v>0</v>
      </c>
      <c r="AV862" s="654">
        <f ca="1">IF(AND(AR862&gt;0,AS862&gt;0),COUNTIF(AV$6:AV861,"&gt;0")+1,0)</f>
        <v>0</v>
      </c>
    </row>
    <row r="863" spans="41:48">
      <c r="AO863" s="654">
        <v>24</v>
      </c>
      <c r="AP863" s="654">
        <v>3</v>
      </c>
      <c r="AQ863" s="654">
        <v>6</v>
      </c>
      <c r="AR863" s="654">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654">
        <f ca="1">COUNTIF(INDIRECT("H"&amp;(ROW()+12*(($AO863-1)*3+$AP863)-ROW())/12+5):INDIRECT("S"&amp;(ROW()+12*(($AO863-1)*3+$AP863)-ROW())/12+5),AR863)</f>
        <v>0</v>
      </c>
      <c r="AV863" s="654">
        <f ca="1">IF(AND(AR863&gt;0,AS863&gt;0),COUNTIF(AV$6:AV862,"&gt;0")+1,0)</f>
        <v>0</v>
      </c>
    </row>
    <row r="864" spans="41:48">
      <c r="AO864" s="654">
        <v>24</v>
      </c>
      <c r="AP864" s="654">
        <v>3</v>
      </c>
      <c r="AQ864" s="654">
        <v>7</v>
      </c>
      <c r="AR864" s="654">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654">
        <f ca="1">COUNTIF(INDIRECT("H"&amp;(ROW()+12*(($AO864-1)*3+$AP864)-ROW())/12+5):INDIRECT("S"&amp;(ROW()+12*(($AO864-1)*3+$AP864)-ROW())/12+5),AR864)</f>
        <v>0</v>
      </c>
      <c r="AV864" s="654">
        <f ca="1">IF(AND(AR864&gt;0,AS864&gt;0),COUNTIF(AV$6:AV863,"&gt;0")+1,0)</f>
        <v>0</v>
      </c>
    </row>
    <row r="865" spans="41:48">
      <c r="AO865" s="654">
        <v>24</v>
      </c>
      <c r="AP865" s="654">
        <v>3</v>
      </c>
      <c r="AQ865" s="654">
        <v>8</v>
      </c>
      <c r="AR865" s="654">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654">
        <f ca="1">COUNTIF(INDIRECT("H"&amp;(ROW()+12*(($AO865-1)*3+$AP865)-ROW())/12+5):INDIRECT("S"&amp;(ROW()+12*(($AO865-1)*3+$AP865)-ROW())/12+5),AR865)</f>
        <v>0</v>
      </c>
      <c r="AV865" s="654">
        <f ca="1">IF(AND(AR865&gt;0,AS865&gt;0),COUNTIF(AV$6:AV864,"&gt;0")+1,0)</f>
        <v>0</v>
      </c>
    </row>
    <row r="866" spans="41:48">
      <c r="AO866" s="654">
        <v>24</v>
      </c>
      <c r="AP866" s="654">
        <v>3</v>
      </c>
      <c r="AQ866" s="654">
        <v>9</v>
      </c>
      <c r="AR866" s="654">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654">
        <f ca="1">COUNTIF(INDIRECT("H"&amp;(ROW()+12*(($AO866-1)*3+$AP866)-ROW())/12+5):INDIRECT("S"&amp;(ROW()+12*(($AO866-1)*3+$AP866)-ROW())/12+5),AR866)</f>
        <v>0</v>
      </c>
      <c r="AV866" s="654">
        <f ca="1">IF(AND(AR866&gt;0,AS866&gt;0),COUNTIF(AV$6:AV865,"&gt;0")+1,0)</f>
        <v>0</v>
      </c>
    </row>
    <row r="867" spans="41:48">
      <c r="AO867" s="654">
        <v>24</v>
      </c>
      <c r="AP867" s="654">
        <v>3</v>
      </c>
      <c r="AQ867" s="654">
        <v>10</v>
      </c>
      <c r="AR867" s="654">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654">
        <f ca="1">COUNTIF(INDIRECT("H"&amp;(ROW()+12*(($AO867-1)*3+$AP867)-ROW())/12+5):INDIRECT("S"&amp;(ROW()+12*(($AO867-1)*3+$AP867)-ROW())/12+5),AR867)</f>
        <v>0</v>
      </c>
      <c r="AV867" s="654">
        <f ca="1">IF(AND(AR867&gt;0,AS867&gt;0),COUNTIF(AV$6:AV866,"&gt;0")+1,0)</f>
        <v>0</v>
      </c>
    </row>
    <row r="868" spans="41:48">
      <c r="AO868" s="654">
        <v>24</v>
      </c>
      <c r="AP868" s="654">
        <v>3</v>
      </c>
      <c r="AQ868" s="654">
        <v>11</v>
      </c>
      <c r="AR868" s="654">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654">
        <f ca="1">COUNTIF(INDIRECT("H"&amp;(ROW()+12*(($AO868-1)*3+$AP868)-ROW())/12+5):INDIRECT("S"&amp;(ROW()+12*(($AO868-1)*3+$AP868)-ROW())/12+5),AR868)</f>
        <v>0</v>
      </c>
      <c r="AV868" s="654">
        <f ca="1">IF(AND(AR868&gt;0,AS868&gt;0),COUNTIF(AV$6:AV867,"&gt;0")+1,0)</f>
        <v>0</v>
      </c>
    </row>
    <row r="869" spans="41:48">
      <c r="AO869" s="654">
        <v>24</v>
      </c>
      <c r="AP869" s="654">
        <v>3</v>
      </c>
      <c r="AQ869" s="654">
        <v>12</v>
      </c>
      <c r="AR869" s="654">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654">
        <f ca="1">COUNTIF(INDIRECT("H"&amp;(ROW()+12*(($AO869-1)*3+$AP869)-ROW())/12+5):INDIRECT("S"&amp;(ROW()+12*(($AO869-1)*3+$AP869)-ROW())/12+5),AR869)</f>
        <v>0</v>
      </c>
      <c r="AV869" s="654">
        <f ca="1">IF(AND(AR869&gt;0,AS869&gt;0),COUNTIF(AV$6:AV868,"&gt;0")+1,0)</f>
        <v>0</v>
      </c>
    </row>
    <row r="870" spans="41:48">
      <c r="AO870" s="654">
        <v>25</v>
      </c>
      <c r="AP870" s="654">
        <v>1</v>
      </c>
      <c r="AQ870" s="654">
        <v>1</v>
      </c>
      <c r="AR870" s="654">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654">
        <f ca="1">COUNTIF(INDIRECT("H"&amp;(ROW()+12*(($AO870-1)*3+$AP870)-ROW())/12+5):INDIRECT("S"&amp;(ROW()+12*(($AO870-1)*3+$AP870)-ROW())/12+5),AR870)</f>
        <v>0</v>
      </c>
      <c r="AV870" s="654">
        <f ca="1">IF(AND(AR870&gt;0,AS870&gt;0),COUNTIF(AV$6:AV869,"&gt;0")+1,0)</f>
        <v>0</v>
      </c>
    </row>
    <row r="871" spans="41:48">
      <c r="AO871" s="654">
        <v>25</v>
      </c>
      <c r="AP871" s="654">
        <v>1</v>
      </c>
      <c r="AQ871" s="654">
        <v>2</v>
      </c>
      <c r="AR871" s="654">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654">
        <f ca="1">COUNTIF(INDIRECT("H"&amp;(ROW()+12*(($AO871-1)*3+$AP871)-ROW())/12+5):INDIRECT("S"&amp;(ROW()+12*(($AO871-1)*3+$AP871)-ROW())/12+5),AR871)</f>
        <v>0</v>
      </c>
      <c r="AV871" s="654">
        <f ca="1">IF(AND(AR871&gt;0,AS871&gt;0),COUNTIF(AV$6:AV870,"&gt;0")+1,0)</f>
        <v>0</v>
      </c>
    </row>
    <row r="872" spans="41:48">
      <c r="AO872" s="654">
        <v>25</v>
      </c>
      <c r="AP872" s="654">
        <v>1</v>
      </c>
      <c r="AQ872" s="654">
        <v>3</v>
      </c>
      <c r="AR872" s="654">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654">
        <f ca="1">COUNTIF(INDIRECT("H"&amp;(ROW()+12*(($AO872-1)*3+$AP872)-ROW())/12+5):INDIRECT("S"&amp;(ROW()+12*(($AO872-1)*3+$AP872)-ROW())/12+5),AR872)</f>
        <v>0</v>
      </c>
      <c r="AV872" s="654">
        <f ca="1">IF(AND(AR872&gt;0,AS872&gt;0),COUNTIF(AV$6:AV871,"&gt;0")+1,0)</f>
        <v>0</v>
      </c>
    </row>
    <row r="873" spans="41:48">
      <c r="AO873" s="654">
        <v>25</v>
      </c>
      <c r="AP873" s="654">
        <v>1</v>
      </c>
      <c r="AQ873" s="654">
        <v>4</v>
      </c>
      <c r="AR873" s="654">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654">
        <f ca="1">COUNTIF(INDIRECT("H"&amp;(ROW()+12*(($AO873-1)*3+$AP873)-ROW())/12+5):INDIRECT("S"&amp;(ROW()+12*(($AO873-1)*3+$AP873)-ROW())/12+5),AR873)</f>
        <v>0</v>
      </c>
      <c r="AV873" s="654">
        <f ca="1">IF(AND(AR873&gt;0,AS873&gt;0),COUNTIF(AV$6:AV872,"&gt;0")+1,0)</f>
        <v>0</v>
      </c>
    </row>
    <row r="874" spans="41:48">
      <c r="AO874" s="654">
        <v>25</v>
      </c>
      <c r="AP874" s="654">
        <v>1</v>
      </c>
      <c r="AQ874" s="654">
        <v>5</v>
      </c>
      <c r="AR874" s="654">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654">
        <f ca="1">COUNTIF(INDIRECT("H"&amp;(ROW()+12*(($AO874-1)*3+$AP874)-ROW())/12+5):INDIRECT("S"&amp;(ROW()+12*(($AO874-1)*3+$AP874)-ROW())/12+5),AR874)</f>
        <v>0</v>
      </c>
      <c r="AV874" s="654">
        <f ca="1">IF(AND(AR874&gt;0,AS874&gt;0),COUNTIF(AV$6:AV873,"&gt;0")+1,0)</f>
        <v>0</v>
      </c>
    </row>
    <row r="875" spans="41:48">
      <c r="AO875" s="654">
        <v>25</v>
      </c>
      <c r="AP875" s="654">
        <v>1</v>
      </c>
      <c r="AQ875" s="654">
        <v>6</v>
      </c>
      <c r="AR875" s="654">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654">
        <f ca="1">COUNTIF(INDIRECT("H"&amp;(ROW()+12*(($AO875-1)*3+$AP875)-ROW())/12+5):INDIRECT("S"&amp;(ROW()+12*(($AO875-1)*3+$AP875)-ROW())/12+5),AR875)</f>
        <v>0</v>
      </c>
      <c r="AV875" s="654">
        <f ca="1">IF(AND(AR875&gt;0,AS875&gt;0),COUNTIF(AV$6:AV874,"&gt;0")+1,0)</f>
        <v>0</v>
      </c>
    </row>
    <row r="876" spans="41:48">
      <c r="AO876" s="654">
        <v>25</v>
      </c>
      <c r="AP876" s="654">
        <v>1</v>
      </c>
      <c r="AQ876" s="654">
        <v>7</v>
      </c>
      <c r="AR876" s="654">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654">
        <f ca="1">COUNTIF(INDIRECT("H"&amp;(ROW()+12*(($AO876-1)*3+$AP876)-ROW())/12+5):INDIRECT("S"&amp;(ROW()+12*(($AO876-1)*3+$AP876)-ROW())/12+5),AR876)</f>
        <v>0</v>
      </c>
      <c r="AV876" s="654">
        <f ca="1">IF(AND(AR876&gt;0,AS876&gt;0),COUNTIF(AV$6:AV875,"&gt;0")+1,0)</f>
        <v>0</v>
      </c>
    </row>
    <row r="877" spans="41:48">
      <c r="AO877" s="654">
        <v>25</v>
      </c>
      <c r="AP877" s="654">
        <v>1</v>
      </c>
      <c r="AQ877" s="654">
        <v>8</v>
      </c>
      <c r="AR877" s="654">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654">
        <f ca="1">COUNTIF(INDIRECT("H"&amp;(ROW()+12*(($AO877-1)*3+$AP877)-ROW())/12+5):INDIRECT("S"&amp;(ROW()+12*(($AO877-1)*3+$AP877)-ROW())/12+5),AR877)</f>
        <v>0</v>
      </c>
      <c r="AV877" s="654">
        <f ca="1">IF(AND(AR877&gt;0,AS877&gt;0),COUNTIF(AV$6:AV876,"&gt;0")+1,0)</f>
        <v>0</v>
      </c>
    </row>
    <row r="878" spans="41:48">
      <c r="AO878" s="654">
        <v>25</v>
      </c>
      <c r="AP878" s="654">
        <v>1</v>
      </c>
      <c r="AQ878" s="654">
        <v>9</v>
      </c>
      <c r="AR878" s="654">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654">
        <f ca="1">COUNTIF(INDIRECT("H"&amp;(ROW()+12*(($AO878-1)*3+$AP878)-ROW())/12+5):INDIRECT("S"&amp;(ROW()+12*(($AO878-1)*3+$AP878)-ROW())/12+5),AR878)</f>
        <v>0</v>
      </c>
      <c r="AV878" s="654">
        <f ca="1">IF(AND(AR878&gt;0,AS878&gt;0),COUNTIF(AV$6:AV877,"&gt;0")+1,0)</f>
        <v>0</v>
      </c>
    </row>
    <row r="879" spans="41:48">
      <c r="AO879" s="654">
        <v>25</v>
      </c>
      <c r="AP879" s="654">
        <v>1</v>
      </c>
      <c r="AQ879" s="654">
        <v>10</v>
      </c>
      <c r="AR879" s="654">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654">
        <f ca="1">COUNTIF(INDIRECT("H"&amp;(ROW()+12*(($AO879-1)*3+$AP879)-ROW())/12+5):INDIRECT("S"&amp;(ROW()+12*(($AO879-1)*3+$AP879)-ROW())/12+5),AR879)</f>
        <v>0</v>
      </c>
      <c r="AV879" s="654">
        <f ca="1">IF(AND(AR879&gt;0,AS879&gt;0),COUNTIF(AV$6:AV878,"&gt;0")+1,0)</f>
        <v>0</v>
      </c>
    </row>
    <row r="880" spans="41:48">
      <c r="AO880" s="654">
        <v>25</v>
      </c>
      <c r="AP880" s="654">
        <v>1</v>
      </c>
      <c r="AQ880" s="654">
        <v>11</v>
      </c>
      <c r="AR880" s="654">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654">
        <f ca="1">COUNTIF(INDIRECT("H"&amp;(ROW()+12*(($AO880-1)*3+$AP880)-ROW())/12+5):INDIRECT("S"&amp;(ROW()+12*(($AO880-1)*3+$AP880)-ROW())/12+5),AR880)</f>
        <v>0</v>
      </c>
      <c r="AV880" s="654">
        <f ca="1">IF(AND(AR880&gt;0,AS880&gt;0),COUNTIF(AV$6:AV879,"&gt;0")+1,0)</f>
        <v>0</v>
      </c>
    </row>
    <row r="881" spans="41:48">
      <c r="AO881" s="654">
        <v>25</v>
      </c>
      <c r="AP881" s="654">
        <v>1</v>
      </c>
      <c r="AQ881" s="654">
        <v>12</v>
      </c>
      <c r="AR881" s="654">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654">
        <f ca="1">COUNTIF(INDIRECT("H"&amp;(ROW()+12*(($AO881-1)*3+$AP881)-ROW())/12+5):INDIRECT("S"&amp;(ROW()+12*(($AO881-1)*3+$AP881)-ROW())/12+5),AR881)</f>
        <v>0</v>
      </c>
      <c r="AV881" s="654">
        <f ca="1">IF(AND(AR881&gt;0,AS881&gt;0),COUNTIF(AV$6:AV880,"&gt;0")+1,0)</f>
        <v>0</v>
      </c>
    </row>
    <row r="882" spans="41:48">
      <c r="AO882" s="654">
        <v>25</v>
      </c>
      <c r="AP882" s="654">
        <v>2</v>
      </c>
      <c r="AQ882" s="654">
        <v>1</v>
      </c>
      <c r="AR882" s="654">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654">
        <f ca="1">COUNTIF(INDIRECT("H"&amp;(ROW()+12*(($AO882-1)*3+$AP882)-ROW())/12+5):INDIRECT("S"&amp;(ROW()+12*(($AO882-1)*3+$AP882)-ROW())/12+5),AR882)</f>
        <v>0</v>
      </c>
      <c r="AV882" s="654">
        <f ca="1">IF(AND(AR882&gt;0,AS882&gt;0),COUNTIF(AV$6:AV881,"&gt;0")+1,0)</f>
        <v>0</v>
      </c>
    </row>
    <row r="883" spans="41:48">
      <c r="AO883" s="654">
        <v>25</v>
      </c>
      <c r="AP883" s="654">
        <v>2</v>
      </c>
      <c r="AQ883" s="654">
        <v>2</v>
      </c>
      <c r="AR883" s="654">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654">
        <f ca="1">COUNTIF(INDIRECT("H"&amp;(ROW()+12*(($AO883-1)*3+$AP883)-ROW())/12+5):INDIRECT("S"&amp;(ROW()+12*(($AO883-1)*3+$AP883)-ROW())/12+5),AR883)</f>
        <v>0</v>
      </c>
      <c r="AV883" s="654">
        <f ca="1">IF(AND(AR883&gt;0,AS883&gt;0),COUNTIF(AV$6:AV882,"&gt;0")+1,0)</f>
        <v>0</v>
      </c>
    </row>
    <row r="884" spans="41:48">
      <c r="AO884" s="654">
        <v>25</v>
      </c>
      <c r="AP884" s="654">
        <v>2</v>
      </c>
      <c r="AQ884" s="654">
        <v>3</v>
      </c>
      <c r="AR884" s="654">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654">
        <f ca="1">COUNTIF(INDIRECT("H"&amp;(ROW()+12*(($AO884-1)*3+$AP884)-ROW())/12+5):INDIRECT("S"&amp;(ROW()+12*(($AO884-1)*3+$AP884)-ROW())/12+5),AR884)</f>
        <v>0</v>
      </c>
      <c r="AV884" s="654">
        <f ca="1">IF(AND(AR884&gt;0,AS884&gt;0),COUNTIF(AV$6:AV883,"&gt;0")+1,0)</f>
        <v>0</v>
      </c>
    </row>
    <row r="885" spans="41:48">
      <c r="AO885" s="654">
        <v>25</v>
      </c>
      <c r="AP885" s="654">
        <v>2</v>
      </c>
      <c r="AQ885" s="654">
        <v>4</v>
      </c>
      <c r="AR885" s="654">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654">
        <f ca="1">COUNTIF(INDIRECT("H"&amp;(ROW()+12*(($AO885-1)*3+$AP885)-ROW())/12+5):INDIRECT("S"&amp;(ROW()+12*(($AO885-1)*3+$AP885)-ROW())/12+5),AR885)</f>
        <v>0</v>
      </c>
      <c r="AV885" s="654">
        <f ca="1">IF(AND(AR885&gt;0,AS885&gt;0),COUNTIF(AV$6:AV884,"&gt;0")+1,0)</f>
        <v>0</v>
      </c>
    </row>
    <row r="886" spans="41:48">
      <c r="AO886" s="654">
        <v>25</v>
      </c>
      <c r="AP886" s="654">
        <v>2</v>
      </c>
      <c r="AQ886" s="654">
        <v>5</v>
      </c>
      <c r="AR886" s="654">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654">
        <f ca="1">COUNTIF(INDIRECT("H"&amp;(ROW()+12*(($AO886-1)*3+$AP886)-ROW())/12+5):INDIRECT("S"&amp;(ROW()+12*(($AO886-1)*3+$AP886)-ROW())/12+5),AR886)</f>
        <v>0</v>
      </c>
      <c r="AV886" s="654">
        <f ca="1">IF(AND(AR886&gt;0,AS886&gt;0),COUNTIF(AV$6:AV885,"&gt;0")+1,0)</f>
        <v>0</v>
      </c>
    </row>
    <row r="887" spans="41:48">
      <c r="AO887" s="654">
        <v>25</v>
      </c>
      <c r="AP887" s="654">
        <v>2</v>
      </c>
      <c r="AQ887" s="654">
        <v>6</v>
      </c>
      <c r="AR887" s="654">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654">
        <f ca="1">COUNTIF(INDIRECT("H"&amp;(ROW()+12*(($AO887-1)*3+$AP887)-ROW())/12+5):INDIRECT("S"&amp;(ROW()+12*(($AO887-1)*3+$AP887)-ROW())/12+5),AR887)</f>
        <v>0</v>
      </c>
      <c r="AV887" s="654">
        <f ca="1">IF(AND(AR887&gt;0,AS887&gt;0),COUNTIF(AV$6:AV886,"&gt;0")+1,0)</f>
        <v>0</v>
      </c>
    </row>
    <row r="888" spans="41:48">
      <c r="AO888" s="654">
        <v>25</v>
      </c>
      <c r="AP888" s="654">
        <v>2</v>
      </c>
      <c r="AQ888" s="654">
        <v>7</v>
      </c>
      <c r="AR888" s="654">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654">
        <f ca="1">COUNTIF(INDIRECT("H"&amp;(ROW()+12*(($AO888-1)*3+$AP888)-ROW())/12+5):INDIRECT("S"&amp;(ROW()+12*(($AO888-1)*3+$AP888)-ROW())/12+5),AR888)</f>
        <v>0</v>
      </c>
      <c r="AV888" s="654">
        <f ca="1">IF(AND(AR888&gt;0,AS888&gt;0),COUNTIF(AV$6:AV887,"&gt;0")+1,0)</f>
        <v>0</v>
      </c>
    </row>
    <row r="889" spans="41:48">
      <c r="AO889" s="654">
        <v>25</v>
      </c>
      <c r="AP889" s="654">
        <v>2</v>
      </c>
      <c r="AQ889" s="654">
        <v>8</v>
      </c>
      <c r="AR889" s="654">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654">
        <f ca="1">COUNTIF(INDIRECT("H"&amp;(ROW()+12*(($AO889-1)*3+$AP889)-ROW())/12+5):INDIRECT("S"&amp;(ROW()+12*(($AO889-1)*3+$AP889)-ROW())/12+5),AR889)</f>
        <v>0</v>
      </c>
      <c r="AV889" s="654">
        <f ca="1">IF(AND(AR889&gt;0,AS889&gt;0),COUNTIF(AV$6:AV888,"&gt;0")+1,0)</f>
        <v>0</v>
      </c>
    </row>
    <row r="890" spans="41:48">
      <c r="AO890" s="654">
        <v>25</v>
      </c>
      <c r="AP890" s="654">
        <v>2</v>
      </c>
      <c r="AQ890" s="654">
        <v>9</v>
      </c>
      <c r="AR890" s="654">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654">
        <f ca="1">COUNTIF(INDIRECT("H"&amp;(ROW()+12*(($AO890-1)*3+$AP890)-ROW())/12+5):INDIRECT("S"&amp;(ROW()+12*(($AO890-1)*3+$AP890)-ROW())/12+5),AR890)</f>
        <v>0</v>
      </c>
      <c r="AV890" s="654">
        <f ca="1">IF(AND(AR890&gt;0,AS890&gt;0),COUNTIF(AV$6:AV889,"&gt;0")+1,0)</f>
        <v>0</v>
      </c>
    </row>
    <row r="891" spans="41:48">
      <c r="AO891" s="654">
        <v>25</v>
      </c>
      <c r="AP891" s="654">
        <v>2</v>
      </c>
      <c r="AQ891" s="654">
        <v>10</v>
      </c>
      <c r="AR891" s="654">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654">
        <f ca="1">COUNTIF(INDIRECT("H"&amp;(ROW()+12*(($AO891-1)*3+$AP891)-ROW())/12+5):INDIRECT("S"&amp;(ROW()+12*(($AO891-1)*3+$AP891)-ROW())/12+5),AR891)</f>
        <v>0</v>
      </c>
      <c r="AV891" s="654">
        <f ca="1">IF(AND(AR891&gt;0,AS891&gt;0),COUNTIF(AV$6:AV890,"&gt;0")+1,0)</f>
        <v>0</v>
      </c>
    </row>
    <row r="892" spans="41:48">
      <c r="AO892" s="654">
        <v>25</v>
      </c>
      <c r="AP892" s="654">
        <v>2</v>
      </c>
      <c r="AQ892" s="654">
        <v>11</v>
      </c>
      <c r="AR892" s="654">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654">
        <f ca="1">COUNTIF(INDIRECT("H"&amp;(ROW()+12*(($AO892-1)*3+$AP892)-ROW())/12+5):INDIRECT("S"&amp;(ROW()+12*(($AO892-1)*3+$AP892)-ROW())/12+5),AR892)</f>
        <v>0</v>
      </c>
      <c r="AV892" s="654">
        <f ca="1">IF(AND(AR892&gt;0,AS892&gt;0),COUNTIF(AV$6:AV891,"&gt;0")+1,0)</f>
        <v>0</v>
      </c>
    </row>
    <row r="893" spans="41:48">
      <c r="AO893" s="654">
        <v>25</v>
      </c>
      <c r="AP893" s="654">
        <v>2</v>
      </c>
      <c r="AQ893" s="654">
        <v>12</v>
      </c>
      <c r="AR893" s="654">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654">
        <f ca="1">COUNTIF(INDIRECT("H"&amp;(ROW()+12*(($AO893-1)*3+$AP893)-ROW())/12+5):INDIRECT("S"&amp;(ROW()+12*(($AO893-1)*3+$AP893)-ROW())/12+5),AR893)</f>
        <v>0</v>
      </c>
      <c r="AV893" s="654">
        <f ca="1">IF(AND(AR893&gt;0,AS893&gt;0),COUNTIF(AV$6:AV892,"&gt;0")+1,0)</f>
        <v>0</v>
      </c>
    </row>
    <row r="894" spans="41:48">
      <c r="AO894" s="654">
        <v>25</v>
      </c>
      <c r="AP894" s="654">
        <v>3</v>
      </c>
      <c r="AQ894" s="654">
        <v>1</v>
      </c>
      <c r="AR894" s="654">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654">
        <f ca="1">COUNTIF(INDIRECT("H"&amp;(ROW()+12*(($AO894-1)*3+$AP894)-ROW())/12+5):INDIRECT("S"&amp;(ROW()+12*(($AO894-1)*3+$AP894)-ROW())/12+5),AR894)</f>
        <v>0</v>
      </c>
      <c r="AV894" s="654">
        <f ca="1">IF(AND(AR894&gt;0,AS894&gt;0),COUNTIF(AV$6:AV893,"&gt;0")+1,0)</f>
        <v>0</v>
      </c>
    </row>
    <row r="895" spans="41:48">
      <c r="AO895" s="654">
        <v>25</v>
      </c>
      <c r="AP895" s="654">
        <v>3</v>
      </c>
      <c r="AQ895" s="654">
        <v>2</v>
      </c>
      <c r="AR895" s="654">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654">
        <f ca="1">COUNTIF(INDIRECT("H"&amp;(ROW()+12*(($AO895-1)*3+$AP895)-ROW())/12+5):INDIRECT("S"&amp;(ROW()+12*(($AO895-1)*3+$AP895)-ROW())/12+5),AR895)</f>
        <v>0</v>
      </c>
      <c r="AV895" s="654">
        <f ca="1">IF(AND(AR895&gt;0,AS895&gt;0),COUNTIF(AV$6:AV894,"&gt;0")+1,0)</f>
        <v>0</v>
      </c>
    </row>
    <row r="896" spans="41:48">
      <c r="AO896" s="654">
        <v>25</v>
      </c>
      <c r="AP896" s="654">
        <v>3</v>
      </c>
      <c r="AQ896" s="654">
        <v>3</v>
      </c>
      <c r="AR896" s="654">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654">
        <f ca="1">COUNTIF(INDIRECT("H"&amp;(ROW()+12*(($AO896-1)*3+$AP896)-ROW())/12+5):INDIRECT("S"&amp;(ROW()+12*(($AO896-1)*3+$AP896)-ROW())/12+5),AR896)</f>
        <v>0</v>
      </c>
      <c r="AV896" s="654">
        <f ca="1">IF(AND(AR896&gt;0,AS896&gt;0),COUNTIF(AV$6:AV895,"&gt;0")+1,0)</f>
        <v>0</v>
      </c>
    </row>
    <row r="897" spans="41:48">
      <c r="AO897" s="654">
        <v>25</v>
      </c>
      <c r="AP897" s="654">
        <v>3</v>
      </c>
      <c r="AQ897" s="654">
        <v>4</v>
      </c>
      <c r="AR897" s="654">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654">
        <f ca="1">COUNTIF(INDIRECT("H"&amp;(ROW()+12*(($AO897-1)*3+$AP897)-ROW())/12+5):INDIRECT("S"&amp;(ROW()+12*(($AO897-1)*3+$AP897)-ROW())/12+5),AR897)</f>
        <v>0</v>
      </c>
      <c r="AV897" s="654">
        <f ca="1">IF(AND(AR897&gt;0,AS897&gt;0),COUNTIF(AV$6:AV896,"&gt;0")+1,0)</f>
        <v>0</v>
      </c>
    </row>
    <row r="898" spans="41:48">
      <c r="AO898" s="654">
        <v>25</v>
      </c>
      <c r="AP898" s="654">
        <v>3</v>
      </c>
      <c r="AQ898" s="654">
        <v>5</v>
      </c>
      <c r="AR898" s="654">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654">
        <f ca="1">COUNTIF(INDIRECT("H"&amp;(ROW()+12*(($AO898-1)*3+$AP898)-ROW())/12+5):INDIRECT("S"&amp;(ROW()+12*(($AO898-1)*3+$AP898)-ROW())/12+5),AR898)</f>
        <v>0</v>
      </c>
      <c r="AV898" s="654">
        <f ca="1">IF(AND(AR898&gt;0,AS898&gt;0),COUNTIF(AV$6:AV897,"&gt;0")+1,0)</f>
        <v>0</v>
      </c>
    </row>
    <row r="899" spans="41:48">
      <c r="AO899" s="654">
        <v>25</v>
      </c>
      <c r="AP899" s="654">
        <v>3</v>
      </c>
      <c r="AQ899" s="654">
        <v>6</v>
      </c>
      <c r="AR899" s="654">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654">
        <f ca="1">COUNTIF(INDIRECT("H"&amp;(ROW()+12*(($AO899-1)*3+$AP899)-ROW())/12+5):INDIRECT("S"&amp;(ROW()+12*(($AO899-1)*3+$AP899)-ROW())/12+5),AR899)</f>
        <v>0</v>
      </c>
      <c r="AV899" s="654">
        <f ca="1">IF(AND(AR899&gt;0,AS899&gt;0),COUNTIF(AV$6:AV898,"&gt;0")+1,0)</f>
        <v>0</v>
      </c>
    </row>
    <row r="900" spans="41:48">
      <c r="AO900" s="654">
        <v>25</v>
      </c>
      <c r="AP900" s="654">
        <v>3</v>
      </c>
      <c r="AQ900" s="654">
        <v>7</v>
      </c>
      <c r="AR900" s="654">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654">
        <f ca="1">COUNTIF(INDIRECT("H"&amp;(ROW()+12*(($AO900-1)*3+$AP900)-ROW())/12+5):INDIRECT("S"&amp;(ROW()+12*(($AO900-1)*3+$AP900)-ROW())/12+5),AR900)</f>
        <v>0</v>
      </c>
      <c r="AV900" s="654">
        <f ca="1">IF(AND(AR900&gt;0,AS900&gt;0),COUNTIF(AV$6:AV899,"&gt;0")+1,0)</f>
        <v>0</v>
      </c>
    </row>
    <row r="901" spans="41:48">
      <c r="AO901" s="654">
        <v>25</v>
      </c>
      <c r="AP901" s="654">
        <v>3</v>
      </c>
      <c r="AQ901" s="654">
        <v>8</v>
      </c>
      <c r="AR901" s="654">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654">
        <f ca="1">COUNTIF(INDIRECT("H"&amp;(ROW()+12*(($AO901-1)*3+$AP901)-ROW())/12+5):INDIRECT("S"&amp;(ROW()+12*(($AO901-1)*3+$AP901)-ROW())/12+5),AR901)</f>
        <v>0</v>
      </c>
      <c r="AV901" s="654">
        <f ca="1">IF(AND(AR901&gt;0,AS901&gt;0),COUNTIF(AV$6:AV900,"&gt;0")+1,0)</f>
        <v>0</v>
      </c>
    </row>
    <row r="902" spans="41:48">
      <c r="AO902" s="654">
        <v>25</v>
      </c>
      <c r="AP902" s="654">
        <v>3</v>
      </c>
      <c r="AQ902" s="654">
        <v>9</v>
      </c>
      <c r="AR902" s="654">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654">
        <f ca="1">COUNTIF(INDIRECT("H"&amp;(ROW()+12*(($AO902-1)*3+$AP902)-ROW())/12+5):INDIRECT("S"&amp;(ROW()+12*(($AO902-1)*3+$AP902)-ROW())/12+5),AR902)</f>
        <v>0</v>
      </c>
      <c r="AV902" s="654">
        <f ca="1">IF(AND(AR902&gt;0,AS902&gt;0),COUNTIF(AV$6:AV901,"&gt;0")+1,0)</f>
        <v>0</v>
      </c>
    </row>
    <row r="903" spans="41:48">
      <c r="AO903" s="654">
        <v>25</v>
      </c>
      <c r="AP903" s="654">
        <v>3</v>
      </c>
      <c r="AQ903" s="654">
        <v>10</v>
      </c>
      <c r="AR903" s="654">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654">
        <f ca="1">COUNTIF(INDIRECT("H"&amp;(ROW()+12*(($AO903-1)*3+$AP903)-ROW())/12+5):INDIRECT("S"&amp;(ROW()+12*(($AO903-1)*3+$AP903)-ROW())/12+5),AR903)</f>
        <v>0</v>
      </c>
      <c r="AV903" s="654">
        <f ca="1">IF(AND(AR903&gt;0,AS903&gt;0),COUNTIF(AV$6:AV902,"&gt;0")+1,0)</f>
        <v>0</v>
      </c>
    </row>
    <row r="904" spans="41:48">
      <c r="AO904" s="654">
        <v>25</v>
      </c>
      <c r="AP904" s="654">
        <v>3</v>
      </c>
      <c r="AQ904" s="654">
        <v>11</v>
      </c>
      <c r="AR904" s="654">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654">
        <f ca="1">COUNTIF(INDIRECT("H"&amp;(ROW()+12*(($AO904-1)*3+$AP904)-ROW())/12+5):INDIRECT("S"&amp;(ROW()+12*(($AO904-1)*3+$AP904)-ROW())/12+5),AR904)</f>
        <v>0</v>
      </c>
      <c r="AV904" s="654">
        <f ca="1">IF(AND(AR904&gt;0,AS904&gt;0),COUNTIF(AV$6:AV903,"&gt;0")+1,0)</f>
        <v>0</v>
      </c>
    </row>
    <row r="905" spans="41:48">
      <c r="AO905" s="654">
        <v>25</v>
      </c>
      <c r="AP905" s="654">
        <v>3</v>
      </c>
      <c r="AQ905" s="654">
        <v>12</v>
      </c>
      <c r="AR905" s="654">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654">
        <f ca="1">COUNTIF(INDIRECT("H"&amp;(ROW()+12*(($AO905-1)*3+$AP905)-ROW())/12+5):INDIRECT("S"&amp;(ROW()+12*(($AO905-1)*3+$AP905)-ROW())/12+5),AR905)</f>
        <v>0</v>
      </c>
      <c r="AV905" s="654">
        <f ca="1">IF(AND(AR905&gt;0,AS905&gt;0),COUNTIF(AV$6:AV904,"&gt;0")+1,0)</f>
        <v>0</v>
      </c>
    </row>
    <row r="906" spans="41:48">
      <c r="AO906" s="654">
        <v>26</v>
      </c>
      <c r="AP906" s="654">
        <v>1</v>
      </c>
      <c r="AQ906" s="654">
        <v>1</v>
      </c>
      <c r="AR906" s="654">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654">
        <f ca="1">COUNTIF(INDIRECT("H"&amp;(ROW()+12*(($AO906-1)*3+$AP906)-ROW())/12+5):INDIRECT("S"&amp;(ROW()+12*(($AO906-1)*3+$AP906)-ROW())/12+5),AR906)</f>
        <v>0</v>
      </c>
      <c r="AV906" s="654">
        <f ca="1">IF(AND(AR906&gt;0,AS906&gt;0),COUNTIF(AV$6:AV905,"&gt;0")+1,0)</f>
        <v>0</v>
      </c>
    </row>
    <row r="907" spans="41:48">
      <c r="AO907" s="654">
        <v>26</v>
      </c>
      <c r="AP907" s="654">
        <v>1</v>
      </c>
      <c r="AQ907" s="654">
        <v>2</v>
      </c>
      <c r="AR907" s="654">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654">
        <f ca="1">COUNTIF(INDIRECT("H"&amp;(ROW()+12*(($AO907-1)*3+$AP907)-ROW())/12+5):INDIRECT("S"&amp;(ROW()+12*(($AO907-1)*3+$AP907)-ROW())/12+5),AR907)</f>
        <v>0</v>
      </c>
      <c r="AV907" s="654">
        <f ca="1">IF(AND(AR907&gt;0,AS907&gt;0),COUNTIF(AV$6:AV906,"&gt;0")+1,0)</f>
        <v>0</v>
      </c>
    </row>
    <row r="908" spans="41:48">
      <c r="AO908" s="654">
        <v>26</v>
      </c>
      <c r="AP908" s="654">
        <v>1</v>
      </c>
      <c r="AQ908" s="654">
        <v>3</v>
      </c>
      <c r="AR908" s="654">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654">
        <f ca="1">COUNTIF(INDIRECT("H"&amp;(ROW()+12*(($AO908-1)*3+$AP908)-ROW())/12+5):INDIRECT("S"&amp;(ROW()+12*(($AO908-1)*3+$AP908)-ROW())/12+5),AR908)</f>
        <v>0</v>
      </c>
      <c r="AV908" s="654">
        <f ca="1">IF(AND(AR908&gt;0,AS908&gt;0),COUNTIF(AV$6:AV907,"&gt;0")+1,0)</f>
        <v>0</v>
      </c>
    </row>
    <row r="909" spans="41:48">
      <c r="AO909" s="654">
        <v>26</v>
      </c>
      <c r="AP909" s="654">
        <v>1</v>
      </c>
      <c r="AQ909" s="654">
        <v>4</v>
      </c>
      <c r="AR909" s="654">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654">
        <f ca="1">COUNTIF(INDIRECT("H"&amp;(ROW()+12*(($AO909-1)*3+$AP909)-ROW())/12+5):INDIRECT("S"&amp;(ROW()+12*(($AO909-1)*3+$AP909)-ROW())/12+5),AR909)</f>
        <v>0</v>
      </c>
      <c r="AV909" s="654">
        <f ca="1">IF(AND(AR909&gt;0,AS909&gt;0),COUNTIF(AV$6:AV908,"&gt;0")+1,0)</f>
        <v>0</v>
      </c>
    </row>
    <row r="910" spans="41:48">
      <c r="AO910" s="654">
        <v>26</v>
      </c>
      <c r="AP910" s="654">
        <v>1</v>
      </c>
      <c r="AQ910" s="654">
        <v>5</v>
      </c>
      <c r="AR910" s="654">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654">
        <f ca="1">COUNTIF(INDIRECT("H"&amp;(ROW()+12*(($AO910-1)*3+$AP910)-ROW())/12+5):INDIRECT("S"&amp;(ROW()+12*(($AO910-1)*3+$AP910)-ROW())/12+5),AR910)</f>
        <v>0</v>
      </c>
      <c r="AV910" s="654">
        <f ca="1">IF(AND(AR910&gt;0,AS910&gt;0),COUNTIF(AV$6:AV909,"&gt;0")+1,0)</f>
        <v>0</v>
      </c>
    </row>
    <row r="911" spans="41:48">
      <c r="AO911" s="654">
        <v>26</v>
      </c>
      <c r="AP911" s="654">
        <v>1</v>
      </c>
      <c r="AQ911" s="654">
        <v>6</v>
      </c>
      <c r="AR911" s="654">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654">
        <f ca="1">COUNTIF(INDIRECT("H"&amp;(ROW()+12*(($AO911-1)*3+$AP911)-ROW())/12+5):INDIRECT("S"&amp;(ROW()+12*(($AO911-1)*3+$AP911)-ROW())/12+5),AR911)</f>
        <v>0</v>
      </c>
      <c r="AV911" s="654">
        <f ca="1">IF(AND(AR911&gt;0,AS911&gt;0),COUNTIF(AV$6:AV910,"&gt;0")+1,0)</f>
        <v>0</v>
      </c>
    </row>
    <row r="912" spans="41:48">
      <c r="AO912" s="654">
        <v>26</v>
      </c>
      <c r="AP912" s="654">
        <v>1</v>
      </c>
      <c r="AQ912" s="654">
        <v>7</v>
      </c>
      <c r="AR912" s="654">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654">
        <f ca="1">COUNTIF(INDIRECT("H"&amp;(ROW()+12*(($AO912-1)*3+$AP912)-ROW())/12+5):INDIRECT("S"&amp;(ROW()+12*(($AO912-1)*3+$AP912)-ROW())/12+5),AR912)</f>
        <v>0</v>
      </c>
      <c r="AV912" s="654">
        <f ca="1">IF(AND(AR912&gt;0,AS912&gt;0),COUNTIF(AV$6:AV911,"&gt;0")+1,0)</f>
        <v>0</v>
      </c>
    </row>
    <row r="913" spans="41:48">
      <c r="AO913" s="654">
        <v>26</v>
      </c>
      <c r="AP913" s="654">
        <v>1</v>
      </c>
      <c r="AQ913" s="654">
        <v>8</v>
      </c>
      <c r="AR913" s="654">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654">
        <f ca="1">COUNTIF(INDIRECT("H"&amp;(ROW()+12*(($AO913-1)*3+$AP913)-ROW())/12+5):INDIRECT("S"&amp;(ROW()+12*(($AO913-1)*3+$AP913)-ROW())/12+5),AR913)</f>
        <v>0</v>
      </c>
      <c r="AV913" s="654">
        <f ca="1">IF(AND(AR913&gt;0,AS913&gt;0),COUNTIF(AV$6:AV912,"&gt;0")+1,0)</f>
        <v>0</v>
      </c>
    </row>
    <row r="914" spans="41:48">
      <c r="AO914" s="654">
        <v>26</v>
      </c>
      <c r="AP914" s="654">
        <v>1</v>
      </c>
      <c r="AQ914" s="654">
        <v>9</v>
      </c>
      <c r="AR914" s="654">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654">
        <f ca="1">COUNTIF(INDIRECT("H"&amp;(ROW()+12*(($AO914-1)*3+$AP914)-ROW())/12+5):INDIRECT("S"&amp;(ROW()+12*(($AO914-1)*3+$AP914)-ROW())/12+5),AR914)</f>
        <v>0</v>
      </c>
      <c r="AV914" s="654">
        <f ca="1">IF(AND(AR914&gt;0,AS914&gt;0),COUNTIF(AV$6:AV913,"&gt;0")+1,0)</f>
        <v>0</v>
      </c>
    </row>
    <row r="915" spans="41:48">
      <c r="AO915" s="654">
        <v>26</v>
      </c>
      <c r="AP915" s="654">
        <v>1</v>
      </c>
      <c r="AQ915" s="654">
        <v>10</v>
      </c>
      <c r="AR915" s="654">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654">
        <f ca="1">COUNTIF(INDIRECT("H"&amp;(ROW()+12*(($AO915-1)*3+$AP915)-ROW())/12+5):INDIRECT("S"&amp;(ROW()+12*(($AO915-1)*3+$AP915)-ROW())/12+5),AR915)</f>
        <v>0</v>
      </c>
      <c r="AV915" s="654">
        <f ca="1">IF(AND(AR915&gt;0,AS915&gt;0),COUNTIF(AV$6:AV914,"&gt;0")+1,0)</f>
        <v>0</v>
      </c>
    </row>
    <row r="916" spans="41:48">
      <c r="AO916" s="654">
        <v>26</v>
      </c>
      <c r="AP916" s="654">
        <v>1</v>
      </c>
      <c r="AQ916" s="654">
        <v>11</v>
      </c>
      <c r="AR916" s="654">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654">
        <f ca="1">COUNTIF(INDIRECT("H"&amp;(ROW()+12*(($AO916-1)*3+$AP916)-ROW())/12+5):INDIRECT("S"&amp;(ROW()+12*(($AO916-1)*3+$AP916)-ROW())/12+5),AR916)</f>
        <v>0</v>
      </c>
      <c r="AV916" s="654">
        <f ca="1">IF(AND(AR916&gt;0,AS916&gt;0),COUNTIF(AV$6:AV915,"&gt;0")+1,0)</f>
        <v>0</v>
      </c>
    </row>
    <row r="917" spans="41:48">
      <c r="AO917" s="654">
        <v>26</v>
      </c>
      <c r="AP917" s="654">
        <v>1</v>
      </c>
      <c r="AQ917" s="654">
        <v>12</v>
      </c>
      <c r="AR917" s="654">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654">
        <f ca="1">COUNTIF(INDIRECT("H"&amp;(ROW()+12*(($AO917-1)*3+$AP917)-ROW())/12+5):INDIRECT("S"&amp;(ROW()+12*(($AO917-1)*3+$AP917)-ROW())/12+5),AR917)</f>
        <v>0</v>
      </c>
      <c r="AV917" s="654">
        <f ca="1">IF(AND(AR917&gt;0,AS917&gt;0),COUNTIF(AV$6:AV916,"&gt;0")+1,0)</f>
        <v>0</v>
      </c>
    </row>
    <row r="918" spans="41:48">
      <c r="AO918" s="654">
        <v>26</v>
      </c>
      <c r="AP918" s="654">
        <v>2</v>
      </c>
      <c r="AQ918" s="654">
        <v>1</v>
      </c>
      <c r="AR918" s="654">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654">
        <f ca="1">COUNTIF(INDIRECT("H"&amp;(ROW()+12*(($AO918-1)*3+$AP918)-ROW())/12+5):INDIRECT("S"&amp;(ROW()+12*(($AO918-1)*3+$AP918)-ROW())/12+5),AR918)</f>
        <v>0</v>
      </c>
      <c r="AV918" s="654">
        <f ca="1">IF(AND(AR918&gt;0,AS918&gt;0),COUNTIF(AV$6:AV917,"&gt;0")+1,0)</f>
        <v>0</v>
      </c>
    </row>
    <row r="919" spans="41:48">
      <c r="AO919" s="654">
        <v>26</v>
      </c>
      <c r="AP919" s="654">
        <v>2</v>
      </c>
      <c r="AQ919" s="654">
        <v>2</v>
      </c>
      <c r="AR919" s="654">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654">
        <f ca="1">COUNTIF(INDIRECT("H"&amp;(ROW()+12*(($AO919-1)*3+$AP919)-ROW())/12+5):INDIRECT("S"&amp;(ROW()+12*(($AO919-1)*3+$AP919)-ROW())/12+5),AR919)</f>
        <v>0</v>
      </c>
      <c r="AV919" s="654">
        <f ca="1">IF(AND(AR919&gt;0,AS919&gt;0),COUNTIF(AV$6:AV918,"&gt;0")+1,0)</f>
        <v>0</v>
      </c>
    </row>
    <row r="920" spans="41:48">
      <c r="AO920" s="654">
        <v>26</v>
      </c>
      <c r="AP920" s="654">
        <v>2</v>
      </c>
      <c r="AQ920" s="654">
        <v>3</v>
      </c>
      <c r="AR920" s="654">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654">
        <f ca="1">COUNTIF(INDIRECT("H"&amp;(ROW()+12*(($AO920-1)*3+$AP920)-ROW())/12+5):INDIRECT("S"&amp;(ROW()+12*(($AO920-1)*3+$AP920)-ROW())/12+5),AR920)</f>
        <v>0</v>
      </c>
      <c r="AV920" s="654">
        <f ca="1">IF(AND(AR920&gt;0,AS920&gt;0),COUNTIF(AV$6:AV919,"&gt;0")+1,0)</f>
        <v>0</v>
      </c>
    </row>
    <row r="921" spans="41:48">
      <c r="AO921" s="654">
        <v>26</v>
      </c>
      <c r="AP921" s="654">
        <v>2</v>
      </c>
      <c r="AQ921" s="654">
        <v>4</v>
      </c>
      <c r="AR921" s="654">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654">
        <f ca="1">COUNTIF(INDIRECT("H"&amp;(ROW()+12*(($AO921-1)*3+$AP921)-ROW())/12+5):INDIRECT("S"&amp;(ROW()+12*(($AO921-1)*3+$AP921)-ROW())/12+5),AR921)</f>
        <v>0</v>
      </c>
      <c r="AV921" s="654">
        <f ca="1">IF(AND(AR921&gt;0,AS921&gt;0),COUNTIF(AV$6:AV920,"&gt;0")+1,0)</f>
        <v>0</v>
      </c>
    </row>
    <row r="922" spans="41:48">
      <c r="AO922" s="654">
        <v>26</v>
      </c>
      <c r="AP922" s="654">
        <v>2</v>
      </c>
      <c r="AQ922" s="654">
        <v>5</v>
      </c>
      <c r="AR922" s="654">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654">
        <f ca="1">COUNTIF(INDIRECT("H"&amp;(ROW()+12*(($AO922-1)*3+$AP922)-ROW())/12+5):INDIRECT("S"&amp;(ROW()+12*(($AO922-1)*3+$AP922)-ROW())/12+5),AR922)</f>
        <v>0</v>
      </c>
      <c r="AV922" s="654">
        <f ca="1">IF(AND(AR922&gt;0,AS922&gt;0),COUNTIF(AV$6:AV921,"&gt;0")+1,0)</f>
        <v>0</v>
      </c>
    </row>
    <row r="923" spans="41:48">
      <c r="AO923" s="654">
        <v>26</v>
      </c>
      <c r="AP923" s="654">
        <v>2</v>
      </c>
      <c r="AQ923" s="654">
        <v>6</v>
      </c>
      <c r="AR923" s="654">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654">
        <f ca="1">COUNTIF(INDIRECT("H"&amp;(ROW()+12*(($AO923-1)*3+$AP923)-ROW())/12+5):INDIRECT("S"&amp;(ROW()+12*(($AO923-1)*3+$AP923)-ROW())/12+5),AR923)</f>
        <v>0</v>
      </c>
      <c r="AV923" s="654">
        <f ca="1">IF(AND(AR923&gt;0,AS923&gt;0),COUNTIF(AV$6:AV922,"&gt;0")+1,0)</f>
        <v>0</v>
      </c>
    </row>
    <row r="924" spans="41:48">
      <c r="AO924" s="654">
        <v>26</v>
      </c>
      <c r="AP924" s="654">
        <v>2</v>
      </c>
      <c r="AQ924" s="654">
        <v>7</v>
      </c>
      <c r="AR924" s="654">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654">
        <f ca="1">COUNTIF(INDIRECT("H"&amp;(ROW()+12*(($AO924-1)*3+$AP924)-ROW())/12+5):INDIRECT("S"&amp;(ROW()+12*(($AO924-1)*3+$AP924)-ROW())/12+5),AR924)</f>
        <v>0</v>
      </c>
      <c r="AV924" s="654">
        <f ca="1">IF(AND(AR924&gt;0,AS924&gt;0),COUNTIF(AV$6:AV923,"&gt;0")+1,0)</f>
        <v>0</v>
      </c>
    </row>
    <row r="925" spans="41:48">
      <c r="AO925" s="654">
        <v>26</v>
      </c>
      <c r="AP925" s="654">
        <v>2</v>
      </c>
      <c r="AQ925" s="654">
        <v>8</v>
      </c>
      <c r="AR925" s="654">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654">
        <f ca="1">COUNTIF(INDIRECT("H"&amp;(ROW()+12*(($AO925-1)*3+$AP925)-ROW())/12+5):INDIRECT("S"&amp;(ROW()+12*(($AO925-1)*3+$AP925)-ROW())/12+5),AR925)</f>
        <v>0</v>
      </c>
      <c r="AV925" s="654">
        <f ca="1">IF(AND(AR925&gt;0,AS925&gt;0),COUNTIF(AV$6:AV924,"&gt;0")+1,0)</f>
        <v>0</v>
      </c>
    </row>
    <row r="926" spans="41:48">
      <c r="AO926" s="654">
        <v>26</v>
      </c>
      <c r="AP926" s="654">
        <v>2</v>
      </c>
      <c r="AQ926" s="654">
        <v>9</v>
      </c>
      <c r="AR926" s="654">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654">
        <f ca="1">COUNTIF(INDIRECT("H"&amp;(ROW()+12*(($AO926-1)*3+$AP926)-ROW())/12+5):INDIRECT("S"&amp;(ROW()+12*(($AO926-1)*3+$AP926)-ROW())/12+5),AR926)</f>
        <v>0</v>
      </c>
      <c r="AV926" s="654">
        <f ca="1">IF(AND(AR926&gt;0,AS926&gt;0),COUNTIF(AV$6:AV925,"&gt;0")+1,0)</f>
        <v>0</v>
      </c>
    </row>
    <row r="927" spans="41:48">
      <c r="AO927" s="654">
        <v>26</v>
      </c>
      <c r="AP927" s="654">
        <v>2</v>
      </c>
      <c r="AQ927" s="654">
        <v>10</v>
      </c>
      <c r="AR927" s="654">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654">
        <f ca="1">COUNTIF(INDIRECT("H"&amp;(ROW()+12*(($AO927-1)*3+$AP927)-ROW())/12+5):INDIRECT("S"&amp;(ROW()+12*(($AO927-1)*3+$AP927)-ROW())/12+5),AR927)</f>
        <v>0</v>
      </c>
      <c r="AV927" s="654">
        <f ca="1">IF(AND(AR927&gt;0,AS927&gt;0),COUNTIF(AV$6:AV926,"&gt;0")+1,0)</f>
        <v>0</v>
      </c>
    </row>
    <row r="928" spans="41:48">
      <c r="AO928" s="654">
        <v>26</v>
      </c>
      <c r="AP928" s="654">
        <v>2</v>
      </c>
      <c r="AQ928" s="654">
        <v>11</v>
      </c>
      <c r="AR928" s="654">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654">
        <f ca="1">COUNTIF(INDIRECT("H"&amp;(ROW()+12*(($AO928-1)*3+$AP928)-ROW())/12+5):INDIRECT("S"&amp;(ROW()+12*(($AO928-1)*3+$AP928)-ROW())/12+5),AR928)</f>
        <v>0</v>
      </c>
      <c r="AV928" s="654">
        <f ca="1">IF(AND(AR928&gt;0,AS928&gt;0),COUNTIF(AV$6:AV927,"&gt;0")+1,0)</f>
        <v>0</v>
      </c>
    </row>
    <row r="929" spans="41:48">
      <c r="AO929" s="654">
        <v>26</v>
      </c>
      <c r="AP929" s="654">
        <v>2</v>
      </c>
      <c r="AQ929" s="654">
        <v>12</v>
      </c>
      <c r="AR929" s="654">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654">
        <f ca="1">COUNTIF(INDIRECT("H"&amp;(ROW()+12*(($AO929-1)*3+$AP929)-ROW())/12+5):INDIRECT("S"&amp;(ROW()+12*(($AO929-1)*3+$AP929)-ROW())/12+5),AR929)</f>
        <v>0</v>
      </c>
      <c r="AV929" s="654">
        <f ca="1">IF(AND(AR929&gt;0,AS929&gt;0),COUNTIF(AV$6:AV928,"&gt;0")+1,0)</f>
        <v>0</v>
      </c>
    </row>
    <row r="930" spans="41:48">
      <c r="AO930" s="654">
        <v>26</v>
      </c>
      <c r="AP930" s="654">
        <v>3</v>
      </c>
      <c r="AQ930" s="654">
        <v>1</v>
      </c>
      <c r="AR930" s="654">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654">
        <f ca="1">COUNTIF(INDIRECT("H"&amp;(ROW()+12*(($AO930-1)*3+$AP930)-ROW())/12+5):INDIRECT("S"&amp;(ROW()+12*(($AO930-1)*3+$AP930)-ROW())/12+5),AR930)</f>
        <v>0</v>
      </c>
      <c r="AV930" s="654">
        <f ca="1">IF(AND(AR930&gt;0,AS930&gt;0),COUNTIF(AV$6:AV929,"&gt;0")+1,0)</f>
        <v>0</v>
      </c>
    </row>
    <row r="931" spans="41:48">
      <c r="AO931" s="654">
        <v>26</v>
      </c>
      <c r="AP931" s="654">
        <v>3</v>
      </c>
      <c r="AQ931" s="654">
        <v>2</v>
      </c>
      <c r="AR931" s="654">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654">
        <f ca="1">COUNTIF(INDIRECT("H"&amp;(ROW()+12*(($AO931-1)*3+$AP931)-ROW())/12+5):INDIRECT("S"&amp;(ROW()+12*(($AO931-1)*3+$AP931)-ROW())/12+5),AR931)</f>
        <v>0</v>
      </c>
      <c r="AV931" s="654">
        <f ca="1">IF(AND(AR931&gt;0,AS931&gt;0),COUNTIF(AV$6:AV930,"&gt;0")+1,0)</f>
        <v>0</v>
      </c>
    </row>
    <row r="932" spans="41:48">
      <c r="AO932" s="654">
        <v>26</v>
      </c>
      <c r="AP932" s="654">
        <v>3</v>
      </c>
      <c r="AQ932" s="654">
        <v>3</v>
      </c>
      <c r="AR932" s="654">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654">
        <f ca="1">COUNTIF(INDIRECT("H"&amp;(ROW()+12*(($AO932-1)*3+$AP932)-ROW())/12+5):INDIRECT("S"&amp;(ROW()+12*(($AO932-1)*3+$AP932)-ROW())/12+5),AR932)</f>
        <v>0</v>
      </c>
      <c r="AV932" s="654">
        <f ca="1">IF(AND(AR932&gt;0,AS932&gt;0),COUNTIF(AV$6:AV931,"&gt;0")+1,0)</f>
        <v>0</v>
      </c>
    </row>
    <row r="933" spans="41:48">
      <c r="AO933" s="654">
        <v>26</v>
      </c>
      <c r="AP933" s="654">
        <v>3</v>
      </c>
      <c r="AQ933" s="654">
        <v>4</v>
      </c>
      <c r="AR933" s="654">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654">
        <f ca="1">COUNTIF(INDIRECT("H"&amp;(ROW()+12*(($AO933-1)*3+$AP933)-ROW())/12+5):INDIRECT("S"&amp;(ROW()+12*(($AO933-1)*3+$AP933)-ROW())/12+5),AR933)</f>
        <v>0</v>
      </c>
      <c r="AV933" s="654">
        <f ca="1">IF(AND(AR933&gt;0,AS933&gt;0),COUNTIF(AV$6:AV932,"&gt;0")+1,0)</f>
        <v>0</v>
      </c>
    </row>
    <row r="934" spans="41:48">
      <c r="AO934" s="654">
        <v>26</v>
      </c>
      <c r="AP934" s="654">
        <v>3</v>
      </c>
      <c r="AQ934" s="654">
        <v>5</v>
      </c>
      <c r="AR934" s="654">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654">
        <f ca="1">COUNTIF(INDIRECT("H"&amp;(ROW()+12*(($AO934-1)*3+$AP934)-ROW())/12+5):INDIRECT("S"&amp;(ROW()+12*(($AO934-1)*3+$AP934)-ROW())/12+5),AR934)</f>
        <v>0</v>
      </c>
      <c r="AV934" s="654">
        <f ca="1">IF(AND(AR934&gt;0,AS934&gt;0),COUNTIF(AV$6:AV933,"&gt;0")+1,0)</f>
        <v>0</v>
      </c>
    </row>
    <row r="935" spans="41:48">
      <c r="AO935" s="654">
        <v>26</v>
      </c>
      <c r="AP935" s="654">
        <v>3</v>
      </c>
      <c r="AQ935" s="654">
        <v>6</v>
      </c>
      <c r="AR935" s="654">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654">
        <f ca="1">COUNTIF(INDIRECT("H"&amp;(ROW()+12*(($AO935-1)*3+$AP935)-ROW())/12+5):INDIRECT("S"&amp;(ROW()+12*(($AO935-1)*3+$AP935)-ROW())/12+5),AR935)</f>
        <v>0</v>
      </c>
      <c r="AV935" s="654">
        <f ca="1">IF(AND(AR935&gt;0,AS935&gt;0),COUNTIF(AV$6:AV934,"&gt;0")+1,0)</f>
        <v>0</v>
      </c>
    </row>
    <row r="936" spans="41:48">
      <c r="AO936" s="654">
        <v>26</v>
      </c>
      <c r="AP936" s="654">
        <v>3</v>
      </c>
      <c r="AQ936" s="654">
        <v>7</v>
      </c>
      <c r="AR936" s="654">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654">
        <f ca="1">COUNTIF(INDIRECT("H"&amp;(ROW()+12*(($AO936-1)*3+$AP936)-ROW())/12+5):INDIRECT("S"&amp;(ROW()+12*(($AO936-1)*3+$AP936)-ROW())/12+5),AR936)</f>
        <v>0</v>
      </c>
      <c r="AV936" s="654">
        <f ca="1">IF(AND(AR936&gt;0,AS936&gt;0),COUNTIF(AV$6:AV935,"&gt;0")+1,0)</f>
        <v>0</v>
      </c>
    </row>
    <row r="937" spans="41:48">
      <c r="AO937" s="654">
        <v>26</v>
      </c>
      <c r="AP937" s="654">
        <v>3</v>
      </c>
      <c r="AQ937" s="654">
        <v>8</v>
      </c>
      <c r="AR937" s="654">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654">
        <f ca="1">COUNTIF(INDIRECT("H"&amp;(ROW()+12*(($AO937-1)*3+$AP937)-ROW())/12+5):INDIRECT("S"&amp;(ROW()+12*(($AO937-1)*3+$AP937)-ROW())/12+5),AR937)</f>
        <v>0</v>
      </c>
      <c r="AV937" s="654">
        <f ca="1">IF(AND(AR937&gt;0,AS937&gt;0),COUNTIF(AV$6:AV936,"&gt;0")+1,0)</f>
        <v>0</v>
      </c>
    </row>
    <row r="938" spans="41:48">
      <c r="AO938" s="654">
        <v>26</v>
      </c>
      <c r="AP938" s="654">
        <v>3</v>
      </c>
      <c r="AQ938" s="654">
        <v>9</v>
      </c>
      <c r="AR938" s="654">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654">
        <f ca="1">COUNTIF(INDIRECT("H"&amp;(ROW()+12*(($AO938-1)*3+$AP938)-ROW())/12+5):INDIRECT("S"&amp;(ROW()+12*(($AO938-1)*3+$AP938)-ROW())/12+5),AR938)</f>
        <v>0</v>
      </c>
      <c r="AV938" s="654">
        <f ca="1">IF(AND(AR938&gt;0,AS938&gt;0),COUNTIF(AV$6:AV937,"&gt;0")+1,0)</f>
        <v>0</v>
      </c>
    </row>
    <row r="939" spans="41:48">
      <c r="AO939" s="654">
        <v>26</v>
      </c>
      <c r="AP939" s="654">
        <v>3</v>
      </c>
      <c r="AQ939" s="654">
        <v>10</v>
      </c>
      <c r="AR939" s="654">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654">
        <f ca="1">COUNTIF(INDIRECT("H"&amp;(ROW()+12*(($AO939-1)*3+$AP939)-ROW())/12+5):INDIRECT("S"&amp;(ROW()+12*(($AO939-1)*3+$AP939)-ROW())/12+5),AR939)</f>
        <v>0</v>
      </c>
      <c r="AV939" s="654">
        <f ca="1">IF(AND(AR939&gt;0,AS939&gt;0),COUNTIF(AV$6:AV938,"&gt;0")+1,0)</f>
        <v>0</v>
      </c>
    </row>
    <row r="940" spans="41:48">
      <c r="AO940" s="654">
        <v>26</v>
      </c>
      <c r="AP940" s="654">
        <v>3</v>
      </c>
      <c r="AQ940" s="654">
        <v>11</v>
      </c>
      <c r="AR940" s="654">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654">
        <f ca="1">COUNTIF(INDIRECT("H"&amp;(ROW()+12*(($AO940-1)*3+$AP940)-ROW())/12+5):INDIRECT("S"&amp;(ROW()+12*(($AO940-1)*3+$AP940)-ROW())/12+5),AR940)</f>
        <v>0</v>
      </c>
      <c r="AV940" s="654">
        <f ca="1">IF(AND(AR940&gt;0,AS940&gt;0),COUNTIF(AV$6:AV939,"&gt;0")+1,0)</f>
        <v>0</v>
      </c>
    </row>
    <row r="941" spans="41:48">
      <c r="AO941" s="654">
        <v>26</v>
      </c>
      <c r="AP941" s="654">
        <v>3</v>
      </c>
      <c r="AQ941" s="654">
        <v>12</v>
      </c>
      <c r="AR941" s="654">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654">
        <f ca="1">COUNTIF(INDIRECT("H"&amp;(ROW()+12*(($AO941-1)*3+$AP941)-ROW())/12+5):INDIRECT("S"&amp;(ROW()+12*(($AO941-1)*3+$AP941)-ROW())/12+5),AR941)</f>
        <v>0</v>
      </c>
      <c r="AV941" s="654">
        <f ca="1">IF(AND(AR941&gt;0,AS941&gt;0),COUNTIF(AV$6:AV940,"&gt;0")+1,0)</f>
        <v>0</v>
      </c>
    </row>
    <row r="942" spans="41:48">
      <c r="AO942" s="654">
        <v>27</v>
      </c>
      <c r="AP942" s="654">
        <v>1</v>
      </c>
      <c r="AQ942" s="654">
        <v>1</v>
      </c>
      <c r="AR942" s="654">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654">
        <f ca="1">COUNTIF(INDIRECT("H"&amp;(ROW()+12*(($AO942-1)*3+$AP942)-ROW())/12+5):INDIRECT("S"&amp;(ROW()+12*(($AO942-1)*3+$AP942)-ROW())/12+5),AR942)</f>
        <v>0</v>
      </c>
      <c r="AV942" s="654">
        <f ca="1">IF(AND(AR942&gt;0,AS942&gt;0),COUNTIF(AV$6:AV941,"&gt;0")+1,0)</f>
        <v>0</v>
      </c>
    </row>
    <row r="943" spans="41:48">
      <c r="AO943" s="654">
        <v>27</v>
      </c>
      <c r="AP943" s="654">
        <v>1</v>
      </c>
      <c r="AQ943" s="654">
        <v>2</v>
      </c>
      <c r="AR943" s="654">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654">
        <f ca="1">COUNTIF(INDIRECT("H"&amp;(ROW()+12*(($AO943-1)*3+$AP943)-ROW())/12+5):INDIRECT("S"&amp;(ROW()+12*(($AO943-1)*3+$AP943)-ROW())/12+5),AR943)</f>
        <v>0</v>
      </c>
      <c r="AV943" s="654">
        <f ca="1">IF(AND(AR943&gt;0,AS943&gt;0),COUNTIF(AV$6:AV942,"&gt;0")+1,0)</f>
        <v>0</v>
      </c>
    </row>
    <row r="944" spans="41:48">
      <c r="AO944" s="654">
        <v>27</v>
      </c>
      <c r="AP944" s="654">
        <v>1</v>
      </c>
      <c r="AQ944" s="654">
        <v>3</v>
      </c>
      <c r="AR944" s="654">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654">
        <f ca="1">COUNTIF(INDIRECT("H"&amp;(ROW()+12*(($AO944-1)*3+$AP944)-ROW())/12+5):INDIRECT("S"&amp;(ROW()+12*(($AO944-1)*3+$AP944)-ROW())/12+5),AR944)</f>
        <v>0</v>
      </c>
      <c r="AV944" s="654">
        <f ca="1">IF(AND(AR944&gt;0,AS944&gt;0),COUNTIF(AV$6:AV943,"&gt;0")+1,0)</f>
        <v>0</v>
      </c>
    </row>
    <row r="945" spans="41:48">
      <c r="AO945" s="654">
        <v>27</v>
      </c>
      <c r="AP945" s="654">
        <v>1</v>
      </c>
      <c r="AQ945" s="654">
        <v>4</v>
      </c>
      <c r="AR945" s="654">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654">
        <f ca="1">COUNTIF(INDIRECT("H"&amp;(ROW()+12*(($AO945-1)*3+$AP945)-ROW())/12+5):INDIRECT("S"&amp;(ROW()+12*(($AO945-1)*3+$AP945)-ROW())/12+5),AR945)</f>
        <v>0</v>
      </c>
      <c r="AV945" s="654">
        <f ca="1">IF(AND(AR945&gt;0,AS945&gt;0),COUNTIF(AV$6:AV944,"&gt;0")+1,0)</f>
        <v>0</v>
      </c>
    </row>
    <row r="946" spans="41:48">
      <c r="AO946" s="654">
        <v>27</v>
      </c>
      <c r="AP946" s="654">
        <v>1</v>
      </c>
      <c r="AQ946" s="654">
        <v>5</v>
      </c>
      <c r="AR946" s="654">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654">
        <f ca="1">COUNTIF(INDIRECT("H"&amp;(ROW()+12*(($AO946-1)*3+$AP946)-ROW())/12+5):INDIRECT("S"&amp;(ROW()+12*(($AO946-1)*3+$AP946)-ROW())/12+5),AR946)</f>
        <v>0</v>
      </c>
      <c r="AV946" s="654">
        <f ca="1">IF(AND(AR946&gt;0,AS946&gt;0),COUNTIF(AV$6:AV945,"&gt;0")+1,0)</f>
        <v>0</v>
      </c>
    </row>
    <row r="947" spans="41:48">
      <c r="AO947" s="654">
        <v>27</v>
      </c>
      <c r="AP947" s="654">
        <v>1</v>
      </c>
      <c r="AQ947" s="654">
        <v>6</v>
      </c>
      <c r="AR947" s="654">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654">
        <f ca="1">COUNTIF(INDIRECT("H"&amp;(ROW()+12*(($AO947-1)*3+$AP947)-ROW())/12+5):INDIRECT("S"&amp;(ROW()+12*(($AO947-1)*3+$AP947)-ROW())/12+5),AR947)</f>
        <v>0</v>
      </c>
      <c r="AV947" s="654">
        <f ca="1">IF(AND(AR947&gt;0,AS947&gt;0),COUNTIF(AV$6:AV946,"&gt;0")+1,0)</f>
        <v>0</v>
      </c>
    </row>
    <row r="948" spans="41:48">
      <c r="AO948" s="654">
        <v>27</v>
      </c>
      <c r="AP948" s="654">
        <v>1</v>
      </c>
      <c r="AQ948" s="654">
        <v>7</v>
      </c>
      <c r="AR948" s="654">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654">
        <f ca="1">COUNTIF(INDIRECT("H"&amp;(ROW()+12*(($AO948-1)*3+$AP948)-ROW())/12+5):INDIRECT("S"&amp;(ROW()+12*(($AO948-1)*3+$AP948)-ROW())/12+5),AR948)</f>
        <v>0</v>
      </c>
      <c r="AV948" s="654">
        <f ca="1">IF(AND(AR948&gt;0,AS948&gt;0),COUNTIF(AV$6:AV947,"&gt;0")+1,0)</f>
        <v>0</v>
      </c>
    </row>
    <row r="949" spans="41:48">
      <c r="AO949" s="654">
        <v>27</v>
      </c>
      <c r="AP949" s="654">
        <v>1</v>
      </c>
      <c r="AQ949" s="654">
        <v>8</v>
      </c>
      <c r="AR949" s="654">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654">
        <f ca="1">COUNTIF(INDIRECT("H"&amp;(ROW()+12*(($AO949-1)*3+$AP949)-ROW())/12+5):INDIRECT("S"&amp;(ROW()+12*(($AO949-1)*3+$AP949)-ROW())/12+5),AR949)</f>
        <v>0</v>
      </c>
      <c r="AV949" s="654">
        <f ca="1">IF(AND(AR949&gt;0,AS949&gt;0),COUNTIF(AV$6:AV948,"&gt;0")+1,0)</f>
        <v>0</v>
      </c>
    </row>
    <row r="950" spans="41:48">
      <c r="AO950" s="654">
        <v>27</v>
      </c>
      <c r="AP950" s="654">
        <v>1</v>
      </c>
      <c r="AQ950" s="654">
        <v>9</v>
      </c>
      <c r="AR950" s="654">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654">
        <f ca="1">COUNTIF(INDIRECT("H"&amp;(ROW()+12*(($AO950-1)*3+$AP950)-ROW())/12+5):INDIRECT("S"&amp;(ROW()+12*(($AO950-1)*3+$AP950)-ROW())/12+5),AR950)</f>
        <v>0</v>
      </c>
      <c r="AV950" s="654">
        <f ca="1">IF(AND(AR950&gt;0,AS950&gt;0),COUNTIF(AV$6:AV949,"&gt;0")+1,0)</f>
        <v>0</v>
      </c>
    </row>
    <row r="951" spans="41:48">
      <c r="AO951" s="654">
        <v>27</v>
      </c>
      <c r="AP951" s="654">
        <v>1</v>
      </c>
      <c r="AQ951" s="654">
        <v>10</v>
      </c>
      <c r="AR951" s="654">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654">
        <f ca="1">COUNTIF(INDIRECT("H"&amp;(ROW()+12*(($AO951-1)*3+$AP951)-ROW())/12+5):INDIRECT("S"&amp;(ROW()+12*(($AO951-1)*3+$AP951)-ROW())/12+5),AR951)</f>
        <v>0</v>
      </c>
      <c r="AV951" s="654">
        <f ca="1">IF(AND(AR951&gt;0,AS951&gt;0),COUNTIF(AV$6:AV950,"&gt;0")+1,0)</f>
        <v>0</v>
      </c>
    </row>
    <row r="952" spans="41:48">
      <c r="AO952" s="654">
        <v>27</v>
      </c>
      <c r="AP952" s="654">
        <v>1</v>
      </c>
      <c r="AQ952" s="654">
        <v>11</v>
      </c>
      <c r="AR952" s="654">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654">
        <f ca="1">COUNTIF(INDIRECT("H"&amp;(ROW()+12*(($AO952-1)*3+$AP952)-ROW())/12+5):INDIRECT("S"&amp;(ROW()+12*(($AO952-1)*3+$AP952)-ROW())/12+5),AR952)</f>
        <v>0</v>
      </c>
      <c r="AV952" s="654">
        <f ca="1">IF(AND(AR952&gt;0,AS952&gt;0),COUNTIF(AV$6:AV951,"&gt;0")+1,0)</f>
        <v>0</v>
      </c>
    </row>
    <row r="953" spans="41:48">
      <c r="AO953" s="654">
        <v>27</v>
      </c>
      <c r="AP953" s="654">
        <v>1</v>
      </c>
      <c r="AQ953" s="654">
        <v>12</v>
      </c>
      <c r="AR953" s="654">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654">
        <f ca="1">COUNTIF(INDIRECT("H"&amp;(ROW()+12*(($AO953-1)*3+$AP953)-ROW())/12+5):INDIRECT("S"&amp;(ROW()+12*(($AO953-1)*3+$AP953)-ROW())/12+5),AR953)</f>
        <v>0</v>
      </c>
      <c r="AV953" s="654">
        <f ca="1">IF(AND(AR953&gt;0,AS953&gt;0),COUNTIF(AV$6:AV952,"&gt;0")+1,0)</f>
        <v>0</v>
      </c>
    </row>
    <row r="954" spans="41:48">
      <c r="AO954" s="654">
        <v>27</v>
      </c>
      <c r="AP954" s="654">
        <v>2</v>
      </c>
      <c r="AQ954" s="654">
        <v>1</v>
      </c>
      <c r="AR954" s="654">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654">
        <f ca="1">COUNTIF(INDIRECT("H"&amp;(ROW()+12*(($AO954-1)*3+$AP954)-ROW())/12+5):INDIRECT("S"&amp;(ROW()+12*(($AO954-1)*3+$AP954)-ROW())/12+5),AR954)</f>
        <v>0</v>
      </c>
      <c r="AV954" s="654">
        <f ca="1">IF(AND(AR954&gt;0,AS954&gt;0),COUNTIF(AV$6:AV953,"&gt;0")+1,0)</f>
        <v>0</v>
      </c>
    </row>
    <row r="955" spans="41:48">
      <c r="AO955" s="654">
        <v>27</v>
      </c>
      <c r="AP955" s="654">
        <v>2</v>
      </c>
      <c r="AQ955" s="654">
        <v>2</v>
      </c>
      <c r="AR955" s="654">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654">
        <f ca="1">COUNTIF(INDIRECT("H"&amp;(ROW()+12*(($AO955-1)*3+$AP955)-ROW())/12+5):INDIRECT("S"&amp;(ROW()+12*(($AO955-1)*3+$AP955)-ROW())/12+5),AR955)</f>
        <v>0</v>
      </c>
      <c r="AV955" s="654">
        <f ca="1">IF(AND(AR955&gt;0,AS955&gt;0),COUNTIF(AV$6:AV954,"&gt;0")+1,0)</f>
        <v>0</v>
      </c>
    </row>
    <row r="956" spans="41:48">
      <c r="AO956" s="654">
        <v>27</v>
      </c>
      <c r="AP956" s="654">
        <v>2</v>
      </c>
      <c r="AQ956" s="654">
        <v>3</v>
      </c>
      <c r="AR956" s="654">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654">
        <f ca="1">COUNTIF(INDIRECT("H"&amp;(ROW()+12*(($AO956-1)*3+$AP956)-ROW())/12+5):INDIRECT("S"&amp;(ROW()+12*(($AO956-1)*3+$AP956)-ROW())/12+5),AR956)</f>
        <v>0</v>
      </c>
      <c r="AV956" s="654">
        <f ca="1">IF(AND(AR956&gt;0,AS956&gt;0),COUNTIF(AV$6:AV955,"&gt;0")+1,0)</f>
        <v>0</v>
      </c>
    </row>
    <row r="957" spans="41:48">
      <c r="AO957" s="654">
        <v>27</v>
      </c>
      <c r="AP957" s="654">
        <v>2</v>
      </c>
      <c r="AQ957" s="654">
        <v>4</v>
      </c>
      <c r="AR957" s="654">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654">
        <f ca="1">COUNTIF(INDIRECT("H"&amp;(ROW()+12*(($AO957-1)*3+$AP957)-ROW())/12+5):INDIRECT("S"&amp;(ROW()+12*(($AO957-1)*3+$AP957)-ROW())/12+5),AR957)</f>
        <v>0</v>
      </c>
      <c r="AV957" s="654">
        <f ca="1">IF(AND(AR957&gt;0,AS957&gt;0),COUNTIF(AV$6:AV956,"&gt;0")+1,0)</f>
        <v>0</v>
      </c>
    </row>
    <row r="958" spans="41:48">
      <c r="AO958" s="654">
        <v>27</v>
      </c>
      <c r="AP958" s="654">
        <v>2</v>
      </c>
      <c r="AQ958" s="654">
        <v>5</v>
      </c>
      <c r="AR958" s="654">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654">
        <f ca="1">COUNTIF(INDIRECT("H"&amp;(ROW()+12*(($AO958-1)*3+$AP958)-ROW())/12+5):INDIRECT("S"&amp;(ROW()+12*(($AO958-1)*3+$AP958)-ROW())/12+5),AR958)</f>
        <v>0</v>
      </c>
      <c r="AV958" s="654">
        <f ca="1">IF(AND(AR958&gt;0,AS958&gt;0),COUNTIF(AV$6:AV957,"&gt;0")+1,0)</f>
        <v>0</v>
      </c>
    </row>
    <row r="959" spans="41:48">
      <c r="AO959" s="654">
        <v>27</v>
      </c>
      <c r="AP959" s="654">
        <v>2</v>
      </c>
      <c r="AQ959" s="654">
        <v>6</v>
      </c>
      <c r="AR959" s="654">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654">
        <f ca="1">COUNTIF(INDIRECT("H"&amp;(ROW()+12*(($AO959-1)*3+$AP959)-ROW())/12+5):INDIRECT("S"&amp;(ROW()+12*(($AO959-1)*3+$AP959)-ROW())/12+5),AR959)</f>
        <v>0</v>
      </c>
      <c r="AV959" s="654">
        <f ca="1">IF(AND(AR959&gt;0,AS959&gt;0),COUNTIF(AV$6:AV958,"&gt;0")+1,0)</f>
        <v>0</v>
      </c>
    </row>
    <row r="960" spans="41:48">
      <c r="AO960" s="654">
        <v>27</v>
      </c>
      <c r="AP960" s="654">
        <v>2</v>
      </c>
      <c r="AQ960" s="654">
        <v>7</v>
      </c>
      <c r="AR960" s="654">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654">
        <f ca="1">COUNTIF(INDIRECT("H"&amp;(ROW()+12*(($AO960-1)*3+$AP960)-ROW())/12+5):INDIRECT("S"&amp;(ROW()+12*(($AO960-1)*3+$AP960)-ROW())/12+5),AR960)</f>
        <v>0</v>
      </c>
      <c r="AV960" s="654">
        <f ca="1">IF(AND(AR960&gt;0,AS960&gt;0),COUNTIF(AV$6:AV959,"&gt;0")+1,0)</f>
        <v>0</v>
      </c>
    </row>
    <row r="961" spans="41:48">
      <c r="AO961" s="654">
        <v>27</v>
      </c>
      <c r="AP961" s="654">
        <v>2</v>
      </c>
      <c r="AQ961" s="654">
        <v>8</v>
      </c>
      <c r="AR961" s="654">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654">
        <f ca="1">COUNTIF(INDIRECT("H"&amp;(ROW()+12*(($AO961-1)*3+$AP961)-ROW())/12+5):INDIRECT("S"&amp;(ROW()+12*(($AO961-1)*3+$AP961)-ROW())/12+5),AR961)</f>
        <v>0</v>
      </c>
      <c r="AV961" s="654">
        <f ca="1">IF(AND(AR961&gt;0,AS961&gt;0),COUNTIF(AV$6:AV960,"&gt;0")+1,0)</f>
        <v>0</v>
      </c>
    </row>
    <row r="962" spans="41:48">
      <c r="AO962" s="654">
        <v>27</v>
      </c>
      <c r="AP962" s="654">
        <v>2</v>
      </c>
      <c r="AQ962" s="654">
        <v>9</v>
      </c>
      <c r="AR962" s="654">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654">
        <f ca="1">COUNTIF(INDIRECT("H"&amp;(ROW()+12*(($AO962-1)*3+$AP962)-ROW())/12+5):INDIRECT("S"&amp;(ROW()+12*(($AO962-1)*3+$AP962)-ROW())/12+5),AR962)</f>
        <v>0</v>
      </c>
      <c r="AV962" s="654">
        <f ca="1">IF(AND(AR962&gt;0,AS962&gt;0),COUNTIF(AV$6:AV961,"&gt;0")+1,0)</f>
        <v>0</v>
      </c>
    </row>
    <row r="963" spans="41:48">
      <c r="AO963" s="654">
        <v>27</v>
      </c>
      <c r="AP963" s="654">
        <v>2</v>
      </c>
      <c r="AQ963" s="654">
        <v>10</v>
      </c>
      <c r="AR963" s="654">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654">
        <f ca="1">COUNTIF(INDIRECT("H"&amp;(ROW()+12*(($AO963-1)*3+$AP963)-ROW())/12+5):INDIRECT("S"&amp;(ROW()+12*(($AO963-1)*3+$AP963)-ROW())/12+5),AR963)</f>
        <v>0</v>
      </c>
      <c r="AV963" s="654">
        <f ca="1">IF(AND(AR963&gt;0,AS963&gt;0),COUNTIF(AV$6:AV962,"&gt;0")+1,0)</f>
        <v>0</v>
      </c>
    </row>
    <row r="964" spans="41:48">
      <c r="AO964" s="654">
        <v>27</v>
      </c>
      <c r="AP964" s="654">
        <v>2</v>
      </c>
      <c r="AQ964" s="654">
        <v>11</v>
      </c>
      <c r="AR964" s="654">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654">
        <f ca="1">COUNTIF(INDIRECT("H"&amp;(ROW()+12*(($AO964-1)*3+$AP964)-ROW())/12+5):INDIRECT("S"&amp;(ROW()+12*(($AO964-1)*3+$AP964)-ROW())/12+5),AR964)</f>
        <v>0</v>
      </c>
      <c r="AV964" s="654">
        <f ca="1">IF(AND(AR964&gt;0,AS964&gt;0),COUNTIF(AV$6:AV963,"&gt;0")+1,0)</f>
        <v>0</v>
      </c>
    </row>
    <row r="965" spans="41:48">
      <c r="AO965" s="654">
        <v>27</v>
      </c>
      <c r="AP965" s="654">
        <v>2</v>
      </c>
      <c r="AQ965" s="654">
        <v>12</v>
      </c>
      <c r="AR965" s="654">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654">
        <f ca="1">COUNTIF(INDIRECT("H"&amp;(ROW()+12*(($AO965-1)*3+$AP965)-ROW())/12+5):INDIRECT("S"&amp;(ROW()+12*(($AO965-1)*3+$AP965)-ROW())/12+5),AR965)</f>
        <v>0</v>
      </c>
      <c r="AV965" s="654">
        <f ca="1">IF(AND(AR965&gt;0,AS965&gt;0),COUNTIF(AV$6:AV964,"&gt;0")+1,0)</f>
        <v>0</v>
      </c>
    </row>
    <row r="966" spans="41:48">
      <c r="AO966" s="654">
        <v>27</v>
      </c>
      <c r="AP966" s="654">
        <v>3</v>
      </c>
      <c r="AQ966" s="654">
        <v>1</v>
      </c>
      <c r="AR966" s="654">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654">
        <f ca="1">COUNTIF(INDIRECT("H"&amp;(ROW()+12*(($AO966-1)*3+$AP966)-ROW())/12+5):INDIRECT("S"&amp;(ROW()+12*(($AO966-1)*3+$AP966)-ROW())/12+5),AR966)</f>
        <v>0</v>
      </c>
      <c r="AV966" s="654">
        <f ca="1">IF(AND(AR966&gt;0,AS966&gt;0),COUNTIF(AV$6:AV965,"&gt;0")+1,0)</f>
        <v>0</v>
      </c>
    </row>
    <row r="967" spans="41:48">
      <c r="AO967" s="654">
        <v>27</v>
      </c>
      <c r="AP967" s="654">
        <v>3</v>
      </c>
      <c r="AQ967" s="654">
        <v>2</v>
      </c>
      <c r="AR967" s="654">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654">
        <f ca="1">COUNTIF(INDIRECT("H"&amp;(ROW()+12*(($AO967-1)*3+$AP967)-ROW())/12+5):INDIRECT("S"&amp;(ROW()+12*(($AO967-1)*3+$AP967)-ROW())/12+5),AR967)</f>
        <v>0</v>
      </c>
      <c r="AV967" s="654">
        <f ca="1">IF(AND(AR967&gt;0,AS967&gt;0),COUNTIF(AV$6:AV966,"&gt;0")+1,0)</f>
        <v>0</v>
      </c>
    </row>
    <row r="968" spans="41:48">
      <c r="AO968" s="654">
        <v>27</v>
      </c>
      <c r="AP968" s="654">
        <v>3</v>
      </c>
      <c r="AQ968" s="654">
        <v>3</v>
      </c>
      <c r="AR968" s="654">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654">
        <f ca="1">COUNTIF(INDIRECT("H"&amp;(ROW()+12*(($AO968-1)*3+$AP968)-ROW())/12+5):INDIRECT("S"&amp;(ROW()+12*(($AO968-1)*3+$AP968)-ROW())/12+5),AR968)</f>
        <v>0</v>
      </c>
      <c r="AV968" s="654">
        <f ca="1">IF(AND(AR968&gt;0,AS968&gt;0),COUNTIF(AV$6:AV967,"&gt;0")+1,0)</f>
        <v>0</v>
      </c>
    </row>
    <row r="969" spans="41:48">
      <c r="AO969" s="654">
        <v>27</v>
      </c>
      <c r="AP969" s="654">
        <v>3</v>
      </c>
      <c r="AQ969" s="654">
        <v>4</v>
      </c>
      <c r="AR969" s="654">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654">
        <f ca="1">COUNTIF(INDIRECT("H"&amp;(ROW()+12*(($AO969-1)*3+$AP969)-ROW())/12+5):INDIRECT("S"&amp;(ROW()+12*(($AO969-1)*3+$AP969)-ROW())/12+5),AR969)</f>
        <v>0</v>
      </c>
      <c r="AV969" s="654">
        <f ca="1">IF(AND(AR969&gt;0,AS969&gt;0),COUNTIF(AV$6:AV968,"&gt;0")+1,0)</f>
        <v>0</v>
      </c>
    </row>
    <row r="970" spans="41:48">
      <c r="AO970" s="654">
        <v>27</v>
      </c>
      <c r="AP970" s="654">
        <v>3</v>
      </c>
      <c r="AQ970" s="654">
        <v>5</v>
      </c>
      <c r="AR970" s="654">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654">
        <f ca="1">COUNTIF(INDIRECT("H"&amp;(ROW()+12*(($AO970-1)*3+$AP970)-ROW())/12+5):INDIRECT("S"&amp;(ROW()+12*(($AO970-1)*3+$AP970)-ROW())/12+5),AR970)</f>
        <v>0</v>
      </c>
      <c r="AV970" s="654">
        <f ca="1">IF(AND(AR970&gt;0,AS970&gt;0),COUNTIF(AV$6:AV969,"&gt;0")+1,0)</f>
        <v>0</v>
      </c>
    </row>
    <row r="971" spans="41:48">
      <c r="AO971" s="654">
        <v>27</v>
      </c>
      <c r="AP971" s="654">
        <v>3</v>
      </c>
      <c r="AQ971" s="654">
        <v>6</v>
      </c>
      <c r="AR971" s="654">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654">
        <f ca="1">COUNTIF(INDIRECT("H"&amp;(ROW()+12*(($AO971-1)*3+$AP971)-ROW())/12+5):INDIRECT("S"&amp;(ROW()+12*(($AO971-1)*3+$AP971)-ROW())/12+5),AR971)</f>
        <v>0</v>
      </c>
      <c r="AV971" s="654">
        <f ca="1">IF(AND(AR971&gt;0,AS971&gt;0),COUNTIF(AV$6:AV970,"&gt;0")+1,0)</f>
        <v>0</v>
      </c>
    </row>
    <row r="972" spans="41:48">
      <c r="AO972" s="654">
        <v>27</v>
      </c>
      <c r="AP972" s="654">
        <v>3</v>
      </c>
      <c r="AQ972" s="654">
        <v>7</v>
      </c>
      <c r="AR972" s="654">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654">
        <f ca="1">COUNTIF(INDIRECT("H"&amp;(ROW()+12*(($AO972-1)*3+$AP972)-ROW())/12+5):INDIRECT("S"&amp;(ROW()+12*(($AO972-1)*3+$AP972)-ROW())/12+5),AR972)</f>
        <v>0</v>
      </c>
      <c r="AV972" s="654">
        <f ca="1">IF(AND(AR972&gt;0,AS972&gt;0),COUNTIF(AV$6:AV971,"&gt;0")+1,0)</f>
        <v>0</v>
      </c>
    </row>
    <row r="973" spans="41:48">
      <c r="AO973" s="654">
        <v>27</v>
      </c>
      <c r="AP973" s="654">
        <v>3</v>
      </c>
      <c r="AQ973" s="654">
        <v>8</v>
      </c>
      <c r="AR973" s="654">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654">
        <f ca="1">COUNTIF(INDIRECT("H"&amp;(ROW()+12*(($AO973-1)*3+$AP973)-ROW())/12+5):INDIRECT("S"&amp;(ROW()+12*(($AO973-1)*3+$AP973)-ROW())/12+5),AR973)</f>
        <v>0</v>
      </c>
      <c r="AV973" s="654">
        <f ca="1">IF(AND(AR973&gt;0,AS973&gt;0),COUNTIF(AV$6:AV972,"&gt;0")+1,0)</f>
        <v>0</v>
      </c>
    </row>
    <row r="974" spans="41:48">
      <c r="AO974" s="654">
        <v>27</v>
      </c>
      <c r="AP974" s="654">
        <v>3</v>
      </c>
      <c r="AQ974" s="654">
        <v>9</v>
      </c>
      <c r="AR974" s="654">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654">
        <f ca="1">COUNTIF(INDIRECT("H"&amp;(ROW()+12*(($AO974-1)*3+$AP974)-ROW())/12+5):INDIRECT("S"&amp;(ROW()+12*(($AO974-1)*3+$AP974)-ROW())/12+5),AR974)</f>
        <v>0</v>
      </c>
      <c r="AV974" s="654">
        <f ca="1">IF(AND(AR974&gt;0,AS974&gt;0),COUNTIF(AV$6:AV973,"&gt;0")+1,0)</f>
        <v>0</v>
      </c>
    </row>
    <row r="975" spans="41:48">
      <c r="AO975" s="654">
        <v>27</v>
      </c>
      <c r="AP975" s="654">
        <v>3</v>
      </c>
      <c r="AQ975" s="654">
        <v>10</v>
      </c>
      <c r="AR975" s="654">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654">
        <f ca="1">COUNTIF(INDIRECT("H"&amp;(ROW()+12*(($AO975-1)*3+$AP975)-ROW())/12+5):INDIRECT("S"&amp;(ROW()+12*(($AO975-1)*3+$AP975)-ROW())/12+5),AR975)</f>
        <v>0</v>
      </c>
      <c r="AV975" s="654">
        <f ca="1">IF(AND(AR975&gt;0,AS975&gt;0),COUNTIF(AV$6:AV974,"&gt;0")+1,0)</f>
        <v>0</v>
      </c>
    </row>
    <row r="976" spans="41:48">
      <c r="AO976" s="654">
        <v>27</v>
      </c>
      <c r="AP976" s="654">
        <v>3</v>
      </c>
      <c r="AQ976" s="654">
        <v>11</v>
      </c>
      <c r="AR976" s="654">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654">
        <f ca="1">COUNTIF(INDIRECT("H"&amp;(ROW()+12*(($AO976-1)*3+$AP976)-ROW())/12+5):INDIRECT("S"&amp;(ROW()+12*(($AO976-1)*3+$AP976)-ROW())/12+5),AR976)</f>
        <v>0</v>
      </c>
      <c r="AV976" s="654">
        <f ca="1">IF(AND(AR976&gt;0,AS976&gt;0),COUNTIF(AV$6:AV975,"&gt;0")+1,0)</f>
        <v>0</v>
      </c>
    </row>
    <row r="977" spans="41:48">
      <c r="AO977" s="654">
        <v>27</v>
      </c>
      <c r="AP977" s="654">
        <v>3</v>
      </c>
      <c r="AQ977" s="654">
        <v>12</v>
      </c>
      <c r="AR977" s="654">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654">
        <f ca="1">COUNTIF(INDIRECT("H"&amp;(ROW()+12*(($AO977-1)*3+$AP977)-ROW())/12+5):INDIRECT("S"&amp;(ROW()+12*(($AO977-1)*3+$AP977)-ROW())/12+5),AR977)</f>
        <v>0</v>
      </c>
      <c r="AV977" s="654">
        <f ca="1">IF(AND(AR977&gt;0,AS977&gt;0),COUNTIF(AV$6:AV976,"&gt;0")+1,0)</f>
        <v>0</v>
      </c>
    </row>
    <row r="978" spans="41:48">
      <c r="AO978" s="654">
        <v>28</v>
      </c>
      <c r="AP978" s="654">
        <v>1</v>
      </c>
      <c r="AQ978" s="654">
        <v>1</v>
      </c>
      <c r="AR978" s="654">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654">
        <f ca="1">COUNTIF(INDIRECT("H"&amp;(ROW()+12*(($AO978-1)*3+$AP978)-ROW())/12+5):INDIRECT("S"&amp;(ROW()+12*(($AO978-1)*3+$AP978)-ROW())/12+5),AR978)</f>
        <v>0</v>
      </c>
      <c r="AV978" s="654">
        <f ca="1">IF(AND(AR978&gt;0,AS978&gt;0),COUNTIF(AV$6:AV977,"&gt;0")+1,0)</f>
        <v>0</v>
      </c>
    </row>
    <row r="979" spans="41:48">
      <c r="AO979" s="654">
        <v>28</v>
      </c>
      <c r="AP979" s="654">
        <v>1</v>
      </c>
      <c r="AQ979" s="654">
        <v>2</v>
      </c>
      <c r="AR979" s="654">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654">
        <f ca="1">COUNTIF(INDIRECT("H"&amp;(ROW()+12*(($AO979-1)*3+$AP979)-ROW())/12+5):INDIRECT("S"&amp;(ROW()+12*(($AO979-1)*3+$AP979)-ROW())/12+5),AR979)</f>
        <v>0</v>
      </c>
      <c r="AV979" s="654">
        <f ca="1">IF(AND(AR979&gt;0,AS979&gt;0),COUNTIF(AV$6:AV978,"&gt;0")+1,0)</f>
        <v>0</v>
      </c>
    </row>
    <row r="980" spans="41:48">
      <c r="AO980" s="654">
        <v>28</v>
      </c>
      <c r="AP980" s="654">
        <v>1</v>
      </c>
      <c r="AQ980" s="654">
        <v>3</v>
      </c>
      <c r="AR980" s="654">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654">
        <f ca="1">COUNTIF(INDIRECT("H"&amp;(ROW()+12*(($AO980-1)*3+$AP980)-ROW())/12+5):INDIRECT("S"&amp;(ROW()+12*(($AO980-1)*3+$AP980)-ROW())/12+5),AR980)</f>
        <v>0</v>
      </c>
      <c r="AV980" s="654">
        <f ca="1">IF(AND(AR980&gt;0,AS980&gt;0),COUNTIF(AV$6:AV979,"&gt;0")+1,0)</f>
        <v>0</v>
      </c>
    </row>
    <row r="981" spans="41:48">
      <c r="AO981" s="654">
        <v>28</v>
      </c>
      <c r="AP981" s="654">
        <v>1</v>
      </c>
      <c r="AQ981" s="654">
        <v>4</v>
      </c>
      <c r="AR981" s="654">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654">
        <f ca="1">COUNTIF(INDIRECT("H"&amp;(ROW()+12*(($AO981-1)*3+$AP981)-ROW())/12+5):INDIRECT("S"&amp;(ROW()+12*(($AO981-1)*3+$AP981)-ROW())/12+5),AR981)</f>
        <v>0</v>
      </c>
      <c r="AV981" s="654">
        <f ca="1">IF(AND(AR981&gt;0,AS981&gt;0),COUNTIF(AV$6:AV980,"&gt;0")+1,0)</f>
        <v>0</v>
      </c>
    </row>
    <row r="982" spans="41:48">
      <c r="AO982" s="654">
        <v>28</v>
      </c>
      <c r="AP982" s="654">
        <v>1</v>
      </c>
      <c r="AQ982" s="654">
        <v>5</v>
      </c>
      <c r="AR982" s="654">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654">
        <f ca="1">COUNTIF(INDIRECT("H"&amp;(ROW()+12*(($AO982-1)*3+$AP982)-ROW())/12+5):INDIRECT("S"&amp;(ROW()+12*(($AO982-1)*3+$AP982)-ROW())/12+5),AR982)</f>
        <v>0</v>
      </c>
      <c r="AV982" s="654">
        <f ca="1">IF(AND(AR982&gt;0,AS982&gt;0),COUNTIF(AV$6:AV981,"&gt;0")+1,0)</f>
        <v>0</v>
      </c>
    </row>
    <row r="983" spans="41:48">
      <c r="AO983" s="654">
        <v>28</v>
      </c>
      <c r="AP983" s="654">
        <v>1</v>
      </c>
      <c r="AQ983" s="654">
        <v>6</v>
      </c>
      <c r="AR983" s="654">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654">
        <f ca="1">COUNTIF(INDIRECT("H"&amp;(ROW()+12*(($AO983-1)*3+$AP983)-ROW())/12+5):INDIRECT("S"&amp;(ROW()+12*(($AO983-1)*3+$AP983)-ROW())/12+5),AR983)</f>
        <v>0</v>
      </c>
      <c r="AV983" s="654">
        <f ca="1">IF(AND(AR983&gt;0,AS983&gt;0),COUNTIF(AV$6:AV982,"&gt;0")+1,0)</f>
        <v>0</v>
      </c>
    </row>
    <row r="984" spans="41:48">
      <c r="AO984" s="654">
        <v>28</v>
      </c>
      <c r="AP984" s="654">
        <v>1</v>
      </c>
      <c r="AQ984" s="654">
        <v>7</v>
      </c>
      <c r="AR984" s="654">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654">
        <f ca="1">COUNTIF(INDIRECT("H"&amp;(ROW()+12*(($AO984-1)*3+$AP984)-ROW())/12+5):INDIRECT("S"&amp;(ROW()+12*(($AO984-1)*3+$AP984)-ROW())/12+5),AR984)</f>
        <v>0</v>
      </c>
      <c r="AV984" s="654">
        <f ca="1">IF(AND(AR984&gt;0,AS984&gt;0),COUNTIF(AV$6:AV983,"&gt;0")+1,0)</f>
        <v>0</v>
      </c>
    </row>
    <row r="985" spans="41:48">
      <c r="AO985" s="654">
        <v>28</v>
      </c>
      <c r="AP985" s="654">
        <v>1</v>
      </c>
      <c r="AQ985" s="654">
        <v>8</v>
      </c>
      <c r="AR985" s="654">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654">
        <f ca="1">COUNTIF(INDIRECT("H"&amp;(ROW()+12*(($AO985-1)*3+$AP985)-ROW())/12+5):INDIRECT("S"&amp;(ROW()+12*(($AO985-1)*3+$AP985)-ROW())/12+5),AR985)</f>
        <v>0</v>
      </c>
      <c r="AV985" s="654">
        <f ca="1">IF(AND(AR985&gt;0,AS985&gt;0),COUNTIF(AV$6:AV984,"&gt;0")+1,0)</f>
        <v>0</v>
      </c>
    </row>
    <row r="986" spans="41:48">
      <c r="AO986" s="654">
        <v>28</v>
      </c>
      <c r="AP986" s="654">
        <v>1</v>
      </c>
      <c r="AQ986" s="654">
        <v>9</v>
      </c>
      <c r="AR986" s="654">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654">
        <f ca="1">COUNTIF(INDIRECT("H"&amp;(ROW()+12*(($AO986-1)*3+$AP986)-ROW())/12+5):INDIRECT("S"&amp;(ROW()+12*(($AO986-1)*3+$AP986)-ROW())/12+5),AR986)</f>
        <v>0</v>
      </c>
      <c r="AV986" s="654">
        <f ca="1">IF(AND(AR986&gt;0,AS986&gt;0),COUNTIF(AV$6:AV985,"&gt;0")+1,0)</f>
        <v>0</v>
      </c>
    </row>
    <row r="987" spans="41:48">
      <c r="AO987" s="654">
        <v>28</v>
      </c>
      <c r="AP987" s="654">
        <v>1</v>
      </c>
      <c r="AQ987" s="654">
        <v>10</v>
      </c>
      <c r="AR987" s="654">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654">
        <f ca="1">COUNTIF(INDIRECT("H"&amp;(ROW()+12*(($AO987-1)*3+$AP987)-ROW())/12+5):INDIRECT("S"&amp;(ROW()+12*(($AO987-1)*3+$AP987)-ROW())/12+5),AR987)</f>
        <v>0</v>
      </c>
      <c r="AV987" s="654">
        <f ca="1">IF(AND(AR987&gt;0,AS987&gt;0),COUNTIF(AV$6:AV986,"&gt;0")+1,0)</f>
        <v>0</v>
      </c>
    </row>
    <row r="988" spans="41:48">
      <c r="AO988" s="654">
        <v>28</v>
      </c>
      <c r="AP988" s="654">
        <v>1</v>
      </c>
      <c r="AQ988" s="654">
        <v>11</v>
      </c>
      <c r="AR988" s="654">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654">
        <f ca="1">COUNTIF(INDIRECT("H"&amp;(ROW()+12*(($AO988-1)*3+$AP988)-ROW())/12+5):INDIRECT("S"&amp;(ROW()+12*(($AO988-1)*3+$AP988)-ROW())/12+5),AR988)</f>
        <v>0</v>
      </c>
      <c r="AV988" s="654">
        <f ca="1">IF(AND(AR988&gt;0,AS988&gt;0),COUNTIF(AV$6:AV987,"&gt;0")+1,0)</f>
        <v>0</v>
      </c>
    </row>
    <row r="989" spans="41:48">
      <c r="AO989" s="654">
        <v>28</v>
      </c>
      <c r="AP989" s="654">
        <v>1</v>
      </c>
      <c r="AQ989" s="654">
        <v>12</v>
      </c>
      <c r="AR989" s="654">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654">
        <f ca="1">COUNTIF(INDIRECT("H"&amp;(ROW()+12*(($AO989-1)*3+$AP989)-ROW())/12+5):INDIRECT("S"&amp;(ROW()+12*(($AO989-1)*3+$AP989)-ROW())/12+5),AR989)</f>
        <v>0</v>
      </c>
      <c r="AV989" s="654">
        <f ca="1">IF(AND(AR989&gt;0,AS989&gt;0),COUNTIF(AV$6:AV988,"&gt;0")+1,0)</f>
        <v>0</v>
      </c>
    </row>
    <row r="990" spans="41:48">
      <c r="AO990" s="654">
        <v>28</v>
      </c>
      <c r="AP990" s="654">
        <v>2</v>
      </c>
      <c r="AQ990" s="654">
        <v>1</v>
      </c>
      <c r="AR990" s="654">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654">
        <f ca="1">COUNTIF(INDIRECT("H"&amp;(ROW()+12*(($AO990-1)*3+$AP990)-ROW())/12+5):INDIRECT("S"&amp;(ROW()+12*(($AO990-1)*3+$AP990)-ROW())/12+5),AR990)</f>
        <v>0</v>
      </c>
      <c r="AV990" s="654">
        <f ca="1">IF(AND(AR990&gt;0,AS990&gt;0),COUNTIF(AV$6:AV989,"&gt;0")+1,0)</f>
        <v>0</v>
      </c>
    </row>
    <row r="991" spans="41:48">
      <c r="AO991" s="654">
        <v>28</v>
      </c>
      <c r="AP991" s="654">
        <v>2</v>
      </c>
      <c r="AQ991" s="654">
        <v>2</v>
      </c>
      <c r="AR991" s="654">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654">
        <f ca="1">COUNTIF(INDIRECT("H"&amp;(ROW()+12*(($AO991-1)*3+$AP991)-ROW())/12+5):INDIRECT("S"&amp;(ROW()+12*(($AO991-1)*3+$AP991)-ROW())/12+5),AR991)</f>
        <v>0</v>
      </c>
      <c r="AV991" s="654">
        <f ca="1">IF(AND(AR991&gt;0,AS991&gt;0),COUNTIF(AV$6:AV990,"&gt;0")+1,0)</f>
        <v>0</v>
      </c>
    </row>
    <row r="992" spans="41:48">
      <c r="AO992" s="654">
        <v>28</v>
      </c>
      <c r="AP992" s="654">
        <v>2</v>
      </c>
      <c r="AQ992" s="654">
        <v>3</v>
      </c>
      <c r="AR992" s="654">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654">
        <f ca="1">COUNTIF(INDIRECT("H"&amp;(ROW()+12*(($AO992-1)*3+$AP992)-ROW())/12+5):INDIRECT("S"&amp;(ROW()+12*(($AO992-1)*3+$AP992)-ROW())/12+5),AR992)</f>
        <v>0</v>
      </c>
      <c r="AV992" s="654">
        <f ca="1">IF(AND(AR992&gt;0,AS992&gt;0),COUNTIF(AV$6:AV991,"&gt;0")+1,0)</f>
        <v>0</v>
      </c>
    </row>
    <row r="993" spans="41:48">
      <c r="AO993" s="654">
        <v>28</v>
      </c>
      <c r="AP993" s="654">
        <v>2</v>
      </c>
      <c r="AQ993" s="654">
        <v>4</v>
      </c>
      <c r="AR993" s="654">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654">
        <f ca="1">COUNTIF(INDIRECT("H"&amp;(ROW()+12*(($AO993-1)*3+$AP993)-ROW())/12+5):INDIRECT("S"&amp;(ROW()+12*(($AO993-1)*3+$AP993)-ROW())/12+5),AR993)</f>
        <v>0</v>
      </c>
      <c r="AV993" s="654">
        <f ca="1">IF(AND(AR993&gt;0,AS993&gt;0),COUNTIF(AV$6:AV992,"&gt;0")+1,0)</f>
        <v>0</v>
      </c>
    </row>
    <row r="994" spans="41:48">
      <c r="AO994" s="654">
        <v>28</v>
      </c>
      <c r="AP994" s="654">
        <v>2</v>
      </c>
      <c r="AQ994" s="654">
        <v>5</v>
      </c>
      <c r="AR994" s="654">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654">
        <f ca="1">COUNTIF(INDIRECT("H"&amp;(ROW()+12*(($AO994-1)*3+$AP994)-ROW())/12+5):INDIRECT("S"&amp;(ROW()+12*(($AO994-1)*3+$AP994)-ROW())/12+5),AR994)</f>
        <v>0</v>
      </c>
      <c r="AV994" s="654">
        <f ca="1">IF(AND(AR994&gt;0,AS994&gt;0),COUNTIF(AV$6:AV993,"&gt;0")+1,0)</f>
        <v>0</v>
      </c>
    </row>
    <row r="995" spans="41:48">
      <c r="AO995" s="654">
        <v>28</v>
      </c>
      <c r="AP995" s="654">
        <v>2</v>
      </c>
      <c r="AQ995" s="654">
        <v>6</v>
      </c>
      <c r="AR995" s="654">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654">
        <f ca="1">COUNTIF(INDIRECT("H"&amp;(ROW()+12*(($AO995-1)*3+$AP995)-ROW())/12+5):INDIRECT("S"&amp;(ROW()+12*(($AO995-1)*3+$AP995)-ROW())/12+5),AR995)</f>
        <v>0</v>
      </c>
      <c r="AV995" s="654">
        <f ca="1">IF(AND(AR995&gt;0,AS995&gt;0),COUNTIF(AV$6:AV994,"&gt;0")+1,0)</f>
        <v>0</v>
      </c>
    </row>
    <row r="996" spans="41:48">
      <c r="AO996" s="654">
        <v>28</v>
      </c>
      <c r="AP996" s="654">
        <v>2</v>
      </c>
      <c r="AQ996" s="654">
        <v>7</v>
      </c>
      <c r="AR996" s="654">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654">
        <f ca="1">COUNTIF(INDIRECT("H"&amp;(ROW()+12*(($AO996-1)*3+$AP996)-ROW())/12+5):INDIRECT("S"&amp;(ROW()+12*(($AO996-1)*3+$AP996)-ROW())/12+5),AR996)</f>
        <v>0</v>
      </c>
      <c r="AV996" s="654">
        <f ca="1">IF(AND(AR996&gt;0,AS996&gt;0),COUNTIF(AV$6:AV995,"&gt;0")+1,0)</f>
        <v>0</v>
      </c>
    </row>
    <row r="997" spans="41:48">
      <c r="AO997" s="654">
        <v>28</v>
      </c>
      <c r="AP997" s="654">
        <v>2</v>
      </c>
      <c r="AQ997" s="654">
        <v>8</v>
      </c>
      <c r="AR997" s="654">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654">
        <f ca="1">COUNTIF(INDIRECT("H"&amp;(ROW()+12*(($AO997-1)*3+$AP997)-ROW())/12+5):INDIRECT("S"&amp;(ROW()+12*(($AO997-1)*3+$AP997)-ROW())/12+5),AR997)</f>
        <v>0</v>
      </c>
      <c r="AV997" s="654">
        <f ca="1">IF(AND(AR997&gt;0,AS997&gt;0),COUNTIF(AV$6:AV996,"&gt;0")+1,0)</f>
        <v>0</v>
      </c>
    </row>
    <row r="998" spans="41:48">
      <c r="AO998" s="654">
        <v>28</v>
      </c>
      <c r="AP998" s="654">
        <v>2</v>
      </c>
      <c r="AQ998" s="654">
        <v>9</v>
      </c>
      <c r="AR998" s="654">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654">
        <f ca="1">COUNTIF(INDIRECT("H"&amp;(ROW()+12*(($AO998-1)*3+$AP998)-ROW())/12+5):INDIRECT("S"&amp;(ROW()+12*(($AO998-1)*3+$AP998)-ROW())/12+5),AR998)</f>
        <v>0</v>
      </c>
      <c r="AV998" s="654">
        <f ca="1">IF(AND(AR998&gt;0,AS998&gt;0),COUNTIF(AV$6:AV997,"&gt;0")+1,0)</f>
        <v>0</v>
      </c>
    </row>
    <row r="999" spans="41:48">
      <c r="AO999" s="654">
        <v>28</v>
      </c>
      <c r="AP999" s="654">
        <v>2</v>
      </c>
      <c r="AQ999" s="654">
        <v>10</v>
      </c>
      <c r="AR999" s="654">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654">
        <f ca="1">COUNTIF(INDIRECT("H"&amp;(ROW()+12*(($AO999-1)*3+$AP999)-ROW())/12+5):INDIRECT("S"&amp;(ROW()+12*(($AO999-1)*3+$AP999)-ROW())/12+5),AR999)</f>
        <v>0</v>
      </c>
      <c r="AV999" s="654">
        <f ca="1">IF(AND(AR999&gt;0,AS999&gt;0),COUNTIF(AV$6:AV998,"&gt;0")+1,0)</f>
        <v>0</v>
      </c>
    </row>
    <row r="1000" spans="41:48">
      <c r="AO1000" s="654">
        <v>28</v>
      </c>
      <c r="AP1000" s="654">
        <v>2</v>
      </c>
      <c r="AQ1000" s="654">
        <v>11</v>
      </c>
      <c r="AR1000" s="654">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654">
        <f ca="1">COUNTIF(INDIRECT("H"&amp;(ROW()+12*(($AO1000-1)*3+$AP1000)-ROW())/12+5):INDIRECT("S"&amp;(ROW()+12*(($AO1000-1)*3+$AP1000)-ROW())/12+5),AR1000)</f>
        <v>0</v>
      </c>
      <c r="AV1000" s="654">
        <f ca="1">IF(AND(AR1000&gt;0,AS1000&gt;0),COUNTIF(AV$6:AV999,"&gt;0")+1,0)</f>
        <v>0</v>
      </c>
    </row>
    <row r="1001" spans="41:48">
      <c r="AO1001" s="654">
        <v>28</v>
      </c>
      <c r="AP1001" s="654">
        <v>2</v>
      </c>
      <c r="AQ1001" s="654">
        <v>12</v>
      </c>
      <c r="AR1001" s="654">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654">
        <f ca="1">COUNTIF(INDIRECT("H"&amp;(ROW()+12*(($AO1001-1)*3+$AP1001)-ROW())/12+5):INDIRECT("S"&amp;(ROW()+12*(($AO1001-1)*3+$AP1001)-ROW())/12+5),AR1001)</f>
        <v>0</v>
      </c>
      <c r="AV1001" s="654">
        <f ca="1">IF(AND(AR1001&gt;0,AS1001&gt;0),COUNTIF(AV$6:AV1000,"&gt;0")+1,0)</f>
        <v>0</v>
      </c>
    </row>
    <row r="1002" spans="41:48">
      <c r="AO1002" s="654">
        <v>28</v>
      </c>
      <c r="AP1002" s="654">
        <v>3</v>
      </c>
      <c r="AQ1002" s="654">
        <v>1</v>
      </c>
      <c r="AR1002" s="654">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654">
        <f ca="1">COUNTIF(INDIRECT("H"&amp;(ROW()+12*(($AO1002-1)*3+$AP1002)-ROW())/12+5):INDIRECT("S"&amp;(ROW()+12*(($AO1002-1)*3+$AP1002)-ROW())/12+5),AR1002)</f>
        <v>0</v>
      </c>
      <c r="AV1002" s="654">
        <f ca="1">IF(AND(AR1002&gt;0,AS1002&gt;0),COUNTIF(AV$6:AV1001,"&gt;0")+1,0)</f>
        <v>0</v>
      </c>
    </row>
    <row r="1003" spans="41:48">
      <c r="AO1003" s="654">
        <v>28</v>
      </c>
      <c r="AP1003" s="654">
        <v>3</v>
      </c>
      <c r="AQ1003" s="654">
        <v>2</v>
      </c>
      <c r="AR1003" s="654">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654">
        <f ca="1">COUNTIF(INDIRECT("H"&amp;(ROW()+12*(($AO1003-1)*3+$AP1003)-ROW())/12+5):INDIRECT("S"&amp;(ROW()+12*(($AO1003-1)*3+$AP1003)-ROW())/12+5),AR1003)</f>
        <v>0</v>
      </c>
      <c r="AV1003" s="654">
        <f ca="1">IF(AND(AR1003&gt;0,AS1003&gt;0),COUNTIF(AV$6:AV1002,"&gt;0")+1,0)</f>
        <v>0</v>
      </c>
    </row>
    <row r="1004" spans="41:48">
      <c r="AO1004" s="654">
        <v>28</v>
      </c>
      <c r="AP1004" s="654">
        <v>3</v>
      </c>
      <c r="AQ1004" s="654">
        <v>3</v>
      </c>
      <c r="AR1004" s="654">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654">
        <f ca="1">COUNTIF(INDIRECT("H"&amp;(ROW()+12*(($AO1004-1)*3+$AP1004)-ROW())/12+5):INDIRECT("S"&amp;(ROW()+12*(($AO1004-1)*3+$AP1004)-ROW())/12+5),AR1004)</f>
        <v>0</v>
      </c>
      <c r="AV1004" s="654">
        <f ca="1">IF(AND(AR1004&gt;0,AS1004&gt;0),COUNTIF(AV$6:AV1003,"&gt;0")+1,0)</f>
        <v>0</v>
      </c>
    </row>
    <row r="1005" spans="41:48">
      <c r="AO1005" s="654">
        <v>28</v>
      </c>
      <c r="AP1005" s="654">
        <v>3</v>
      </c>
      <c r="AQ1005" s="654">
        <v>4</v>
      </c>
      <c r="AR1005" s="654">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654">
        <f ca="1">COUNTIF(INDIRECT("H"&amp;(ROW()+12*(($AO1005-1)*3+$AP1005)-ROW())/12+5):INDIRECT("S"&amp;(ROW()+12*(($AO1005-1)*3+$AP1005)-ROW())/12+5),AR1005)</f>
        <v>0</v>
      </c>
      <c r="AV1005" s="654">
        <f ca="1">IF(AND(AR1005&gt;0,AS1005&gt;0),COUNTIF(AV$6:AV1004,"&gt;0")+1,0)</f>
        <v>0</v>
      </c>
    </row>
    <row r="1006" spans="41:48">
      <c r="AO1006" s="654">
        <v>28</v>
      </c>
      <c r="AP1006" s="654">
        <v>3</v>
      </c>
      <c r="AQ1006" s="654">
        <v>5</v>
      </c>
      <c r="AR1006" s="654">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654">
        <f ca="1">COUNTIF(INDIRECT("H"&amp;(ROW()+12*(($AO1006-1)*3+$AP1006)-ROW())/12+5):INDIRECT("S"&amp;(ROW()+12*(($AO1006-1)*3+$AP1006)-ROW())/12+5),AR1006)</f>
        <v>0</v>
      </c>
      <c r="AV1006" s="654">
        <f ca="1">IF(AND(AR1006&gt;0,AS1006&gt;0),COUNTIF(AV$6:AV1005,"&gt;0")+1,0)</f>
        <v>0</v>
      </c>
    </row>
    <row r="1007" spans="41:48">
      <c r="AO1007" s="654">
        <v>28</v>
      </c>
      <c r="AP1007" s="654">
        <v>3</v>
      </c>
      <c r="AQ1007" s="654">
        <v>6</v>
      </c>
      <c r="AR1007" s="654">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654">
        <f ca="1">COUNTIF(INDIRECT("H"&amp;(ROW()+12*(($AO1007-1)*3+$AP1007)-ROW())/12+5):INDIRECT("S"&amp;(ROW()+12*(($AO1007-1)*3+$AP1007)-ROW())/12+5),AR1007)</f>
        <v>0</v>
      </c>
      <c r="AV1007" s="654">
        <f ca="1">IF(AND(AR1007&gt;0,AS1007&gt;0),COUNTIF(AV$6:AV1006,"&gt;0")+1,0)</f>
        <v>0</v>
      </c>
    </row>
    <row r="1008" spans="41:48">
      <c r="AO1008" s="654">
        <v>28</v>
      </c>
      <c r="AP1008" s="654">
        <v>3</v>
      </c>
      <c r="AQ1008" s="654">
        <v>7</v>
      </c>
      <c r="AR1008" s="654">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654">
        <f ca="1">COUNTIF(INDIRECT("H"&amp;(ROW()+12*(($AO1008-1)*3+$AP1008)-ROW())/12+5):INDIRECT("S"&amp;(ROW()+12*(($AO1008-1)*3+$AP1008)-ROW())/12+5),AR1008)</f>
        <v>0</v>
      </c>
      <c r="AV1008" s="654">
        <f ca="1">IF(AND(AR1008&gt;0,AS1008&gt;0),COUNTIF(AV$6:AV1007,"&gt;0")+1,0)</f>
        <v>0</v>
      </c>
    </row>
    <row r="1009" spans="41:48">
      <c r="AO1009" s="654">
        <v>28</v>
      </c>
      <c r="AP1009" s="654">
        <v>3</v>
      </c>
      <c r="AQ1009" s="654">
        <v>8</v>
      </c>
      <c r="AR1009" s="654">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654">
        <f ca="1">COUNTIF(INDIRECT("H"&amp;(ROW()+12*(($AO1009-1)*3+$AP1009)-ROW())/12+5):INDIRECT("S"&amp;(ROW()+12*(($AO1009-1)*3+$AP1009)-ROW())/12+5),AR1009)</f>
        <v>0</v>
      </c>
      <c r="AV1009" s="654">
        <f ca="1">IF(AND(AR1009&gt;0,AS1009&gt;0),COUNTIF(AV$6:AV1008,"&gt;0")+1,0)</f>
        <v>0</v>
      </c>
    </row>
    <row r="1010" spans="41:48">
      <c r="AO1010" s="654">
        <v>28</v>
      </c>
      <c r="AP1010" s="654">
        <v>3</v>
      </c>
      <c r="AQ1010" s="654">
        <v>9</v>
      </c>
      <c r="AR1010" s="654">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654">
        <f ca="1">COUNTIF(INDIRECT("H"&amp;(ROW()+12*(($AO1010-1)*3+$AP1010)-ROW())/12+5):INDIRECT("S"&amp;(ROW()+12*(($AO1010-1)*3+$AP1010)-ROW())/12+5),AR1010)</f>
        <v>0</v>
      </c>
      <c r="AV1010" s="654">
        <f ca="1">IF(AND(AR1010&gt;0,AS1010&gt;0),COUNTIF(AV$6:AV1009,"&gt;0")+1,0)</f>
        <v>0</v>
      </c>
    </row>
    <row r="1011" spans="41:48">
      <c r="AO1011" s="654">
        <v>28</v>
      </c>
      <c r="AP1011" s="654">
        <v>3</v>
      </c>
      <c r="AQ1011" s="654">
        <v>10</v>
      </c>
      <c r="AR1011" s="654">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654">
        <f ca="1">COUNTIF(INDIRECT("H"&amp;(ROW()+12*(($AO1011-1)*3+$AP1011)-ROW())/12+5):INDIRECT("S"&amp;(ROW()+12*(($AO1011-1)*3+$AP1011)-ROW())/12+5),AR1011)</f>
        <v>0</v>
      </c>
      <c r="AV1011" s="654">
        <f ca="1">IF(AND(AR1011&gt;0,AS1011&gt;0),COUNTIF(AV$6:AV1010,"&gt;0")+1,0)</f>
        <v>0</v>
      </c>
    </row>
    <row r="1012" spans="41:48">
      <c r="AO1012" s="654">
        <v>28</v>
      </c>
      <c r="AP1012" s="654">
        <v>3</v>
      </c>
      <c r="AQ1012" s="654">
        <v>11</v>
      </c>
      <c r="AR1012" s="654">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654">
        <f ca="1">COUNTIF(INDIRECT("H"&amp;(ROW()+12*(($AO1012-1)*3+$AP1012)-ROW())/12+5):INDIRECT("S"&amp;(ROW()+12*(($AO1012-1)*3+$AP1012)-ROW())/12+5),AR1012)</f>
        <v>0</v>
      </c>
      <c r="AV1012" s="654">
        <f ca="1">IF(AND(AR1012&gt;0,AS1012&gt;0),COUNTIF(AV$6:AV1011,"&gt;0")+1,0)</f>
        <v>0</v>
      </c>
    </row>
    <row r="1013" spans="41:48">
      <c r="AO1013" s="654">
        <v>28</v>
      </c>
      <c r="AP1013" s="654">
        <v>3</v>
      </c>
      <c r="AQ1013" s="654">
        <v>12</v>
      </c>
      <c r="AR1013" s="654">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654">
        <f ca="1">COUNTIF(INDIRECT("H"&amp;(ROW()+12*(($AO1013-1)*3+$AP1013)-ROW())/12+5):INDIRECT("S"&amp;(ROW()+12*(($AO1013-1)*3+$AP1013)-ROW())/12+5),AR1013)</f>
        <v>0</v>
      </c>
      <c r="AV1013" s="654">
        <f ca="1">IF(AND(AR1013&gt;0,AS1013&gt;0),COUNTIF(AV$6:AV1012,"&gt;0")+1,0)</f>
        <v>0</v>
      </c>
    </row>
    <row r="1014" spans="41:48">
      <c r="AO1014" s="654">
        <v>29</v>
      </c>
      <c r="AP1014" s="654">
        <v>1</v>
      </c>
      <c r="AQ1014" s="654">
        <v>1</v>
      </c>
      <c r="AR1014" s="654">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654">
        <f ca="1">COUNTIF(INDIRECT("H"&amp;(ROW()+12*(($AO1014-1)*3+$AP1014)-ROW())/12+5):INDIRECT("S"&amp;(ROW()+12*(($AO1014-1)*3+$AP1014)-ROW())/12+5),AR1014)</f>
        <v>0</v>
      </c>
      <c r="AV1014" s="654">
        <f ca="1">IF(AND(AR1014&gt;0,AS1014&gt;0),COUNTIF(AV$6:AV1013,"&gt;0")+1,0)</f>
        <v>0</v>
      </c>
    </row>
    <row r="1015" spans="41:48">
      <c r="AO1015" s="654">
        <v>29</v>
      </c>
      <c r="AP1015" s="654">
        <v>1</v>
      </c>
      <c r="AQ1015" s="654">
        <v>2</v>
      </c>
      <c r="AR1015" s="654">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654">
        <f ca="1">COUNTIF(INDIRECT("H"&amp;(ROW()+12*(($AO1015-1)*3+$AP1015)-ROW())/12+5):INDIRECT("S"&amp;(ROW()+12*(($AO1015-1)*3+$AP1015)-ROW())/12+5),AR1015)</f>
        <v>0</v>
      </c>
      <c r="AV1015" s="654">
        <f ca="1">IF(AND(AR1015&gt;0,AS1015&gt;0),COUNTIF(AV$6:AV1014,"&gt;0")+1,0)</f>
        <v>0</v>
      </c>
    </row>
    <row r="1016" spans="41:48">
      <c r="AO1016" s="654">
        <v>29</v>
      </c>
      <c r="AP1016" s="654">
        <v>1</v>
      </c>
      <c r="AQ1016" s="654">
        <v>3</v>
      </c>
      <c r="AR1016" s="654">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654">
        <f ca="1">COUNTIF(INDIRECT("H"&amp;(ROW()+12*(($AO1016-1)*3+$AP1016)-ROW())/12+5):INDIRECT("S"&amp;(ROW()+12*(($AO1016-1)*3+$AP1016)-ROW())/12+5),AR1016)</f>
        <v>0</v>
      </c>
      <c r="AV1016" s="654">
        <f ca="1">IF(AND(AR1016&gt;0,AS1016&gt;0),COUNTIF(AV$6:AV1015,"&gt;0")+1,0)</f>
        <v>0</v>
      </c>
    </row>
    <row r="1017" spans="41:48">
      <c r="AO1017" s="654">
        <v>29</v>
      </c>
      <c r="AP1017" s="654">
        <v>1</v>
      </c>
      <c r="AQ1017" s="654">
        <v>4</v>
      </c>
      <c r="AR1017" s="654">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654">
        <f ca="1">COUNTIF(INDIRECT("H"&amp;(ROW()+12*(($AO1017-1)*3+$AP1017)-ROW())/12+5):INDIRECT("S"&amp;(ROW()+12*(($AO1017-1)*3+$AP1017)-ROW())/12+5),AR1017)</f>
        <v>0</v>
      </c>
      <c r="AV1017" s="654">
        <f ca="1">IF(AND(AR1017&gt;0,AS1017&gt;0),COUNTIF(AV$6:AV1016,"&gt;0")+1,0)</f>
        <v>0</v>
      </c>
    </row>
    <row r="1018" spans="41:48">
      <c r="AO1018" s="654">
        <v>29</v>
      </c>
      <c r="AP1018" s="654">
        <v>1</v>
      </c>
      <c r="AQ1018" s="654">
        <v>5</v>
      </c>
      <c r="AR1018" s="654">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654">
        <f ca="1">COUNTIF(INDIRECT("H"&amp;(ROW()+12*(($AO1018-1)*3+$AP1018)-ROW())/12+5):INDIRECT("S"&amp;(ROW()+12*(($AO1018-1)*3+$AP1018)-ROW())/12+5),AR1018)</f>
        <v>0</v>
      </c>
      <c r="AV1018" s="654">
        <f ca="1">IF(AND(AR1018&gt;0,AS1018&gt;0),COUNTIF(AV$6:AV1017,"&gt;0")+1,0)</f>
        <v>0</v>
      </c>
    </row>
    <row r="1019" spans="41:48">
      <c r="AO1019" s="654">
        <v>29</v>
      </c>
      <c r="AP1019" s="654">
        <v>1</v>
      </c>
      <c r="AQ1019" s="654">
        <v>6</v>
      </c>
      <c r="AR1019" s="654">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654">
        <f ca="1">COUNTIF(INDIRECT("H"&amp;(ROW()+12*(($AO1019-1)*3+$AP1019)-ROW())/12+5):INDIRECT("S"&amp;(ROW()+12*(($AO1019-1)*3+$AP1019)-ROW())/12+5),AR1019)</f>
        <v>0</v>
      </c>
      <c r="AV1019" s="654">
        <f ca="1">IF(AND(AR1019&gt;0,AS1019&gt;0),COUNTIF(AV$6:AV1018,"&gt;0")+1,0)</f>
        <v>0</v>
      </c>
    </row>
    <row r="1020" spans="41:48">
      <c r="AO1020" s="654">
        <v>29</v>
      </c>
      <c r="AP1020" s="654">
        <v>1</v>
      </c>
      <c r="AQ1020" s="654">
        <v>7</v>
      </c>
      <c r="AR1020" s="654">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654">
        <f ca="1">COUNTIF(INDIRECT("H"&amp;(ROW()+12*(($AO1020-1)*3+$AP1020)-ROW())/12+5):INDIRECT("S"&amp;(ROW()+12*(($AO1020-1)*3+$AP1020)-ROW())/12+5),AR1020)</f>
        <v>0</v>
      </c>
      <c r="AV1020" s="654">
        <f ca="1">IF(AND(AR1020&gt;0,AS1020&gt;0),COUNTIF(AV$6:AV1019,"&gt;0")+1,0)</f>
        <v>0</v>
      </c>
    </row>
    <row r="1021" spans="41:48">
      <c r="AO1021" s="654">
        <v>29</v>
      </c>
      <c r="AP1021" s="654">
        <v>1</v>
      </c>
      <c r="AQ1021" s="654">
        <v>8</v>
      </c>
      <c r="AR1021" s="654">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654">
        <f ca="1">COUNTIF(INDIRECT("H"&amp;(ROW()+12*(($AO1021-1)*3+$AP1021)-ROW())/12+5):INDIRECT("S"&amp;(ROW()+12*(($AO1021-1)*3+$AP1021)-ROW())/12+5),AR1021)</f>
        <v>0</v>
      </c>
      <c r="AV1021" s="654">
        <f ca="1">IF(AND(AR1021&gt;0,AS1021&gt;0),COUNTIF(AV$6:AV1020,"&gt;0")+1,0)</f>
        <v>0</v>
      </c>
    </row>
    <row r="1022" spans="41:48">
      <c r="AO1022" s="654">
        <v>29</v>
      </c>
      <c r="AP1022" s="654">
        <v>1</v>
      </c>
      <c r="AQ1022" s="654">
        <v>9</v>
      </c>
      <c r="AR1022" s="654">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654">
        <f ca="1">COUNTIF(INDIRECT("H"&amp;(ROW()+12*(($AO1022-1)*3+$AP1022)-ROW())/12+5):INDIRECT("S"&amp;(ROW()+12*(($AO1022-1)*3+$AP1022)-ROW())/12+5),AR1022)</f>
        <v>0</v>
      </c>
      <c r="AV1022" s="654">
        <f ca="1">IF(AND(AR1022&gt;0,AS1022&gt;0),COUNTIF(AV$6:AV1021,"&gt;0")+1,0)</f>
        <v>0</v>
      </c>
    </row>
    <row r="1023" spans="41:48">
      <c r="AO1023" s="654">
        <v>29</v>
      </c>
      <c r="AP1023" s="654">
        <v>1</v>
      </c>
      <c r="AQ1023" s="654">
        <v>10</v>
      </c>
      <c r="AR1023" s="654">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654">
        <f ca="1">COUNTIF(INDIRECT("H"&amp;(ROW()+12*(($AO1023-1)*3+$AP1023)-ROW())/12+5):INDIRECT("S"&amp;(ROW()+12*(($AO1023-1)*3+$AP1023)-ROW())/12+5),AR1023)</f>
        <v>0</v>
      </c>
      <c r="AV1023" s="654">
        <f ca="1">IF(AND(AR1023&gt;0,AS1023&gt;0),COUNTIF(AV$6:AV1022,"&gt;0")+1,0)</f>
        <v>0</v>
      </c>
    </row>
    <row r="1024" spans="41:48">
      <c r="AO1024" s="654">
        <v>29</v>
      </c>
      <c r="AP1024" s="654">
        <v>1</v>
      </c>
      <c r="AQ1024" s="654">
        <v>11</v>
      </c>
      <c r="AR1024" s="654">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654">
        <f ca="1">COUNTIF(INDIRECT("H"&amp;(ROW()+12*(($AO1024-1)*3+$AP1024)-ROW())/12+5):INDIRECT("S"&amp;(ROW()+12*(($AO1024-1)*3+$AP1024)-ROW())/12+5),AR1024)</f>
        <v>0</v>
      </c>
      <c r="AV1024" s="654">
        <f ca="1">IF(AND(AR1024&gt;0,AS1024&gt;0),COUNTIF(AV$6:AV1023,"&gt;0")+1,0)</f>
        <v>0</v>
      </c>
    </row>
    <row r="1025" spans="41:48">
      <c r="AO1025" s="654">
        <v>29</v>
      </c>
      <c r="AP1025" s="654">
        <v>1</v>
      </c>
      <c r="AQ1025" s="654">
        <v>12</v>
      </c>
      <c r="AR1025" s="654">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654">
        <f ca="1">COUNTIF(INDIRECT("H"&amp;(ROW()+12*(($AO1025-1)*3+$AP1025)-ROW())/12+5):INDIRECT("S"&amp;(ROW()+12*(($AO1025-1)*3+$AP1025)-ROW())/12+5),AR1025)</f>
        <v>0</v>
      </c>
      <c r="AV1025" s="654">
        <f ca="1">IF(AND(AR1025&gt;0,AS1025&gt;0),COUNTIF(AV$6:AV1024,"&gt;0")+1,0)</f>
        <v>0</v>
      </c>
    </row>
    <row r="1026" spans="41:48">
      <c r="AO1026" s="654">
        <v>29</v>
      </c>
      <c r="AP1026" s="654">
        <v>2</v>
      </c>
      <c r="AQ1026" s="654">
        <v>1</v>
      </c>
      <c r="AR1026" s="654">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654">
        <f ca="1">COUNTIF(INDIRECT("H"&amp;(ROW()+12*(($AO1026-1)*3+$AP1026)-ROW())/12+5):INDIRECT("S"&amp;(ROW()+12*(($AO1026-1)*3+$AP1026)-ROW())/12+5),AR1026)</f>
        <v>0</v>
      </c>
      <c r="AV1026" s="654">
        <f ca="1">IF(AND(AR1026&gt;0,AS1026&gt;0),COUNTIF(AV$6:AV1025,"&gt;0")+1,0)</f>
        <v>0</v>
      </c>
    </row>
    <row r="1027" spans="41:48">
      <c r="AO1027" s="654">
        <v>29</v>
      </c>
      <c r="AP1027" s="654">
        <v>2</v>
      </c>
      <c r="AQ1027" s="654">
        <v>2</v>
      </c>
      <c r="AR1027" s="654">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654">
        <f ca="1">COUNTIF(INDIRECT("H"&amp;(ROW()+12*(($AO1027-1)*3+$AP1027)-ROW())/12+5):INDIRECT("S"&amp;(ROW()+12*(($AO1027-1)*3+$AP1027)-ROW())/12+5),AR1027)</f>
        <v>0</v>
      </c>
      <c r="AV1027" s="654">
        <f ca="1">IF(AND(AR1027&gt;0,AS1027&gt;0),COUNTIF(AV$6:AV1026,"&gt;0")+1,0)</f>
        <v>0</v>
      </c>
    </row>
    <row r="1028" spans="41:48">
      <c r="AO1028" s="654">
        <v>29</v>
      </c>
      <c r="AP1028" s="654">
        <v>2</v>
      </c>
      <c r="AQ1028" s="654">
        <v>3</v>
      </c>
      <c r="AR1028" s="654">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654">
        <f ca="1">COUNTIF(INDIRECT("H"&amp;(ROW()+12*(($AO1028-1)*3+$AP1028)-ROW())/12+5):INDIRECT("S"&amp;(ROW()+12*(($AO1028-1)*3+$AP1028)-ROW())/12+5),AR1028)</f>
        <v>0</v>
      </c>
      <c r="AV1028" s="654">
        <f ca="1">IF(AND(AR1028&gt;0,AS1028&gt;0),COUNTIF(AV$6:AV1027,"&gt;0")+1,0)</f>
        <v>0</v>
      </c>
    </row>
    <row r="1029" spans="41:48">
      <c r="AO1029" s="654">
        <v>29</v>
      </c>
      <c r="AP1029" s="654">
        <v>2</v>
      </c>
      <c r="AQ1029" s="654">
        <v>4</v>
      </c>
      <c r="AR1029" s="654">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654">
        <f ca="1">COUNTIF(INDIRECT("H"&amp;(ROW()+12*(($AO1029-1)*3+$AP1029)-ROW())/12+5):INDIRECT("S"&amp;(ROW()+12*(($AO1029-1)*3+$AP1029)-ROW())/12+5),AR1029)</f>
        <v>0</v>
      </c>
      <c r="AV1029" s="654">
        <f ca="1">IF(AND(AR1029&gt;0,AS1029&gt;0),COUNTIF(AV$6:AV1028,"&gt;0")+1,0)</f>
        <v>0</v>
      </c>
    </row>
    <row r="1030" spans="41:48">
      <c r="AO1030" s="654">
        <v>29</v>
      </c>
      <c r="AP1030" s="654">
        <v>2</v>
      </c>
      <c r="AQ1030" s="654">
        <v>5</v>
      </c>
      <c r="AR1030" s="654">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654">
        <f ca="1">COUNTIF(INDIRECT("H"&amp;(ROW()+12*(($AO1030-1)*3+$AP1030)-ROW())/12+5):INDIRECT("S"&amp;(ROW()+12*(($AO1030-1)*3+$AP1030)-ROW())/12+5),AR1030)</f>
        <v>0</v>
      </c>
      <c r="AV1030" s="654">
        <f ca="1">IF(AND(AR1030&gt;0,AS1030&gt;0),COUNTIF(AV$6:AV1029,"&gt;0")+1,0)</f>
        <v>0</v>
      </c>
    </row>
    <row r="1031" spans="41:48">
      <c r="AO1031" s="654">
        <v>29</v>
      </c>
      <c r="AP1031" s="654">
        <v>2</v>
      </c>
      <c r="AQ1031" s="654">
        <v>6</v>
      </c>
      <c r="AR1031" s="654">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654">
        <f ca="1">COUNTIF(INDIRECT("H"&amp;(ROW()+12*(($AO1031-1)*3+$AP1031)-ROW())/12+5):INDIRECT("S"&amp;(ROW()+12*(($AO1031-1)*3+$AP1031)-ROW())/12+5),AR1031)</f>
        <v>0</v>
      </c>
      <c r="AV1031" s="654">
        <f ca="1">IF(AND(AR1031&gt;0,AS1031&gt;0),COUNTIF(AV$6:AV1030,"&gt;0")+1,0)</f>
        <v>0</v>
      </c>
    </row>
    <row r="1032" spans="41:48">
      <c r="AO1032" s="654">
        <v>29</v>
      </c>
      <c r="AP1032" s="654">
        <v>2</v>
      </c>
      <c r="AQ1032" s="654">
        <v>7</v>
      </c>
      <c r="AR1032" s="654">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654">
        <f ca="1">COUNTIF(INDIRECT("H"&amp;(ROW()+12*(($AO1032-1)*3+$AP1032)-ROW())/12+5):INDIRECT("S"&amp;(ROW()+12*(($AO1032-1)*3+$AP1032)-ROW())/12+5),AR1032)</f>
        <v>0</v>
      </c>
      <c r="AV1032" s="654">
        <f ca="1">IF(AND(AR1032&gt;0,AS1032&gt;0),COUNTIF(AV$6:AV1031,"&gt;0")+1,0)</f>
        <v>0</v>
      </c>
    </row>
    <row r="1033" spans="41:48">
      <c r="AO1033" s="654">
        <v>29</v>
      </c>
      <c r="AP1033" s="654">
        <v>2</v>
      </c>
      <c r="AQ1033" s="654">
        <v>8</v>
      </c>
      <c r="AR1033" s="654">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654">
        <f ca="1">COUNTIF(INDIRECT("H"&amp;(ROW()+12*(($AO1033-1)*3+$AP1033)-ROW())/12+5):INDIRECT("S"&amp;(ROW()+12*(($AO1033-1)*3+$AP1033)-ROW())/12+5),AR1033)</f>
        <v>0</v>
      </c>
      <c r="AV1033" s="654">
        <f ca="1">IF(AND(AR1033&gt;0,AS1033&gt;0),COUNTIF(AV$6:AV1032,"&gt;0")+1,0)</f>
        <v>0</v>
      </c>
    </row>
    <row r="1034" spans="41:48">
      <c r="AO1034" s="654">
        <v>29</v>
      </c>
      <c r="AP1034" s="654">
        <v>2</v>
      </c>
      <c r="AQ1034" s="654">
        <v>9</v>
      </c>
      <c r="AR1034" s="654">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654">
        <f ca="1">COUNTIF(INDIRECT("H"&amp;(ROW()+12*(($AO1034-1)*3+$AP1034)-ROW())/12+5):INDIRECT("S"&amp;(ROW()+12*(($AO1034-1)*3+$AP1034)-ROW())/12+5),AR1034)</f>
        <v>0</v>
      </c>
      <c r="AV1034" s="654">
        <f ca="1">IF(AND(AR1034&gt;0,AS1034&gt;0),COUNTIF(AV$6:AV1033,"&gt;0")+1,0)</f>
        <v>0</v>
      </c>
    </row>
    <row r="1035" spans="41:48">
      <c r="AO1035" s="654">
        <v>29</v>
      </c>
      <c r="AP1035" s="654">
        <v>2</v>
      </c>
      <c r="AQ1035" s="654">
        <v>10</v>
      </c>
      <c r="AR1035" s="654">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654">
        <f ca="1">COUNTIF(INDIRECT("H"&amp;(ROW()+12*(($AO1035-1)*3+$AP1035)-ROW())/12+5):INDIRECT("S"&amp;(ROW()+12*(($AO1035-1)*3+$AP1035)-ROW())/12+5),AR1035)</f>
        <v>0</v>
      </c>
      <c r="AV1035" s="654">
        <f ca="1">IF(AND(AR1035&gt;0,AS1035&gt;0),COUNTIF(AV$6:AV1034,"&gt;0")+1,0)</f>
        <v>0</v>
      </c>
    </row>
    <row r="1036" spans="41:48">
      <c r="AO1036" s="654">
        <v>29</v>
      </c>
      <c r="AP1036" s="654">
        <v>2</v>
      </c>
      <c r="AQ1036" s="654">
        <v>11</v>
      </c>
      <c r="AR1036" s="654">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654">
        <f ca="1">COUNTIF(INDIRECT("H"&amp;(ROW()+12*(($AO1036-1)*3+$AP1036)-ROW())/12+5):INDIRECT("S"&amp;(ROW()+12*(($AO1036-1)*3+$AP1036)-ROW())/12+5),AR1036)</f>
        <v>0</v>
      </c>
      <c r="AV1036" s="654">
        <f ca="1">IF(AND(AR1036&gt;0,AS1036&gt;0),COUNTIF(AV$6:AV1035,"&gt;0")+1,0)</f>
        <v>0</v>
      </c>
    </row>
    <row r="1037" spans="41:48">
      <c r="AO1037" s="654">
        <v>29</v>
      </c>
      <c r="AP1037" s="654">
        <v>2</v>
      </c>
      <c r="AQ1037" s="654">
        <v>12</v>
      </c>
      <c r="AR1037" s="654">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654">
        <f ca="1">COUNTIF(INDIRECT("H"&amp;(ROW()+12*(($AO1037-1)*3+$AP1037)-ROW())/12+5):INDIRECT("S"&amp;(ROW()+12*(($AO1037-1)*3+$AP1037)-ROW())/12+5),AR1037)</f>
        <v>0</v>
      </c>
      <c r="AV1037" s="654">
        <f ca="1">IF(AND(AR1037&gt;0,AS1037&gt;0),COUNTIF(AV$6:AV1036,"&gt;0")+1,0)</f>
        <v>0</v>
      </c>
    </row>
    <row r="1038" spans="41:48">
      <c r="AO1038" s="654">
        <v>29</v>
      </c>
      <c r="AP1038" s="654">
        <v>3</v>
      </c>
      <c r="AQ1038" s="654">
        <v>1</v>
      </c>
      <c r="AR1038" s="654">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654">
        <f ca="1">COUNTIF(INDIRECT("H"&amp;(ROW()+12*(($AO1038-1)*3+$AP1038)-ROW())/12+5):INDIRECT("S"&amp;(ROW()+12*(($AO1038-1)*3+$AP1038)-ROW())/12+5),AR1038)</f>
        <v>0</v>
      </c>
      <c r="AV1038" s="654">
        <f ca="1">IF(AND(AR1038&gt;0,AS1038&gt;0),COUNTIF(AV$6:AV1037,"&gt;0")+1,0)</f>
        <v>0</v>
      </c>
    </row>
    <row r="1039" spans="41:48">
      <c r="AO1039" s="654">
        <v>29</v>
      </c>
      <c r="AP1039" s="654">
        <v>3</v>
      </c>
      <c r="AQ1039" s="654">
        <v>2</v>
      </c>
      <c r="AR1039" s="654">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654">
        <f ca="1">COUNTIF(INDIRECT("H"&amp;(ROW()+12*(($AO1039-1)*3+$AP1039)-ROW())/12+5):INDIRECT("S"&amp;(ROW()+12*(($AO1039-1)*3+$AP1039)-ROW())/12+5),AR1039)</f>
        <v>0</v>
      </c>
      <c r="AV1039" s="654">
        <f ca="1">IF(AND(AR1039&gt;0,AS1039&gt;0),COUNTIF(AV$6:AV1038,"&gt;0")+1,0)</f>
        <v>0</v>
      </c>
    </row>
    <row r="1040" spans="41:48">
      <c r="AO1040" s="654">
        <v>29</v>
      </c>
      <c r="AP1040" s="654">
        <v>3</v>
      </c>
      <c r="AQ1040" s="654">
        <v>3</v>
      </c>
      <c r="AR1040" s="654">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654">
        <f ca="1">COUNTIF(INDIRECT("H"&amp;(ROW()+12*(($AO1040-1)*3+$AP1040)-ROW())/12+5):INDIRECT("S"&amp;(ROW()+12*(($AO1040-1)*3+$AP1040)-ROW())/12+5),AR1040)</f>
        <v>0</v>
      </c>
      <c r="AV1040" s="654">
        <f ca="1">IF(AND(AR1040&gt;0,AS1040&gt;0),COUNTIF(AV$6:AV1039,"&gt;0")+1,0)</f>
        <v>0</v>
      </c>
    </row>
    <row r="1041" spans="41:48">
      <c r="AO1041" s="654">
        <v>29</v>
      </c>
      <c r="AP1041" s="654">
        <v>3</v>
      </c>
      <c r="AQ1041" s="654">
        <v>4</v>
      </c>
      <c r="AR1041" s="654">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654">
        <f ca="1">COUNTIF(INDIRECT("H"&amp;(ROW()+12*(($AO1041-1)*3+$AP1041)-ROW())/12+5):INDIRECT("S"&amp;(ROW()+12*(($AO1041-1)*3+$AP1041)-ROW())/12+5),AR1041)</f>
        <v>0</v>
      </c>
      <c r="AV1041" s="654">
        <f ca="1">IF(AND(AR1041&gt;0,AS1041&gt;0),COUNTIF(AV$6:AV1040,"&gt;0")+1,0)</f>
        <v>0</v>
      </c>
    </row>
    <row r="1042" spans="41:48">
      <c r="AO1042" s="654">
        <v>29</v>
      </c>
      <c r="AP1042" s="654">
        <v>3</v>
      </c>
      <c r="AQ1042" s="654">
        <v>5</v>
      </c>
      <c r="AR1042" s="654">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654">
        <f ca="1">COUNTIF(INDIRECT("H"&amp;(ROW()+12*(($AO1042-1)*3+$AP1042)-ROW())/12+5):INDIRECT("S"&amp;(ROW()+12*(($AO1042-1)*3+$AP1042)-ROW())/12+5),AR1042)</f>
        <v>0</v>
      </c>
      <c r="AV1042" s="654">
        <f ca="1">IF(AND(AR1042&gt;0,AS1042&gt;0),COUNTIF(AV$6:AV1041,"&gt;0")+1,0)</f>
        <v>0</v>
      </c>
    </row>
    <row r="1043" spans="41:48">
      <c r="AO1043" s="654">
        <v>29</v>
      </c>
      <c r="AP1043" s="654">
        <v>3</v>
      </c>
      <c r="AQ1043" s="654">
        <v>6</v>
      </c>
      <c r="AR1043" s="654">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654">
        <f ca="1">COUNTIF(INDIRECT("H"&amp;(ROW()+12*(($AO1043-1)*3+$AP1043)-ROW())/12+5):INDIRECT("S"&amp;(ROW()+12*(($AO1043-1)*3+$AP1043)-ROW())/12+5),AR1043)</f>
        <v>0</v>
      </c>
      <c r="AV1043" s="654">
        <f ca="1">IF(AND(AR1043&gt;0,AS1043&gt;0),COUNTIF(AV$6:AV1042,"&gt;0")+1,0)</f>
        <v>0</v>
      </c>
    </row>
    <row r="1044" spans="41:48">
      <c r="AO1044" s="654">
        <v>29</v>
      </c>
      <c r="AP1044" s="654">
        <v>3</v>
      </c>
      <c r="AQ1044" s="654">
        <v>7</v>
      </c>
      <c r="AR1044" s="654">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654">
        <f ca="1">COUNTIF(INDIRECT("H"&amp;(ROW()+12*(($AO1044-1)*3+$AP1044)-ROW())/12+5):INDIRECT("S"&amp;(ROW()+12*(($AO1044-1)*3+$AP1044)-ROW())/12+5),AR1044)</f>
        <v>0</v>
      </c>
      <c r="AV1044" s="654">
        <f ca="1">IF(AND(AR1044&gt;0,AS1044&gt;0),COUNTIF(AV$6:AV1043,"&gt;0")+1,0)</f>
        <v>0</v>
      </c>
    </row>
    <row r="1045" spans="41:48">
      <c r="AO1045" s="654">
        <v>29</v>
      </c>
      <c r="AP1045" s="654">
        <v>3</v>
      </c>
      <c r="AQ1045" s="654">
        <v>8</v>
      </c>
      <c r="AR1045" s="654">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654">
        <f ca="1">COUNTIF(INDIRECT("H"&amp;(ROW()+12*(($AO1045-1)*3+$AP1045)-ROW())/12+5):INDIRECT("S"&amp;(ROW()+12*(($AO1045-1)*3+$AP1045)-ROW())/12+5),AR1045)</f>
        <v>0</v>
      </c>
      <c r="AV1045" s="654">
        <f ca="1">IF(AND(AR1045&gt;0,AS1045&gt;0),COUNTIF(AV$6:AV1044,"&gt;0")+1,0)</f>
        <v>0</v>
      </c>
    </row>
    <row r="1046" spans="41:48">
      <c r="AO1046" s="654">
        <v>29</v>
      </c>
      <c r="AP1046" s="654">
        <v>3</v>
      </c>
      <c r="AQ1046" s="654">
        <v>9</v>
      </c>
      <c r="AR1046" s="654">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654">
        <f ca="1">COUNTIF(INDIRECT("H"&amp;(ROW()+12*(($AO1046-1)*3+$AP1046)-ROW())/12+5):INDIRECT("S"&amp;(ROW()+12*(($AO1046-1)*3+$AP1046)-ROW())/12+5),AR1046)</f>
        <v>0</v>
      </c>
      <c r="AV1046" s="654">
        <f ca="1">IF(AND(AR1046&gt;0,AS1046&gt;0),COUNTIF(AV$6:AV1045,"&gt;0")+1,0)</f>
        <v>0</v>
      </c>
    </row>
    <row r="1047" spans="41:48">
      <c r="AO1047" s="654">
        <v>29</v>
      </c>
      <c r="AP1047" s="654">
        <v>3</v>
      </c>
      <c r="AQ1047" s="654">
        <v>10</v>
      </c>
      <c r="AR1047" s="654">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654">
        <f ca="1">COUNTIF(INDIRECT("H"&amp;(ROW()+12*(($AO1047-1)*3+$AP1047)-ROW())/12+5):INDIRECT("S"&amp;(ROW()+12*(($AO1047-1)*3+$AP1047)-ROW())/12+5),AR1047)</f>
        <v>0</v>
      </c>
      <c r="AV1047" s="654">
        <f ca="1">IF(AND(AR1047&gt;0,AS1047&gt;0),COUNTIF(AV$6:AV1046,"&gt;0")+1,0)</f>
        <v>0</v>
      </c>
    </row>
    <row r="1048" spans="41:48">
      <c r="AO1048" s="654">
        <v>29</v>
      </c>
      <c r="AP1048" s="654">
        <v>3</v>
      </c>
      <c r="AQ1048" s="654">
        <v>11</v>
      </c>
      <c r="AR1048" s="654">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654">
        <f ca="1">COUNTIF(INDIRECT("H"&amp;(ROW()+12*(($AO1048-1)*3+$AP1048)-ROW())/12+5):INDIRECT("S"&amp;(ROW()+12*(($AO1048-1)*3+$AP1048)-ROW())/12+5),AR1048)</f>
        <v>0</v>
      </c>
      <c r="AV1048" s="654">
        <f ca="1">IF(AND(AR1048&gt;0,AS1048&gt;0),COUNTIF(AV$6:AV1047,"&gt;0")+1,0)</f>
        <v>0</v>
      </c>
    </row>
    <row r="1049" spans="41:48">
      <c r="AO1049" s="654">
        <v>29</v>
      </c>
      <c r="AP1049" s="654">
        <v>3</v>
      </c>
      <c r="AQ1049" s="654">
        <v>12</v>
      </c>
      <c r="AR1049" s="654">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654">
        <f ca="1">COUNTIF(INDIRECT("H"&amp;(ROW()+12*(($AO1049-1)*3+$AP1049)-ROW())/12+5):INDIRECT("S"&amp;(ROW()+12*(($AO1049-1)*3+$AP1049)-ROW())/12+5),AR1049)</f>
        <v>0</v>
      </c>
      <c r="AV1049" s="654">
        <f ca="1">IF(AND(AR1049&gt;0,AS1049&gt;0),COUNTIF(AV$6:AV1048,"&gt;0")+1,0)</f>
        <v>0</v>
      </c>
    </row>
    <row r="1050" spans="41:48">
      <c r="AO1050" s="654">
        <v>30</v>
      </c>
      <c r="AP1050" s="654">
        <v>1</v>
      </c>
      <c r="AQ1050" s="654">
        <v>1</v>
      </c>
      <c r="AR1050" s="654">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654">
        <f ca="1">COUNTIF(INDIRECT("H"&amp;(ROW()+12*(($AO1050-1)*3+$AP1050)-ROW())/12+5):INDIRECT("S"&amp;(ROW()+12*(($AO1050-1)*3+$AP1050)-ROW())/12+5),AR1050)</f>
        <v>0</v>
      </c>
      <c r="AV1050" s="654">
        <f ca="1">IF(AND(AR1050&gt;0,AS1050&gt;0),COUNTIF(AV$6:AV1049,"&gt;0")+1,0)</f>
        <v>0</v>
      </c>
    </row>
    <row r="1051" spans="41:48">
      <c r="AO1051" s="654">
        <v>30</v>
      </c>
      <c r="AP1051" s="654">
        <v>1</v>
      </c>
      <c r="AQ1051" s="654">
        <v>2</v>
      </c>
      <c r="AR1051" s="654">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654">
        <f ca="1">COUNTIF(INDIRECT("H"&amp;(ROW()+12*(($AO1051-1)*3+$AP1051)-ROW())/12+5):INDIRECT("S"&amp;(ROW()+12*(($AO1051-1)*3+$AP1051)-ROW())/12+5),AR1051)</f>
        <v>0</v>
      </c>
      <c r="AV1051" s="654">
        <f ca="1">IF(AND(AR1051&gt;0,AS1051&gt;0),COUNTIF(AV$6:AV1050,"&gt;0")+1,0)</f>
        <v>0</v>
      </c>
    </row>
    <row r="1052" spans="41:48">
      <c r="AO1052" s="654">
        <v>30</v>
      </c>
      <c r="AP1052" s="654">
        <v>1</v>
      </c>
      <c r="AQ1052" s="654">
        <v>3</v>
      </c>
      <c r="AR1052" s="654">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654">
        <f ca="1">COUNTIF(INDIRECT("H"&amp;(ROW()+12*(($AO1052-1)*3+$AP1052)-ROW())/12+5):INDIRECT("S"&amp;(ROW()+12*(($AO1052-1)*3+$AP1052)-ROW())/12+5),AR1052)</f>
        <v>0</v>
      </c>
      <c r="AV1052" s="654">
        <f ca="1">IF(AND(AR1052&gt;0,AS1052&gt;0),COUNTIF(AV$6:AV1051,"&gt;0")+1,0)</f>
        <v>0</v>
      </c>
    </row>
    <row r="1053" spans="41:48">
      <c r="AO1053" s="654">
        <v>30</v>
      </c>
      <c r="AP1053" s="654">
        <v>1</v>
      </c>
      <c r="AQ1053" s="654">
        <v>4</v>
      </c>
      <c r="AR1053" s="654">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654">
        <f ca="1">COUNTIF(INDIRECT("H"&amp;(ROW()+12*(($AO1053-1)*3+$AP1053)-ROW())/12+5):INDIRECT("S"&amp;(ROW()+12*(($AO1053-1)*3+$AP1053)-ROW())/12+5),AR1053)</f>
        <v>0</v>
      </c>
      <c r="AV1053" s="654">
        <f ca="1">IF(AND(AR1053&gt;0,AS1053&gt;0),COUNTIF(AV$6:AV1052,"&gt;0")+1,0)</f>
        <v>0</v>
      </c>
    </row>
    <row r="1054" spans="41:48">
      <c r="AO1054" s="654">
        <v>30</v>
      </c>
      <c r="AP1054" s="654">
        <v>1</v>
      </c>
      <c r="AQ1054" s="654">
        <v>5</v>
      </c>
      <c r="AR1054" s="654">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654">
        <f ca="1">COUNTIF(INDIRECT("H"&amp;(ROW()+12*(($AO1054-1)*3+$AP1054)-ROW())/12+5):INDIRECT("S"&amp;(ROW()+12*(($AO1054-1)*3+$AP1054)-ROW())/12+5),AR1054)</f>
        <v>0</v>
      </c>
      <c r="AV1054" s="654">
        <f ca="1">IF(AND(AR1054&gt;0,AS1054&gt;0),COUNTIF(AV$6:AV1053,"&gt;0")+1,0)</f>
        <v>0</v>
      </c>
    </row>
    <row r="1055" spans="41:48">
      <c r="AO1055" s="654">
        <v>30</v>
      </c>
      <c r="AP1055" s="654">
        <v>1</v>
      </c>
      <c r="AQ1055" s="654">
        <v>6</v>
      </c>
      <c r="AR1055" s="654">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654">
        <f ca="1">COUNTIF(INDIRECT("H"&amp;(ROW()+12*(($AO1055-1)*3+$AP1055)-ROW())/12+5):INDIRECT("S"&amp;(ROW()+12*(($AO1055-1)*3+$AP1055)-ROW())/12+5),AR1055)</f>
        <v>0</v>
      </c>
      <c r="AV1055" s="654">
        <f ca="1">IF(AND(AR1055&gt;0,AS1055&gt;0),COUNTIF(AV$6:AV1054,"&gt;0")+1,0)</f>
        <v>0</v>
      </c>
    </row>
    <row r="1056" spans="41:48">
      <c r="AO1056" s="654">
        <v>30</v>
      </c>
      <c r="AP1056" s="654">
        <v>1</v>
      </c>
      <c r="AQ1056" s="654">
        <v>7</v>
      </c>
      <c r="AR1056" s="654">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654">
        <f ca="1">COUNTIF(INDIRECT("H"&amp;(ROW()+12*(($AO1056-1)*3+$AP1056)-ROW())/12+5):INDIRECT("S"&amp;(ROW()+12*(($AO1056-1)*3+$AP1056)-ROW())/12+5),AR1056)</f>
        <v>0</v>
      </c>
      <c r="AV1056" s="654">
        <f ca="1">IF(AND(AR1056&gt;0,AS1056&gt;0),COUNTIF(AV$6:AV1055,"&gt;0")+1,0)</f>
        <v>0</v>
      </c>
    </row>
    <row r="1057" spans="41:48">
      <c r="AO1057" s="654">
        <v>30</v>
      </c>
      <c r="AP1057" s="654">
        <v>1</v>
      </c>
      <c r="AQ1057" s="654">
        <v>8</v>
      </c>
      <c r="AR1057" s="654">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654">
        <f ca="1">COUNTIF(INDIRECT("H"&amp;(ROW()+12*(($AO1057-1)*3+$AP1057)-ROW())/12+5):INDIRECT("S"&amp;(ROW()+12*(($AO1057-1)*3+$AP1057)-ROW())/12+5),AR1057)</f>
        <v>0</v>
      </c>
      <c r="AV1057" s="654">
        <f ca="1">IF(AND(AR1057&gt;0,AS1057&gt;0),COUNTIF(AV$6:AV1056,"&gt;0")+1,0)</f>
        <v>0</v>
      </c>
    </row>
    <row r="1058" spans="41:48">
      <c r="AO1058" s="654">
        <v>30</v>
      </c>
      <c r="AP1058" s="654">
        <v>1</v>
      </c>
      <c r="AQ1058" s="654">
        <v>9</v>
      </c>
      <c r="AR1058" s="654">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654">
        <f ca="1">COUNTIF(INDIRECT("H"&amp;(ROW()+12*(($AO1058-1)*3+$AP1058)-ROW())/12+5):INDIRECT("S"&amp;(ROW()+12*(($AO1058-1)*3+$AP1058)-ROW())/12+5),AR1058)</f>
        <v>0</v>
      </c>
      <c r="AV1058" s="654">
        <f ca="1">IF(AND(AR1058&gt;0,AS1058&gt;0),COUNTIF(AV$6:AV1057,"&gt;0")+1,0)</f>
        <v>0</v>
      </c>
    </row>
    <row r="1059" spans="41:48">
      <c r="AO1059" s="654">
        <v>30</v>
      </c>
      <c r="AP1059" s="654">
        <v>1</v>
      </c>
      <c r="AQ1059" s="654">
        <v>10</v>
      </c>
      <c r="AR1059" s="654">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654">
        <f ca="1">COUNTIF(INDIRECT("H"&amp;(ROW()+12*(($AO1059-1)*3+$AP1059)-ROW())/12+5):INDIRECT("S"&amp;(ROW()+12*(($AO1059-1)*3+$AP1059)-ROW())/12+5),AR1059)</f>
        <v>0</v>
      </c>
      <c r="AV1059" s="654">
        <f ca="1">IF(AND(AR1059&gt;0,AS1059&gt;0),COUNTIF(AV$6:AV1058,"&gt;0")+1,0)</f>
        <v>0</v>
      </c>
    </row>
    <row r="1060" spans="41:48">
      <c r="AO1060" s="654">
        <v>30</v>
      </c>
      <c r="AP1060" s="654">
        <v>1</v>
      </c>
      <c r="AQ1060" s="654">
        <v>11</v>
      </c>
      <c r="AR1060" s="654">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654">
        <f ca="1">COUNTIF(INDIRECT("H"&amp;(ROW()+12*(($AO1060-1)*3+$AP1060)-ROW())/12+5):INDIRECT("S"&amp;(ROW()+12*(($AO1060-1)*3+$AP1060)-ROW())/12+5),AR1060)</f>
        <v>0</v>
      </c>
      <c r="AV1060" s="654">
        <f ca="1">IF(AND(AR1060&gt;0,AS1060&gt;0),COUNTIF(AV$6:AV1059,"&gt;0")+1,0)</f>
        <v>0</v>
      </c>
    </row>
    <row r="1061" spans="41:48">
      <c r="AO1061" s="654">
        <v>30</v>
      </c>
      <c r="AP1061" s="654">
        <v>1</v>
      </c>
      <c r="AQ1061" s="654">
        <v>12</v>
      </c>
      <c r="AR1061" s="654">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654">
        <f ca="1">COUNTIF(INDIRECT("H"&amp;(ROW()+12*(($AO1061-1)*3+$AP1061)-ROW())/12+5):INDIRECT("S"&amp;(ROW()+12*(($AO1061-1)*3+$AP1061)-ROW())/12+5),AR1061)</f>
        <v>0</v>
      </c>
      <c r="AV1061" s="654">
        <f ca="1">IF(AND(AR1061&gt;0,AS1061&gt;0),COUNTIF(AV$6:AV1060,"&gt;0")+1,0)</f>
        <v>0</v>
      </c>
    </row>
    <row r="1062" spans="41:48">
      <c r="AO1062" s="654">
        <v>30</v>
      </c>
      <c r="AP1062" s="654">
        <v>2</v>
      </c>
      <c r="AQ1062" s="654">
        <v>1</v>
      </c>
      <c r="AR1062" s="654">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654">
        <f ca="1">COUNTIF(INDIRECT("H"&amp;(ROW()+12*(($AO1062-1)*3+$AP1062)-ROW())/12+5):INDIRECT("S"&amp;(ROW()+12*(($AO1062-1)*3+$AP1062)-ROW())/12+5),AR1062)</f>
        <v>0</v>
      </c>
      <c r="AV1062" s="654">
        <f ca="1">IF(AND(AR1062&gt;0,AS1062&gt;0),COUNTIF(AV$6:AV1061,"&gt;0")+1,0)</f>
        <v>0</v>
      </c>
    </row>
    <row r="1063" spans="41:48">
      <c r="AO1063" s="654">
        <v>30</v>
      </c>
      <c r="AP1063" s="654">
        <v>2</v>
      </c>
      <c r="AQ1063" s="654">
        <v>2</v>
      </c>
      <c r="AR1063" s="654">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654">
        <f ca="1">COUNTIF(INDIRECT("H"&amp;(ROW()+12*(($AO1063-1)*3+$AP1063)-ROW())/12+5):INDIRECT("S"&amp;(ROW()+12*(($AO1063-1)*3+$AP1063)-ROW())/12+5),AR1063)</f>
        <v>0</v>
      </c>
      <c r="AV1063" s="654">
        <f ca="1">IF(AND(AR1063&gt;0,AS1063&gt;0),COUNTIF(AV$6:AV1062,"&gt;0")+1,0)</f>
        <v>0</v>
      </c>
    </row>
    <row r="1064" spans="41:48">
      <c r="AO1064" s="654">
        <v>30</v>
      </c>
      <c r="AP1064" s="654">
        <v>2</v>
      </c>
      <c r="AQ1064" s="654">
        <v>3</v>
      </c>
      <c r="AR1064" s="654">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654">
        <f ca="1">COUNTIF(INDIRECT("H"&amp;(ROW()+12*(($AO1064-1)*3+$AP1064)-ROW())/12+5):INDIRECT("S"&amp;(ROW()+12*(($AO1064-1)*3+$AP1064)-ROW())/12+5),AR1064)</f>
        <v>0</v>
      </c>
      <c r="AV1064" s="654">
        <f ca="1">IF(AND(AR1064&gt;0,AS1064&gt;0),COUNTIF(AV$6:AV1063,"&gt;0")+1,0)</f>
        <v>0</v>
      </c>
    </row>
    <row r="1065" spans="41:48">
      <c r="AO1065" s="654">
        <v>30</v>
      </c>
      <c r="AP1065" s="654">
        <v>2</v>
      </c>
      <c r="AQ1065" s="654">
        <v>4</v>
      </c>
      <c r="AR1065" s="654">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654">
        <f ca="1">COUNTIF(INDIRECT("H"&amp;(ROW()+12*(($AO1065-1)*3+$AP1065)-ROW())/12+5):INDIRECT("S"&amp;(ROW()+12*(($AO1065-1)*3+$AP1065)-ROW())/12+5),AR1065)</f>
        <v>0</v>
      </c>
      <c r="AV1065" s="654">
        <f ca="1">IF(AND(AR1065&gt;0,AS1065&gt;0),COUNTIF(AV$6:AV1064,"&gt;0")+1,0)</f>
        <v>0</v>
      </c>
    </row>
    <row r="1066" spans="41:48">
      <c r="AO1066" s="654">
        <v>30</v>
      </c>
      <c r="AP1066" s="654">
        <v>2</v>
      </c>
      <c r="AQ1066" s="654">
        <v>5</v>
      </c>
      <c r="AR1066" s="654">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654">
        <f ca="1">COUNTIF(INDIRECT("H"&amp;(ROW()+12*(($AO1066-1)*3+$AP1066)-ROW())/12+5):INDIRECT("S"&amp;(ROW()+12*(($AO1066-1)*3+$AP1066)-ROW())/12+5),AR1066)</f>
        <v>0</v>
      </c>
      <c r="AV1066" s="654">
        <f ca="1">IF(AND(AR1066&gt;0,AS1066&gt;0),COUNTIF(AV$6:AV1065,"&gt;0")+1,0)</f>
        <v>0</v>
      </c>
    </row>
    <row r="1067" spans="41:48">
      <c r="AO1067" s="654">
        <v>30</v>
      </c>
      <c r="AP1067" s="654">
        <v>2</v>
      </c>
      <c r="AQ1067" s="654">
        <v>6</v>
      </c>
      <c r="AR1067" s="654">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654">
        <f ca="1">COUNTIF(INDIRECT("H"&amp;(ROW()+12*(($AO1067-1)*3+$AP1067)-ROW())/12+5):INDIRECT("S"&amp;(ROW()+12*(($AO1067-1)*3+$AP1067)-ROW())/12+5),AR1067)</f>
        <v>0</v>
      </c>
      <c r="AV1067" s="654">
        <f ca="1">IF(AND(AR1067&gt;0,AS1067&gt;0),COUNTIF(AV$6:AV1066,"&gt;0")+1,0)</f>
        <v>0</v>
      </c>
    </row>
    <row r="1068" spans="41:48">
      <c r="AO1068" s="654">
        <v>30</v>
      </c>
      <c r="AP1068" s="654">
        <v>2</v>
      </c>
      <c r="AQ1068" s="654">
        <v>7</v>
      </c>
      <c r="AR1068" s="654">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654">
        <f ca="1">COUNTIF(INDIRECT("H"&amp;(ROW()+12*(($AO1068-1)*3+$AP1068)-ROW())/12+5):INDIRECT("S"&amp;(ROW()+12*(($AO1068-1)*3+$AP1068)-ROW())/12+5),AR1068)</f>
        <v>0</v>
      </c>
      <c r="AV1068" s="654">
        <f ca="1">IF(AND(AR1068&gt;0,AS1068&gt;0),COUNTIF(AV$6:AV1067,"&gt;0")+1,0)</f>
        <v>0</v>
      </c>
    </row>
    <row r="1069" spans="41:48">
      <c r="AO1069" s="654">
        <v>30</v>
      </c>
      <c r="AP1069" s="654">
        <v>2</v>
      </c>
      <c r="AQ1069" s="654">
        <v>8</v>
      </c>
      <c r="AR1069" s="654">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654">
        <f ca="1">COUNTIF(INDIRECT("H"&amp;(ROW()+12*(($AO1069-1)*3+$AP1069)-ROW())/12+5):INDIRECT("S"&amp;(ROW()+12*(($AO1069-1)*3+$AP1069)-ROW())/12+5),AR1069)</f>
        <v>0</v>
      </c>
      <c r="AV1069" s="654">
        <f ca="1">IF(AND(AR1069&gt;0,AS1069&gt;0),COUNTIF(AV$6:AV1068,"&gt;0")+1,0)</f>
        <v>0</v>
      </c>
    </row>
    <row r="1070" spans="41:48">
      <c r="AO1070" s="654">
        <v>30</v>
      </c>
      <c r="AP1070" s="654">
        <v>2</v>
      </c>
      <c r="AQ1070" s="654">
        <v>9</v>
      </c>
      <c r="AR1070" s="654">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654">
        <f ca="1">COUNTIF(INDIRECT("H"&amp;(ROW()+12*(($AO1070-1)*3+$AP1070)-ROW())/12+5):INDIRECT("S"&amp;(ROW()+12*(($AO1070-1)*3+$AP1070)-ROW())/12+5),AR1070)</f>
        <v>0</v>
      </c>
      <c r="AV1070" s="654">
        <f ca="1">IF(AND(AR1070&gt;0,AS1070&gt;0),COUNTIF(AV$6:AV1069,"&gt;0")+1,0)</f>
        <v>0</v>
      </c>
    </row>
    <row r="1071" spans="41:48">
      <c r="AO1071" s="654">
        <v>30</v>
      </c>
      <c r="AP1071" s="654">
        <v>2</v>
      </c>
      <c r="AQ1071" s="654">
        <v>10</v>
      </c>
      <c r="AR1071" s="654">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654">
        <f ca="1">COUNTIF(INDIRECT("H"&amp;(ROW()+12*(($AO1071-1)*3+$AP1071)-ROW())/12+5):INDIRECT("S"&amp;(ROW()+12*(($AO1071-1)*3+$AP1071)-ROW())/12+5),AR1071)</f>
        <v>0</v>
      </c>
      <c r="AV1071" s="654">
        <f ca="1">IF(AND(AR1071&gt;0,AS1071&gt;0),COUNTIF(AV$6:AV1070,"&gt;0")+1,0)</f>
        <v>0</v>
      </c>
    </row>
    <row r="1072" spans="41:48">
      <c r="AO1072" s="654">
        <v>30</v>
      </c>
      <c r="AP1072" s="654">
        <v>2</v>
      </c>
      <c r="AQ1072" s="654">
        <v>11</v>
      </c>
      <c r="AR1072" s="654">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654">
        <f ca="1">COUNTIF(INDIRECT("H"&amp;(ROW()+12*(($AO1072-1)*3+$AP1072)-ROW())/12+5):INDIRECT("S"&amp;(ROW()+12*(($AO1072-1)*3+$AP1072)-ROW())/12+5),AR1072)</f>
        <v>0</v>
      </c>
      <c r="AV1072" s="654">
        <f ca="1">IF(AND(AR1072&gt;0,AS1072&gt;0),COUNTIF(AV$6:AV1071,"&gt;0")+1,0)</f>
        <v>0</v>
      </c>
    </row>
    <row r="1073" spans="41:48">
      <c r="AO1073" s="654">
        <v>30</v>
      </c>
      <c r="AP1073" s="654">
        <v>2</v>
      </c>
      <c r="AQ1073" s="654">
        <v>12</v>
      </c>
      <c r="AR1073" s="654">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654">
        <f ca="1">COUNTIF(INDIRECT("H"&amp;(ROW()+12*(($AO1073-1)*3+$AP1073)-ROW())/12+5):INDIRECT("S"&amp;(ROW()+12*(($AO1073-1)*3+$AP1073)-ROW())/12+5),AR1073)</f>
        <v>0</v>
      </c>
      <c r="AV1073" s="654">
        <f ca="1">IF(AND(AR1073&gt;0,AS1073&gt;0),COUNTIF(AV$6:AV1072,"&gt;0")+1,0)</f>
        <v>0</v>
      </c>
    </row>
    <row r="1074" spans="41:48">
      <c r="AO1074" s="654">
        <v>30</v>
      </c>
      <c r="AP1074" s="654">
        <v>3</v>
      </c>
      <c r="AQ1074" s="654">
        <v>1</v>
      </c>
      <c r="AR1074" s="654">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654">
        <f ca="1">COUNTIF(INDIRECT("H"&amp;(ROW()+12*(($AO1074-1)*3+$AP1074)-ROW())/12+5):INDIRECT("S"&amp;(ROW()+12*(($AO1074-1)*3+$AP1074)-ROW())/12+5),AR1074)</f>
        <v>0</v>
      </c>
      <c r="AV1074" s="654">
        <f ca="1">IF(AND(AR1074&gt;0,AS1074&gt;0),COUNTIF(AV$6:AV1073,"&gt;0")+1,0)</f>
        <v>0</v>
      </c>
    </row>
    <row r="1075" spans="41:48">
      <c r="AO1075" s="654">
        <v>30</v>
      </c>
      <c r="AP1075" s="654">
        <v>3</v>
      </c>
      <c r="AQ1075" s="654">
        <v>2</v>
      </c>
      <c r="AR1075" s="654">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654">
        <f ca="1">COUNTIF(INDIRECT("H"&amp;(ROW()+12*(($AO1075-1)*3+$AP1075)-ROW())/12+5):INDIRECT("S"&amp;(ROW()+12*(($AO1075-1)*3+$AP1075)-ROW())/12+5),AR1075)</f>
        <v>0</v>
      </c>
      <c r="AV1075" s="654">
        <f ca="1">IF(AND(AR1075&gt;0,AS1075&gt;0),COUNTIF(AV$6:AV1074,"&gt;0")+1,0)</f>
        <v>0</v>
      </c>
    </row>
    <row r="1076" spans="41:48">
      <c r="AO1076" s="654">
        <v>30</v>
      </c>
      <c r="AP1076" s="654">
        <v>3</v>
      </c>
      <c r="AQ1076" s="654">
        <v>3</v>
      </c>
      <c r="AR1076" s="654">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654">
        <f ca="1">COUNTIF(INDIRECT("H"&amp;(ROW()+12*(($AO1076-1)*3+$AP1076)-ROW())/12+5):INDIRECT("S"&amp;(ROW()+12*(($AO1076-1)*3+$AP1076)-ROW())/12+5),AR1076)</f>
        <v>0</v>
      </c>
      <c r="AV1076" s="654">
        <f ca="1">IF(AND(AR1076&gt;0,AS1076&gt;0),COUNTIF(AV$6:AV1075,"&gt;0")+1,0)</f>
        <v>0</v>
      </c>
    </row>
    <row r="1077" spans="41:48">
      <c r="AO1077" s="654">
        <v>30</v>
      </c>
      <c r="AP1077" s="654">
        <v>3</v>
      </c>
      <c r="AQ1077" s="654">
        <v>4</v>
      </c>
      <c r="AR1077" s="654">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654">
        <f ca="1">COUNTIF(INDIRECT("H"&amp;(ROW()+12*(($AO1077-1)*3+$AP1077)-ROW())/12+5):INDIRECT("S"&amp;(ROW()+12*(($AO1077-1)*3+$AP1077)-ROW())/12+5),AR1077)</f>
        <v>0</v>
      </c>
      <c r="AV1077" s="654">
        <f ca="1">IF(AND(AR1077&gt;0,AS1077&gt;0),COUNTIF(AV$6:AV1076,"&gt;0")+1,0)</f>
        <v>0</v>
      </c>
    </row>
    <row r="1078" spans="41:48">
      <c r="AO1078" s="654">
        <v>30</v>
      </c>
      <c r="AP1078" s="654">
        <v>3</v>
      </c>
      <c r="AQ1078" s="654">
        <v>5</v>
      </c>
      <c r="AR1078" s="654">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654">
        <f ca="1">COUNTIF(INDIRECT("H"&amp;(ROW()+12*(($AO1078-1)*3+$AP1078)-ROW())/12+5):INDIRECT("S"&amp;(ROW()+12*(($AO1078-1)*3+$AP1078)-ROW())/12+5),AR1078)</f>
        <v>0</v>
      </c>
      <c r="AV1078" s="654">
        <f ca="1">IF(AND(AR1078&gt;0,AS1078&gt;0),COUNTIF(AV$6:AV1077,"&gt;0")+1,0)</f>
        <v>0</v>
      </c>
    </row>
    <row r="1079" spans="41:48">
      <c r="AO1079" s="654">
        <v>30</v>
      </c>
      <c r="AP1079" s="654">
        <v>3</v>
      </c>
      <c r="AQ1079" s="654">
        <v>6</v>
      </c>
      <c r="AR1079" s="654">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654">
        <f ca="1">COUNTIF(INDIRECT("H"&amp;(ROW()+12*(($AO1079-1)*3+$AP1079)-ROW())/12+5):INDIRECT("S"&amp;(ROW()+12*(($AO1079-1)*3+$AP1079)-ROW())/12+5),AR1079)</f>
        <v>0</v>
      </c>
      <c r="AV1079" s="654">
        <f ca="1">IF(AND(AR1079&gt;0,AS1079&gt;0),COUNTIF(AV$6:AV1078,"&gt;0")+1,0)</f>
        <v>0</v>
      </c>
    </row>
    <row r="1080" spans="41:48">
      <c r="AO1080" s="654">
        <v>30</v>
      </c>
      <c r="AP1080" s="654">
        <v>3</v>
      </c>
      <c r="AQ1080" s="654">
        <v>7</v>
      </c>
      <c r="AR1080" s="654">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654">
        <f ca="1">COUNTIF(INDIRECT("H"&amp;(ROW()+12*(($AO1080-1)*3+$AP1080)-ROW())/12+5):INDIRECT("S"&amp;(ROW()+12*(($AO1080-1)*3+$AP1080)-ROW())/12+5),AR1080)</f>
        <v>0</v>
      </c>
      <c r="AV1080" s="654">
        <f ca="1">IF(AND(AR1080&gt;0,AS1080&gt;0),COUNTIF(AV$6:AV1079,"&gt;0")+1,0)</f>
        <v>0</v>
      </c>
    </row>
    <row r="1081" spans="41:48">
      <c r="AO1081" s="654">
        <v>30</v>
      </c>
      <c r="AP1081" s="654">
        <v>3</v>
      </c>
      <c r="AQ1081" s="654">
        <v>8</v>
      </c>
      <c r="AR1081" s="654">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654">
        <f ca="1">COUNTIF(INDIRECT("H"&amp;(ROW()+12*(($AO1081-1)*3+$AP1081)-ROW())/12+5):INDIRECT("S"&amp;(ROW()+12*(($AO1081-1)*3+$AP1081)-ROW())/12+5),AR1081)</f>
        <v>0</v>
      </c>
      <c r="AV1081" s="654">
        <f ca="1">IF(AND(AR1081&gt;0,AS1081&gt;0),COUNTIF(AV$6:AV1080,"&gt;0")+1,0)</f>
        <v>0</v>
      </c>
    </row>
    <row r="1082" spans="41:48">
      <c r="AO1082" s="654">
        <v>30</v>
      </c>
      <c r="AP1082" s="654">
        <v>3</v>
      </c>
      <c r="AQ1082" s="654">
        <v>9</v>
      </c>
      <c r="AR1082" s="654">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654">
        <f ca="1">COUNTIF(INDIRECT("H"&amp;(ROW()+12*(($AO1082-1)*3+$AP1082)-ROW())/12+5):INDIRECT("S"&amp;(ROW()+12*(($AO1082-1)*3+$AP1082)-ROW())/12+5),AR1082)</f>
        <v>0</v>
      </c>
      <c r="AV1082" s="654">
        <f ca="1">IF(AND(AR1082&gt;0,AS1082&gt;0),COUNTIF(AV$6:AV1081,"&gt;0")+1,0)</f>
        <v>0</v>
      </c>
    </row>
    <row r="1083" spans="41:48">
      <c r="AO1083" s="654">
        <v>30</v>
      </c>
      <c r="AP1083" s="654">
        <v>3</v>
      </c>
      <c r="AQ1083" s="654">
        <v>10</v>
      </c>
      <c r="AR1083" s="654">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654">
        <f ca="1">COUNTIF(INDIRECT("H"&amp;(ROW()+12*(($AO1083-1)*3+$AP1083)-ROW())/12+5):INDIRECT("S"&amp;(ROW()+12*(($AO1083-1)*3+$AP1083)-ROW())/12+5),AR1083)</f>
        <v>0</v>
      </c>
      <c r="AV1083" s="654">
        <f ca="1">IF(AND(AR1083&gt;0,AS1083&gt;0),COUNTIF(AV$6:AV1082,"&gt;0")+1,0)</f>
        <v>0</v>
      </c>
    </row>
    <row r="1084" spans="41:48">
      <c r="AO1084" s="654">
        <v>30</v>
      </c>
      <c r="AP1084" s="654">
        <v>3</v>
      </c>
      <c r="AQ1084" s="654">
        <v>11</v>
      </c>
      <c r="AR1084" s="654">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654">
        <f ca="1">COUNTIF(INDIRECT("H"&amp;(ROW()+12*(($AO1084-1)*3+$AP1084)-ROW())/12+5):INDIRECT("S"&amp;(ROW()+12*(($AO1084-1)*3+$AP1084)-ROW())/12+5),AR1084)</f>
        <v>0</v>
      </c>
      <c r="AV1084" s="654">
        <f ca="1">IF(AND(AR1084&gt;0,AS1084&gt;0),COUNTIF(AV$6:AV1083,"&gt;0")+1,0)</f>
        <v>0</v>
      </c>
    </row>
    <row r="1085" spans="41:48">
      <c r="AO1085" s="654">
        <v>30</v>
      </c>
      <c r="AP1085" s="654">
        <v>3</v>
      </c>
      <c r="AQ1085" s="654">
        <v>12</v>
      </c>
      <c r="AR1085" s="654">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654">
        <f ca="1">COUNTIF(INDIRECT("H"&amp;(ROW()+12*(($AO1085-1)*3+$AP1085)-ROW())/12+5):INDIRECT("S"&amp;(ROW()+12*(($AO1085-1)*3+$AP1085)-ROW())/12+5),AR1085)</f>
        <v>0</v>
      </c>
      <c r="AV1085" s="654">
        <f ca="1">IF(AND(AR1085&gt;0,AS1085&gt;0),COUNTIF(AV$6:AV1084,"&gt;0")+1,0)</f>
        <v>0</v>
      </c>
    </row>
  </sheetData>
  <sheetProtection algorithmName="SHA-512" hashValue="fU0+bQTst0reyiqB9Hsmsw/6tZxfAgBGhBU1gnl2Jd89IrfZgd7iYD9/iFQAmty7BcACzpz4hQPLY1azSB1PFw==" saltValue="1DHM/yd9Mn4TksFoAA3vVw==" spinCount="100000" sheet="1" objects="1" scenarios="1"/>
  <mergeCells count="204">
    <mergeCell ref="Q1:T1"/>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A78:A80"/>
    <mergeCell ref="B78:B80"/>
    <mergeCell ref="C78:C80"/>
    <mergeCell ref="D78:D80"/>
    <mergeCell ref="E78:E80"/>
    <mergeCell ref="F78:F80"/>
    <mergeCell ref="A81:A83"/>
    <mergeCell ref="B81:B83"/>
    <mergeCell ref="C81:C83"/>
    <mergeCell ref="D81:D83"/>
    <mergeCell ref="E81:E83"/>
    <mergeCell ref="F81:F83"/>
    <mergeCell ref="A84:A86"/>
    <mergeCell ref="B84:B86"/>
    <mergeCell ref="C84:C86"/>
    <mergeCell ref="D84:D86"/>
    <mergeCell ref="E84:E86"/>
    <mergeCell ref="F84:F86"/>
    <mergeCell ref="A87:A89"/>
    <mergeCell ref="B87:B89"/>
    <mergeCell ref="C87:C89"/>
    <mergeCell ref="D87:D89"/>
    <mergeCell ref="E87:E89"/>
    <mergeCell ref="F87:F89"/>
    <mergeCell ref="A90:A92"/>
    <mergeCell ref="B90:B92"/>
    <mergeCell ref="C90:C92"/>
    <mergeCell ref="D90:D92"/>
    <mergeCell ref="E90:E92"/>
    <mergeCell ref="F90:F92"/>
    <mergeCell ref="A93:A95"/>
    <mergeCell ref="B93:B95"/>
    <mergeCell ref="C93:C95"/>
    <mergeCell ref="D93:D95"/>
    <mergeCell ref="E93:E95"/>
    <mergeCell ref="F93:F95"/>
  </mergeCells>
  <phoneticPr fontId="16"/>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AND(BH6&gt;0,BH6&lt;5000)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415</v>
      </c>
      <c r="F2" s="144" t="s">
        <v>105</v>
      </c>
    </row>
    <row r="3" spans="2:8">
      <c r="B3" s="142" t="s">
        <v>433</v>
      </c>
      <c r="C3" s="143">
        <v>40000</v>
      </c>
      <c r="D3" s="143"/>
      <c r="E3" s="142" t="s">
        <v>442</v>
      </c>
      <c r="F3" s="55" t="s">
        <v>330</v>
      </c>
      <c r="H3" s="142" t="s">
        <v>441</v>
      </c>
    </row>
    <row r="4" spans="2:8">
      <c r="B4" s="142" t="s">
        <v>431</v>
      </c>
      <c r="C4" s="143">
        <v>5000</v>
      </c>
      <c r="D4" s="143"/>
      <c r="E4" s="142" t="s">
        <v>440</v>
      </c>
      <c r="F4" s="55" t="s">
        <v>331</v>
      </c>
      <c r="H4" s="142" t="s">
        <v>439</v>
      </c>
    </row>
    <row r="5" spans="2:8">
      <c r="B5" s="142" t="s">
        <v>438</v>
      </c>
      <c r="C5" s="143">
        <v>40000</v>
      </c>
      <c r="E5" s="142" t="s">
        <v>437</v>
      </c>
      <c r="F5" s="55" t="s">
        <v>332</v>
      </c>
      <c r="H5" s="142" t="s">
        <v>436</v>
      </c>
    </row>
    <row r="6" spans="2:8">
      <c r="E6" s="142" t="s">
        <v>435</v>
      </c>
      <c r="F6" s="55" t="s">
        <v>333</v>
      </c>
      <c r="H6" s="142" t="s">
        <v>434</v>
      </c>
    </row>
    <row r="7" spans="2:8">
      <c r="E7" s="142" t="s">
        <v>433</v>
      </c>
      <c r="F7" s="55" t="s">
        <v>334</v>
      </c>
      <c r="H7" s="142" t="s">
        <v>432</v>
      </c>
    </row>
    <row r="8" spans="2:8">
      <c r="E8" s="142" t="s">
        <v>431</v>
      </c>
      <c r="F8" s="55" t="s">
        <v>87</v>
      </c>
    </row>
    <row r="9" spans="2:8">
      <c r="F9" s="55" t="s">
        <v>121</v>
      </c>
    </row>
    <row r="10" spans="2:8">
      <c r="F10" s="55" t="s">
        <v>335</v>
      </c>
    </row>
    <row r="11" spans="2:8">
      <c r="F11" s="55" t="s">
        <v>86</v>
      </c>
    </row>
    <row r="12" spans="2:8">
      <c r="F12" s="55" t="s">
        <v>336</v>
      </c>
    </row>
    <row r="13" spans="2:8">
      <c r="F13" s="55" t="s">
        <v>337</v>
      </c>
    </row>
    <row r="14" spans="2:8">
      <c r="F14" s="55" t="s">
        <v>338</v>
      </c>
    </row>
    <row r="15" spans="2:8">
      <c r="F15" s="55" t="s">
        <v>339</v>
      </c>
    </row>
  </sheetData>
  <phoneticPr fontId="16"/>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B9" sqref="B9:F9"/>
    </sheetView>
  </sheetViews>
  <sheetFormatPr defaultColWidth="9" defaultRowHeight="14.25"/>
  <cols>
    <col min="1" max="1" width="5.625" style="664" customWidth="1"/>
    <col min="2" max="4" width="3.125" style="664" customWidth="1"/>
    <col min="5" max="6" width="3.25" style="664" customWidth="1"/>
    <col min="7" max="9" width="3.75" style="664" customWidth="1"/>
    <col min="10" max="10" width="9.75" style="667" customWidth="1"/>
    <col min="11" max="14" width="3.25" style="664" customWidth="1"/>
    <col min="15" max="17" width="2.875" style="664" customWidth="1"/>
    <col min="18" max="19" width="3" style="664" customWidth="1"/>
    <col min="20" max="20" width="4.625" style="664" customWidth="1"/>
    <col min="21" max="22" width="3" style="664" customWidth="1"/>
    <col min="23" max="23" width="4.625" style="664" customWidth="1"/>
    <col min="24" max="25" width="3" style="664" customWidth="1"/>
    <col min="26" max="29" width="2.875" style="664" customWidth="1"/>
    <col min="30" max="30" width="2.625" style="664" customWidth="1"/>
    <col min="31" max="33" width="2.875" style="664" customWidth="1"/>
    <col min="34" max="35" width="3" style="664" customWidth="1"/>
    <col min="36" max="36" width="4.625" style="664" customWidth="1"/>
    <col min="37" max="38" width="3" style="664" customWidth="1"/>
    <col min="39" max="39" width="4.625" style="664" customWidth="1"/>
    <col min="40" max="41" width="3" style="664" customWidth="1"/>
    <col min="42" max="45" width="2.875" style="664" customWidth="1"/>
    <col min="46" max="46" width="2.625" style="664" customWidth="1"/>
    <col min="47" max="49" width="2.875" style="664" customWidth="1"/>
    <col min="50" max="51" width="3" style="664" customWidth="1"/>
    <col min="52" max="52" width="4.625" style="664" customWidth="1"/>
    <col min="53" max="54" width="3" style="664" customWidth="1"/>
    <col min="55" max="55" width="4.625" style="664" customWidth="1"/>
    <col min="56" max="57" width="3" style="664" customWidth="1"/>
    <col min="58" max="61" width="2.875" style="664" customWidth="1"/>
    <col min="62" max="62" width="2.625" style="664" customWidth="1"/>
    <col min="63" max="65" width="2.875" style="664" customWidth="1"/>
    <col min="66" max="67" width="3" style="664" customWidth="1"/>
    <col min="68" max="68" width="4.625" style="664" customWidth="1"/>
    <col min="69" max="70" width="3" style="664" customWidth="1"/>
    <col min="71" max="71" width="4.625" style="664" customWidth="1"/>
    <col min="72" max="73" width="3" style="664" customWidth="1"/>
    <col min="74" max="77" width="2.875" style="664" customWidth="1"/>
    <col min="78" max="78" width="2.625" style="664" customWidth="1"/>
    <col min="79" max="79" width="13" style="664" customWidth="1"/>
    <col min="80" max="80" width="22.25" style="664" customWidth="1"/>
    <col min="81" max="81" width="9" style="664" customWidth="1"/>
    <col min="82" max="16384" width="9" style="664"/>
  </cols>
  <sheetData>
    <row r="1" spans="1:82" ht="20.25" customHeight="1">
      <c r="A1" s="468" t="s">
        <v>187</v>
      </c>
      <c r="B1" s="469"/>
      <c r="C1" s="470"/>
      <c r="D1" s="470"/>
      <c r="E1" s="470"/>
      <c r="F1" s="470"/>
      <c r="G1" s="470"/>
      <c r="H1" s="470"/>
      <c r="I1" s="470"/>
      <c r="J1" s="469"/>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1753" t="s">
        <v>98</v>
      </c>
      <c r="BD1" s="1754"/>
      <c r="BE1" s="1754"/>
      <c r="BF1" s="1754"/>
      <c r="BG1" s="1754"/>
      <c r="BH1" s="1754"/>
      <c r="BI1" s="1754"/>
      <c r="BJ1" s="1754"/>
      <c r="BK1" s="1755" t="s">
        <v>64</v>
      </c>
      <c r="BL1" s="1756"/>
      <c r="BM1" s="1756"/>
      <c r="BN1" s="1756"/>
      <c r="BO1" s="1756"/>
      <c r="BP1" s="1756">
        <f>①入力シート!E5</f>
        <v>0</v>
      </c>
      <c r="BQ1" s="1756"/>
      <c r="BR1" s="1756"/>
      <c r="BS1" s="1756"/>
      <c r="BT1" s="1756"/>
      <c r="BU1" s="1756"/>
      <c r="BV1" s="1756"/>
      <c r="BW1" s="1756" t="s">
        <v>63</v>
      </c>
      <c r="BX1" s="1756"/>
      <c r="BY1" s="1756"/>
      <c r="BZ1" s="1757"/>
      <c r="CA1" s="470"/>
      <c r="CB1" s="470"/>
      <c r="CC1" s="663"/>
      <c r="CD1" s="663"/>
    </row>
    <row r="2" spans="1:82" ht="20.25" customHeight="1">
      <c r="A2" s="468"/>
      <c r="B2" s="469"/>
      <c r="C2" s="470"/>
      <c r="D2" s="470"/>
      <c r="E2" s="470"/>
      <c r="F2" s="470"/>
      <c r="G2" s="470"/>
      <c r="H2" s="470"/>
      <c r="I2" s="470"/>
      <c r="J2" s="469"/>
      <c r="K2" s="470"/>
      <c r="L2" s="470"/>
      <c r="M2" s="470"/>
      <c r="N2" s="470"/>
      <c r="O2" s="470"/>
      <c r="P2" s="470"/>
      <c r="Q2" s="470"/>
      <c r="R2" s="470"/>
      <c r="S2" s="470"/>
      <c r="T2" s="470"/>
      <c r="U2" s="470"/>
      <c r="V2" s="470"/>
      <c r="W2" s="470"/>
      <c r="X2" s="470"/>
      <c r="Y2" s="470"/>
      <c r="Z2" s="470"/>
      <c r="AA2" s="470"/>
      <c r="AB2" s="470"/>
      <c r="AC2" s="470"/>
      <c r="AD2" s="470"/>
      <c r="AE2" s="471"/>
      <c r="AF2" s="471"/>
      <c r="AG2" s="471"/>
      <c r="AH2" s="471"/>
      <c r="AI2" s="471"/>
      <c r="AJ2" s="471"/>
      <c r="AK2" s="471"/>
      <c r="AL2" s="471"/>
      <c r="AM2" s="471"/>
      <c r="AN2" s="471"/>
      <c r="AO2" s="471"/>
      <c r="AP2" s="471"/>
      <c r="AQ2" s="471"/>
      <c r="AR2" s="471"/>
      <c r="AS2" s="471"/>
      <c r="AT2" s="471"/>
      <c r="AU2" s="470"/>
      <c r="AV2" s="470"/>
      <c r="AW2" s="470"/>
      <c r="AX2" s="470"/>
      <c r="AY2" s="470"/>
      <c r="AZ2" s="470"/>
      <c r="BA2" s="470"/>
      <c r="BB2" s="470"/>
      <c r="BC2" s="1758" t="s">
        <v>233</v>
      </c>
      <c r="BD2" s="1759"/>
      <c r="BE2" s="1759"/>
      <c r="BF2" s="1759"/>
      <c r="BG2" s="1759"/>
      <c r="BH2" s="1759"/>
      <c r="BI2" s="1759"/>
      <c r="BJ2" s="1759"/>
      <c r="BK2" s="1760">
        <f>①入力シート!D7</f>
        <v>0</v>
      </c>
      <c r="BL2" s="1760"/>
      <c r="BM2" s="1760"/>
      <c r="BN2" s="1760"/>
      <c r="BO2" s="1760"/>
      <c r="BP2" s="1760"/>
      <c r="BQ2" s="1760"/>
      <c r="BR2" s="1760"/>
      <c r="BS2" s="1760"/>
      <c r="BT2" s="1760"/>
      <c r="BU2" s="1760"/>
      <c r="BV2" s="1760"/>
      <c r="BW2" s="1760"/>
      <c r="BX2" s="1760"/>
      <c r="BY2" s="1760"/>
      <c r="BZ2" s="1761"/>
      <c r="CA2" s="470"/>
      <c r="CB2" s="470"/>
      <c r="CC2" s="663"/>
      <c r="CD2" s="663"/>
    </row>
    <row r="3" spans="1:82" ht="30" customHeight="1" thickBot="1">
      <c r="A3" s="472" t="s">
        <v>364</v>
      </c>
      <c r="B3" s="473"/>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470"/>
      <c r="AJ3" s="470"/>
      <c r="AK3" s="470"/>
      <c r="AL3" s="470"/>
      <c r="AM3" s="470"/>
      <c r="AN3" s="470"/>
      <c r="AO3" s="470"/>
      <c r="AP3" s="470"/>
      <c r="AQ3" s="470"/>
      <c r="AR3" s="470"/>
      <c r="AS3" s="470"/>
      <c r="AT3" s="470"/>
      <c r="AU3" s="470"/>
      <c r="AV3" s="470"/>
      <c r="AW3" s="470"/>
      <c r="AX3" s="470"/>
      <c r="AY3" s="470"/>
      <c r="AZ3" s="470"/>
      <c r="BA3" s="470"/>
      <c r="BB3" s="470"/>
      <c r="BC3" s="1762" t="s">
        <v>188</v>
      </c>
      <c r="BD3" s="1763"/>
      <c r="BE3" s="1763"/>
      <c r="BF3" s="1763"/>
      <c r="BG3" s="1763"/>
      <c r="BH3" s="1763"/>
      <c r="BI3" s="1763"/>
      <c r="BJ3" s="1763"/>
      <c r="BK3" s="1764">
        <f>①入力シート!D8</f>
        <v>0</v>
      </c>
      <c r="BL3" s="1764"/>
      <c r="BM3" s="1764"/>
      <c r="BN3" s="1764"/>
      <c r="BO3" s="1764"/>
      <c r="BP3" s="1764"/>
      <c r="BQ3" s="1764"/>
      <c r="BR3" s="1764"/>
      <c r="BS3" s="1764"/>
      <c r="BT3" s="1764"/>
      <c r="BU3" s="1764"/>
      <c r="BV3" s="1764"/>
      <c r="BW3" s="1764"/>
      <c r="BX3" s="1764"/>
      <c r="BY3" s="1764"/>
      <c r="BZ3" s="1765"/>
      <c r="CA3" s="470"/>
      <c r="CB3" s="470"/>
      <c r="CC3" s="663"/>
      <c r="CD3" s="663"/>
    </row>
    <row r="4" spans="1:82" ht="34.5" customHeight="1" thickBot="1">
      <c r="A4" s="1701" t="s">
        <v>189</v>
      </c>
      <c r="B4" s="1701"/>
      <c r="C4" s="1766"/>
      <c r="D4" s="1766"/>
      <c r="E4" s="1766"/>
      <c r="F4" s="1766"/>
      <c r="G4" s="1766"/>
      <c r="H4" s="1766"/>
      <c r="I4" s="1766"/>
      <c r="J4" s="1766"/>
      <c r="K4" s="1766"/>
      <c r="L4" s="1766"/>
      <c r="M4" s="1766"/>
      <c r="N4" s="1766"/>
      <c r="O4" s="1766"/>
      <c r="P4" s="1766"/>
      <c r="Q4" s="1766"/>
      <c r="R4" s="1766"/>
      <c r="S4" s="1766"/>
      <c r="T4" s="1766"/>
      <c r="U4" s="1766"/>
      <c r="V4" s="1766"/>
      <c r="W4" s="1766"/>
      <c r="X4" s="1766"/>
      <c r="Y4" s="1766"/>
      <c r="Z4" s="1766"/>
      <c r="AA4" s="1766"/>
      <c r="AB4" s="1766"/>
      <c r="AC4" s="1766"/>
      <c r="AD4" s="1766"/>
      <c r="AE4" s="1767"/>
      <c r="AF4" s="1767"/>
      <c r="AG4" s="1767"/>
      <c r="AH4" s="1767"/>
      <c r="AI4" s="1767"/>
      <c r="AJ4" s="1767"/>
      <c r="AK4" s="1767"/>
      <c r="AL4" s="1767"/>
      <c r="AM4" s="1767"/>
      <c r="AN4" s="1767"/>
      <c r="AO4" s="1767"/>
      <c r="AP4" s="1767"/>
      <c r="AQ4" s="1767"/>
      <c r="AR4" s="1767"/>
      <c r="AS4" s="1767"/>
      <c r="AT4" s="1767"/>
      <c r="AU4" s="474"/>
      <c r="AV4" s="474"/>
      <c r="AW4" s="474"/>
      <c r="AX4" s="474"/>
      <c r="AY4" s="474"/>
      <c r="AZ4" s="474"/>
      <c r="BA4" s="474"/>
      <c r="BB4" s="474"/>
      <c r="BC4" s="474"/>
      <c r="BD4" s="474"/>
      <c r="BE4" s="474"/>
      <c r="BF4" s="474"/>
      <c r="BG4" s="474"/>
      <c r="BH4" s="474"/>
      <c r="BI4" s="474"/>
      <c r="BJ4" s="474"/>
      <c r="BK4" s="474"/>
      <c r="BL4" s="474"/>
      <c r="BM4" s="474"/>
      <c r="BN4" s="474"/>
      <c r="BO4" s="474"/>
      <c r="BP4" s="474"/>
      <c r="BQ4" s="474"/>
      <c r="BR4" s="474"/>
      <c r="BS4" s="474"/>
      <c r="BT4" s="474"/>
      <c r="BU4" s="474"/>
      <c r="BV4" s="474"/>
      <c r="BW4" s="474"/>
      <c r="BX4" s="474"/>
      <c r="BY4" s="474"/>
      <c r="BZ4" s="474"/>
      <c r="CA4" s="470"/>
      <c r="CB4" s="470"/>
      <c r="CC4" s="663"/>
      <c r="CD4" s="663"/>
    </row>
    <row r="5" spans="1:82" s="666" customFormat="1" ht="31.5" customHeight="1">
      <c r="A5" s="1702" t="s">
        <v>83</v>
      </c>
      <c r="B5" s="1704" t="s">
        <v>190</v>
      </c>
      <c r="C5" s="1705"/>
      <c r="D5" s="1705"/>
      <c r="E5" s="1705"/>
      <c r="F5" s="1706"/>
      <c r="G5" s="1704" t="s">
        <v>191</v>
      </c>
      <c r="H5" s="1705"/>
      <c r="I5" s="1706"/>
      <c r="J5" s="1710" t="s">
        <v>192</v>
      </c>
      <c r="K5" s="1712" t="s">
        <v>193</v>
      </c>
      <c r="L5" s="1713"/>
      <c r="M5" s="1713"/>
      <c r="N5" s="1746"/>
      <c r="O5" s="1748" t="s">
        <v>194</v>
      </c>
      <c r="P5" s="1719"/>
      <c r="Q5" s="1719"/>
      <c r="R5" s="1719"/>
      <c r="S5" s="1719"/>
      <c r="T5" s="1719"/>
      <c r="U5" s="1719"/>
      <c r="V5" s="1719"/>
      <c r="W5" s="1719"/>
      <c r="X5" s="1719"/>
      <c r="Y5" s="1719"/>
      <c r="Z5" s="1719"/>
      <c r="AA5" s="1719"/>
      <c r="AB5" s="1719"/>
      <c r="AC5" s="1719"/>
      <c r="AD5" s="1719"/>
      <c r="AE5" s="1719"/>
      <c r="AF5" s="1719"/>
      <c r="AG5" s="1719"/>
      <c r="AH5" s="1719"/>
      <c r="AI5" s="1719"/>
      <c r="AJ5" s="1719"/>
      <c r="AK5" s="1719"/>
      <c r="AL5" s="1719"/>
      <c r="AM5" s="1719"/>
      <c r="AN5" s="1719"/>
      <c r="AO5" s="1719"/>
      <c r="AP5" s="1719"/>
      <c r="AQ5" s="1719"/>
      <c r="AR5" s="1719"/>
      <c r="AS5" s="1719"/>
      <c r="AT5" s="1720"/>
      <c r="AU5" s="1748" t="s">
        <v>365</v>
      </c>
      <c r="AV5" s="1719"/>
      <c r="AW5" s="1719"/>
      <c r="AX5" s="1719"/>
      <c r="AY5" s="1719"/>
      <c r="AZ5" s="1719"/>
      <c r="BA5" s="1719"/>
      <c r="BB5" s="1719"/>
      <c r="BC5" s="1719"/>
      <c r="BD5" s="1719"/>
      <c r="BE5" s="1719"/>
      <c r="BF5" s="1719"/>
      <c r="BG5" s="1719"/>
      <c r="BH5" s="1719"/>
      <c r="BI5" s="1719"/>
      <c r="BJ5" s="1719"/>
      <c r="BK5" s="1719"/>
      <c r="BL5" s="1719"/>
      <c r="BM5" s="1719"/>
      <c r="BN5" s="1719"/>
      <c r="BO5" s="1719"/>
      <c r="BP5" s="1719"/>
      <c r="BQ5" s="1719"/>
      <c r="BR5" s="1719"/>
      <c r="BS5" s="1719"/>
      <c r="BT5" s="1719"/>
      <c r="BU5" s="1719"/>
      <c r="BV5" s="1719"/>
      <c r="BW5" s="1719"/>
      <c r="BX5" s="1719"/>
      <c r="BY5" s="1719"/>
      <c r="BZ5" s="1720"/>
      <c r="CA5" s="1749" t="s">
        <v>74</v>
      </c>
      <c r="CB5" s="1750"/>
      <c r="CC5" s="665"/>
      <c r="CD5" s="665"/>
    </row>
    <row r="6" spans="1:82" s="666" customFormat="1" ht="31.5" customHeight="1" thickBot="1">
      <c r="A6" s="1703"/>
      <c r="B6" s="1707"/>
      <c r="C6" s="1708"/>
      <c r="D6" s="1708"/>
      <c r="E6" s="1708"/>
      <c r="F6" s="1709"/>
      <c r="G6" s="1707"/>
      <c r="H6" s="1708"/>
      <c r="I6" s="1709"/>
      <c r="J6" s="1711"/>
      <c r="K6" s="1715"/>
      <c r="L6" s="1716"/>
      <c r="M6" s="1716"/>
      <c r="N6" s="1747"/>
      <c r="O6" s="475"/>
      <c r="P6" s="476"/>
      <c r="Q6" s="476"/>
      <c r="R6" s="476"/>
      <c r="S6" s="476"/>
      <c r="T6" s="476"/>
      <c r="U6" s="476"/>
      <c r="V6" s="476"/>
      <c r="W6" s="476"/>
      <c r="X6" s="476"/>
      <c r="Y6" s="476"/>
      <c r="Z6" s="476"/>
      <c r="AA6" s="476"/>
      <c r="AB6" s="476"/>
      <c r="AC6" s="476"/>
      <c r="AD6" s="476"/>
      <c r="AE6" s="1723" t="s">
        <v>195</v>
      </c>
      <c r="AF6" s="1751"/>
      <c r="AG6" s="1751"/>
      <c r="AH6" s="1751"/>
      <c r="AI6" s="1751"/>
      <c r="AJ6" s="1751"/>
      <c r="AK6" s="1751"/>
      <c r="AL6" s="1751"/>
      <c r="AM6" s="1751"/>
      <c r="AN6" s="1751"/>
      <c r="AO6" s="1751"/>
      <c r="AP6" s="1751"/>
      <c r="AQ6" s="1751"/>
      <c r="AR6" s="1751"/>
      <c r="AS6" s="1751"/>
      <c r="AT6" s="1752"/>
      <c r="AU6" s="475"/>
      <c r="AV6" s="476"/>
      <c r="AW6" s="476"/>
      <c r="AX6" s="476"/>
      <c r="AY6" s="476"/>
      <c r="AZ6" s="476"/>
      <c r="BA6" s="476"/>
      <c r="BB6" s="476"/>
      <c r="BC6" s="476"/>
      <c r="BD6" s="476"/>
      <c r="BE6" s="476"/>
      <c r="BF6" s="476"/>
      <c r="BG6" s="476"/>
      <c r="BH6" s="476"/>
      <c r="BI6" s="476"/>
      <c r="BJ6" s="476"/>
      <c r="BK6" s="1723" t="s">
        <v>195</v>
      </c>
      <c r="BL6" s="1751"/>
      <c r="BM6" s="1751"/>
      <c r="BN6" s="1751"/>
      <c r="BO6" s="1751"/>
      <c r="BP6" s="1751"/>
      <c r="BQ6" s="1751"/>
      <c r="BR6" s="1751"/>
      <c r="BS6" s="1751"/>
      <c r="BT6" s="1751"/>
      <c r="BU6" s="1751"/>
      <c r="BV6" s="1751"/>
      <c r="BW6" s="1751"/>
      <c r="BX6" s="1751"/>
      <c r="BY6" s="1751"/>
      <c r="BZ6" s="1752"/>
      <c r="CA6" s="477"/>
      <c r="CB6" s="478" t="s">
        <v>196</v>
      </c>
      <c r="CC6" s="665"/>
      <c r="CD6" s="665"/>
    </row>
    <row r="7" spans="1:82" s="667" customFormat="1" ht="26.1" customHeight="1">
      <c r="A7" s="479" t="s">
        <v>197</v>
      </c>
      <c r="B7" s="1745" t="s">
        <v>198</v>
      </c>
      <c r="C7" s="1740"/>
      <c r="D7" s="1740"/>
      <c r="E7" s="1740"/>
      <c r="F7" s="1740"/>
      <c r="G7" s="1739" t="s">
        <v>199</v>
      </c>
      <c r="H7" s="1740"/>
      <c r="I7" s="1740"/>
      <c r="J7" s="480">
        <v>9</v>
      </c>
      <c r="K7" s="1739" t="s">
        <v>4</v>
      </c>
      <c r="L7" s="1740"/>
      <c r="M7" s="1740"/>
      <c r="N7" s="1741"/>
      <c r="O7" s="1682">
        <v>40000</v>
      </c>
      <c r="P7" s="1681"/>
      <c r="Q7" s="1681"/>
      <c r="R7" s="481" t="s">
        <v>12</v>
      </c>
      <c r="S7" s="481" t="s">
        <v>200</v>
      </c>
      <c r="T7" s="482">
        <v>12</v>
      </c>
      <c r="U7" s="481" t="s">
        <v>201</v>
      </c>
      <c r="V7" s="481" t="s">
        <v>202</v>
      </c>
      <c r="W7" s="482">
        <v>2</v>
      </c>
      <c r="X7" s="481" t="s">
        <v>168</v>
      </c>
      <c r="Y7" s="481" t="s">
        <v>203</v>
      </c>
      <c r="Z7" s="1694">
        <f t="shared" ref="Z7:Z8" si="0">O7*T7*W7</f>
        <v>960000</v>
      </c>
      <c r="AA7" s="1694"/>
      <c r="AB7" s="1694"/>
      <c r="AC7" s="1694"/>
      <c r="AD7" s="483" t="s">
        <v>12</v>
      </c>
      <c r="AE7" s="1742">
        <v>0</v>
      </c>
      <c r="AF7" s="1743"/>
      <c r="AG7" s="1743"/>
      <c r="AH7" s="484" t="s">
        <v>12</v>
      </c>
      <c r="AI7" s="484" t="s">
        <v>204</v>
      </c>
      <c r="AJ7" s="485">
        <v>12</v>
      </c>
      <c r="AK7" s="484" t="s">
        <v>201</v>
      </c>
      <c r="AL7" s="484" t="s">
        <v>205</v>
      </c>
      <c r="AM7" s="485">
        <v>2</v>
      </c>
      <c r="AN7" s="484" t="s">
        <v>168</v>
      </c>
      <c r="AO7" s="484" t="s">
        <v>203</v>
      </c>
      <c r="AP7" s="1744">
        <f t="shared" ref="AP7:AP8" si="1">AE7*AJ7*AM7</f>
        <v>0</v>
      </c>
      <c r="AQ7" s="1744"/>
      <c r="AR7" s="1744"/>
      <c r="AS7" s="1744"/>
      <c r="AT7" s="486" t="s">
        <v>12</v>
      </c>
      <c r="AU7" s="1682">
        <f>40000-O7</f>
        <v>0</v>
      </c>
      <c r="AV7" s="1681"/>
      <c r="AW7" s="1681"/>
      <c r="AX7" s="481" t="s">
        <v>12</v>
      </c>
      <c r="AY7" s="481" t="s">
        <v>204</v>
      </c>
      <c r="AZ7" s="482">
        <v>12</v>
      </c>
      <c r="BA7" s="481" t="s">
        <v>201</v>
      </c>
      <c r="BB7" s="481" t="s">
        <v>202</v>
      </c>
      <c r="BC7" s="482">
        <v>2</v>
      </c>
      <c r="BD7" s="481" t="s">
        <v>168</v>
      </c>
      <c r="BE7" s="481" t="s">
        <v>203</v>
      </c>
      <c r="BF7" s="1694">
        <f>AU7*AZ7*BC7</f>
        <v>0</v>
      </c>
      <c r="BG7" s="1694"/>
      <c r="BH7" s="1694"/>
      <c r="BI7" s="1694"/>
      <c r="BJ7" s="483" t="s">
        <v>12</v>
      </c>
      <c r="BK7" s="1742">
        <v>0</v>
      </c>
      <c r="BL7" s="1743"/>
      <c r="BM7" s="1743"/>
      <c r="BN7" s="484" t="s">
        <v>12</v>
      </c>
      <c r="BO7" s="484" t="s">
        <v>204</v>
      </c>
      <c r="BP7" s="485">
        <v>12</v>
      </c>
      <c r="BQ7" s="484" t="s">
        <v>201</v>
      </c>
      <c r="BR7" s="484" t="s">
        <v>205</v>
      </c>
      <c r="BS7" s="485">
        <v>2</v>
      </c>
      <c r="BT7" s="484" t="s">
        <v>168</v>
      </c>
      <c r="BU7" s="484" t="s">
        <v>206</v>
      </c>
      <c r="BV7" s="1744">
        <f>BK7*BP7*BS7</f>
        <v>0</v>
      </c>
      <c r="BW7" s="1744"/>
      <c r="BX7" s="1744"/>
      <c r="BY7" s="1744"/>
      <c r="BZ7" s="487" t="s">
        <v>12</v>
      </c>
      <c r="CA7" s="488">
        <f t="shared" ref="CA7:CA8" si="2">IFERROR(Z7+BF7,"NG")</f>
        <v>960000</v>
      </c>
      <c r="CB7" s="489">
        <f>IFERROR(AP7+BV7,"NG")</f>
        <v>0</v>
      </c>
      <c r="CC7" s="469"/>
      <c r="CD7" s="469"/>
    </row>
    <row r="8" spans="1:82" s="667" customFormat="1" ht="26.1" customHeight="1">
      <c r="A8" s="479" t="s">
        <v>207</v>
      </c>
      <c r="B8" s="1745" t="s">
        <v>208</v>
      </c>
      <c r="C8" s="1740"/>
      <c r="D8" s="1740"/>
      <c r="E8" s="1740"/>
      <c r="F8" s="1740"/>
      <c r="G8" s="1739" t="s">
        <v>199</v>
      </c>
      <c r="H8" s="1740"/>
      <c r="I8" s="1740"/>
      <c r="J8" s="490">
        <v>7</v>
      </c>
      <c r="K8" s="1739" t="s">
        <v>209</v>
      </c>
      <c r="L8" s="1740"/>
      <c r="M8" s="1740"/>
      <c r="N8" s="1741"/>
      <c r="O8" s="1682">
        <v>30000</v>
      </c>
      <c r="P8" s="1681"/>
      <c r="Q8" s="1681"/>
      <c r="R8" s="481" t="s">
        <v>12</v>
      </c>
      <c r="S8" s="481" t="s">
        <v>210</v>
      </c>
      <c r="T8" s="482">
        <v>12</v>
      </c>
      <c r="U8" s="481" t="s">
        <v>201</v>
      </c>
      <c r="V8" s="481" t="s">
        <v>210</v>
      </c>
      <c r="W8" s="482">
        <v>1</v>
      </c>
      <c r="X8" s="481" t="s">
        <v>168</v>
      </c>
      <c r="Y8" s="481" t="s">
        <v>206</v>
      </c>
      <c r="Z8" s="1694">
        <f t="shared" si="0"/>
        <v>360000</v>
      </c>
      <c r="AA8" s="1694"/>
      <c r="AB8" s="1694"/>
      <c r="AC8" s="1694"/>
      <c r="AD8" s="483" t="s">
        <v>12</v>
      </c>
      <c r="AE8" s="1682">
        <v>0</v>
      </c>
      <c r="AF8" s="1681"/>
      <c r="AG8" s="1681"/>
      <c r="AH8" s="481" t="s">
        <v>12</v>
      </c>
      <c r="AI8" s="481" t="s">
        <v>204</v>
      </c>
      <c r="AJ8" s="482">
        <v>12</v>
      </c>
      <c r="AK8" s="481" t="s">
        <v>201</v>
      </c>
      <c r="AL8" s="481" t="s">
        <v>211</v>
      </c>
      <c r="AM8" s="482">
        <v>1</v>
      </c>
      <c r="AN8" s="481" t="s">
        <v>168</v>
      </c>
      <c r="AO8" s="481" t="s">
        <v>206</v>
      </c>
      <c r="AP8" s="1744">
        <f t="shared" si="1"/>
        <v>0</v>
      </c>
      <c r="AQ8" s="1744"/>
      <c r="AR8" s="1744"/>
      <c r="AS8" s="1744"/>
      <c r="AT8" s="491" t="s">
        <v>12</v>
      </c>
      <c r="AU8" s="1682">
        <f>40000-O8</f>
        <v>10000</v>
      </c>
      <c r="AV8" s="1681"/>
      <c r="AW8" s="1681"/>
      <c r="AX8" s="481" t="s">
        <v>12</v>
      </c>
      <c r="AY8" s="481" t="s">
        <v>204</v>
      </c>
      <c r="AZ8" s="482">
        <v>12</v>
      </c>
      <c r="BA8" s="481" t="s">
        <v>201</v>
      </c>
      <c r="BB8" s="481" t="s">
        <v>204</v>
      </c>
      <c r="BC8" s="482">
        <v>1</v>
      </c>
      <c r="BD8" s="481" t="s">
        <v>168</v>
      </c>
      <c r="BE8" s="481" t="s">
        <v>212</v>
      </c>
      <c r="BF8" s="1694">
        <f>AU8*AZ8*BC8</f>
        <v>120000</v>
      </c>
      <c r="BG8" s="1694"/>
      <c r="BH8" s="1694"/>
      <c r="BI8" s="1694"/>
      <c r="BJ8" s="483" t="s">
        <v>12</v>
      </c>
      <c r="BK8" s="1682">
        <v>0</v>
      </c>
      <c r="BL8" s="1681"/>
      <c r="BM8" s="1681"/>
      <c r="BN8" s="481" t="s">
        <v>12</v>
      </c>
      <c r="BO8" s="481" t="s">
        <v>205</v>
      </c>
      <c r="BP8" s="482">
        <v>12</v>
      </c>
      <c r="BQ8" s="481" t="s">
        <v>201</v>
      </c>
      <c r="BR8" s="481" t="s">
        <v>205</v>
      </c>
      <c r="BS8" s="482">
        <v>1</v>
      </c>
      <c r="BT8" s="481" t="s">
        <v>168</v>
      </c>
      <c r="BU8" s="481" t="s">
        <v>212</v>
      </c>
      <c r="BV8" s="1744">
        <f>BK8*BP8*BS8</f>
        <v>0</v>
      </c>
      <c r="BW8" s="1744"/>
      <c r="BX8" s="1744"/>
      <c r="BY8" s="1744"/>
      <c r="BZ8" s="483" t="s">
        <v>12</v>
      </c>
      <c r="CA8" s="488">
        <f t="shared" si="2"/>
        <v>480000</v>
      </c>
      <c r="CB8" s="489">
        <f t="shared" ref="CB8" si="3">IFERROR(AP8+BV8,"NG")</f>
        <v>0</v>
      </c>
      <c r="CC8" s="668"/>
      <c r="CD8" s="469"/>
    </row>
    <row r="9" spans="1:82" ht="26.1" customHeight="1">
      <c r="A9" s="492">
        <v>1</v>
      </c>
      <c r="B9" s="1631" t="str">
        <f ca="1">IF((ROW()-8)&lt;=MAX(⑤入力シート2!$AV$6:$AV$1085),IF(INDIRECT("⑤入力シート2!C"&amp;(INDEX(⑤入力シート2!AO$6:AO$1085,MATCH(ROW()-8,⑤入力シート2!$AV$6:$AV$1085,0))+1)*3)="","",INDIRECT("⑤入力シート2!C"&amp;(INDEX(⑤入力シート2!AO$6:AO$1085,MATCH(ROW()-8,⑤入力シート2!$AV$6:$AV$1085,0))+1)*3)),"")</f>
        <v/>
      </c>
      <c r="C9" s="1632"/>
      <c r="D9" s="1632"/>
      <c r="E9" s="1632"/>
      <c r="F9" s="1632"/>
      <c r="G9" s="1627" t="str">
        <f ca="1">IF((ROW()-8)&lt;=MAX(⑤入力シート2!$AV$6:$AV$1085),IF(INDIRECT("⑤入力シート2!E"&amp;(INDEX(⑤入力シート2!AO$6:AO$1085,MATCH(ROW()-8,⑤入力シート2!$AV$6:$AV$1085,0))+1)*3)="","",INDIRECT("⑤入力シート2!E"&amp;(INDEX(⑤入力シート2!AO$6:AO$1085,MATCH(ROW()-8,⑤入力シート2!$AV$6:$AV$1085,0))+1)*3)),"")</f>
        <v/>
      </c>
      <c r="H9" s="1628"/>
      <c r="I9" s="1629"/>
      <c r="J9" s="493" t="str">
        <f ca="1">IF((ROW()-8)&lt;=MAX(⑤入力シート2!$AV$6:$AV$1085),IF(INDIRECT("⑤入力シート2!F"&amp;(INDEX(⑤入力シート2!AO$6:AO$1085,MATCH(ROW()-8,⑤入力シート2!$AV$6:$AV$1085,0))+1)*3)="","",INDIRECT("⑤入力シート2!F"&amp;(INDEX(⑤入力シート2!AO$6:AO$1085,MATCH(ROW()-8,⑤入力シート2!$AV$6:$AV$1085,0))+1)*3)),"")</f>
        <v/>
      </c>
      <c r="K9" s="1627" t="str">
        <f ca="1">IF((ROW()-8)&lt;=MAX(⑤入力シート2!$AV$6:$AV$1085),IF(INDEX(⑤入力シート2!AP$6:AP$1085,MATCH(ROW()-8,⑤入力シート2!$AV$6:$AV$1085,0))=1,"基本給",IF(INDEX(⑤入力シート2!AP$6:AP$1085,MATCH(ROW()-8,⑤入力シート2!$AV$6:$AV$1085,0))=2,"手当","残")),"")</f>
        <v/>
      </c>
      <c r="L9" s="1628"/>
      <c r="M9" s="1628"/>
      <c r="N9" s="1629"/>
      <c r="O9" s="1623" t="str">
        <f ca="1">IF((ROW()-8)&lt;=MAX(⑤入力シート2!$AV$6:$AV$1085),INDEX(⑤入力シート2!AR$6:AR$1085,MATCH(ROW()-8,⑤入力シート2!$AV$6:$AV$1085,0)),"")</f>
        <v/>
      </c>
      <c r="P9" s="1624"/>
      <c r="Q9" s="1624"/>
      <c r="R9" s="628" t="s">
        <v>213</v>
      </c>
      <c r="S9" s="628" t="s">
        <v>214</v>
      </c>
      <c r="T9" s="629" t="str">
        <f ca="1">IF((ROW()-8)&lt;=MAX(⑤入力シート2!$AV$6:$AV$1085),INDEX(⑤入力シート2!AS$6:AS$1085,MATCH(ROW()-8,⑤入力シート2!$AV$6:$AV$1085,0)),"")</f>
        <v/>
      </c>
      <c r="U9" s="628" t="s">
        <v>89</v>
      </c>
      <c r="V9" s="628" t="s">
        <v>214</v>
      </c>
      <c r="W9" s="630">
        <v>1</v>
      </c>
      <c r="X9" s="628" t="s">
        <v>215</v>
      </c>
      <c r="Y9" s="628" t="s">
        <v>216</v>
      </c>
      <c r="Z9" s="1620" t="str">
        <f ca="1">IFERROR(O9*T9*W9,"")</f>
        <v/>
      </c>
      <c r="AA9" s="1620"/>
      <c r="AB9" s="1620"/>
      <c r="AC9" s="1620"/>
      <c r="AD9" s="631" t="s">
        <v>213</v>
      </c>
      <c r="AE9" s="1621"/>
      <c r="AF9" s="1622"/>
      <c r="AG9" s="1622"/>
      <c r="AH9" s="628" t="s">
        <v>213</v>
      </c>
      <c r="AI9" s="628" t="s">
        <v>214</v>
      </c>
      <c r="AJ9" s="676"/>
      <c r="AK9" s="628" t="s">
        <v>89</v>
      </c>
      <c r="AL9" s="628" t="s">
        <v>214</v>
      </c>
      <c r="AM9" s="630">
        <v>1</v>
      </c>
      <c r="AN9" s="628" t="s">
        <v>215</v>
      </c>
      <c r="AO9" s="628" t="s">
        <v>216</v>
      </c>
      <c r="AP9" s="1620">
        <f>IFERROR(AE9*AJ9*AM9,"")</f>
        <v>0</v>
      </c>
      <c r="AQ9" s="1620"/>
      <c r="AR9" s="1620"/>
      <c r="AS9" s="1620"/>
      <c r="AT9" s="636" t="s">
        <v>213</v>
      </c>
      <c r="AU9" s="1623" t="str">
        <f ca="1">IF((ROW()-8)&lt;=MAX(⑤入力シート2!$AV$6:$AV$1085),INDEX(⑤入力シート2!AT$6:AT$1085,MATCH(ROW()-8,⑤入力シート2!$AV$6:$AV$1085,0)),"")</f>
        <v/>
      </c>
      <c r="AV9" s="1624"/>
      <c r="AW9" s="1624"/>
      <c r="AX9" s="628" t="s">
        <v>213</v>
      </c>
      <c r="AY9" s="628" t="s">
        <v>214</v>
      </c>
      <c r="AZ9" s="629" t="str">
        <f ca="1">IF((ROW()-8)&lt;=MAX(⑤入力シート2!$AV$6:$AV$1085),INDEX(⑤入力シート2!AU$6:AU$1085,MATCH(ROW()-8,⑤入力シート2!$AV$6:$AV$1085,0)),"")</f>
        <v/>
      </c>
      <c r="BA9" s="628" t="s">
        <v>89</v>
      </c>
      <c r="BB9" s="628" t="s">
        <v>214</v>
      </c>
      <c r="BC9" s="630">
        <v>1</v>
      </c>
      <c r="BD9" s="628" t="s">
        <v>215</v>
      </c>
      <c r="BE9" s="628" t="s">
        <v>216</v>
      </c>
      <c r="BF9" s="1620" t="str">
        <f t="shared" ref="BF9:BF68" ca="1" si="4">IFERROR(AU9*AZ9*BC9,"")</f>
        <v/>
      </c>
      <c r="BG9" s="1620"/>
      <c r="BH9" s="1620"/>
      <c r="BI9" s="1620"/>
      <c r="BJ9" s="631" t="s">
        <v>213</v>
      </c>
      <c r="BK9" s="1621"/>
      <c r="BL9" s="1622"/>
      <c r="BM9" s="1622"/>
      <c r="BN9" s="628" t="s">
        <v>213</v>
      </c>
      <c r="BO9" s="628" t="s">
        <v>214</v>
      </c>
      <c r="BP9" s="676"/>
      <c r="BQ9" s="628" t="s">
        <v>89</v>
      </c>
      <c r="BR9" s="628" t="s">
        <v>214</v>
      </c>
      <c r="BS9" s="630">
        <v>1</v>
      </c>
      <c r="BT9" s="628" t="s">
        <v>215</v>
      </c>
      <c r="BU9" s="628" t="s">
        <v>216</v>
      </c>
      <c r="BV9" s="1620">
        <f t="shared" ref="BV9:BV68" si="5">IFERROR(BK9*BP9*BS9,"")</f>
        <v>0</v>
      </c>
      <c r="BW9" s="1620"/>
      <c r="BX9" s="1620"/>
      <c r="BY9" s="1620"/>
      <c r="BZ9" s="631" t="s">
        <v>213</v>
      </c>
      <c r="CA9" s="494" t="str">
        <f ca="1">IFERROR(Z9+BF9,"")</f>
        <v/>
      </c>
      <c r="CB9" s="495">
        <f>IFERROR(AP9+BV9,"")</f>
        <v>0</v>
      </c>
      <c r="CC9" s="663"/>
      <c r="CD9" s="663"/>
    </row>
    <row r="10" spans="1:82" ht="26.1" customHeight="1">
      <c r="A10" s="492">
        <v>2</v>
      </c>
      <c r="B10" s="1631" t="str">
        <f ca="1">IF((ROW()-8)&lt;=MAX(⑤入力シート2!$AV$6:$AV$1085),IF(INDIRECT("⑤入力シート2!C"&amp;(INDEX(⑤入力シート2!AO$6:AO$1085,MATCH(ROW()-8,⑤入力シート2!$AV$6:$AV$1085,0))+1)*3)="","",INDIRECT("⑤入力シート2!C"&amp;(INDEX(⑤入力シート2!AO$6:AO$1085,MATCH(ROW()-8,⑤入力シート2!$AV$6:$AV$1085,0))+1)*3)),"")</f>
        <v/>
      </c>
      <c r="C10" s="1632"/>
      <c r="D10" s="1632"/>
      <c r="E10" s="1632"/>
      <c r="F10" s="1632"/>
      <c r="G10" s="1627" t="str">
        <f ca="1">IF((ROW()-8)&lt;=MAX(⑤入力シート2!$AV$6:$AV$1085),IF(INDIRECT("⑤入力シート2!E"&amp;(INDEX(⑤入力シート2!AO$6:AO$1085,MATCH(ROW()-8,⑤入力シート2!$AV$6:$AV$1085,0))+1)*3)="","",INDIRECT("⑤入力シート2!E"&amp;(INDEX(⑤入力シート2!AO$6:AO$1085,MATCH(ROW()-8,⑤入力シート2!$AV$6:$AV$1085,0))+1)*3)),"")</f>
        <v/>
      </c>
      <c r="H10" s="1628"/>
      <c r="I10" s="1629"/>
      <c r="J10" s="493" t="str">
        <f ca="1">IF((ROW()-8)&lt;=MAX(⑤入力シート2!$AV$6:$AV$1085),IF(INDIRECT("⑤入力シート2!F"&amp;(INDEX(⑤入力シート2!AO$6:AO$1085,MATCH(ROW()-8,⑤入力シート2!$AV$6:$AV$1085,0))+1)*3)="","",INDIRECT("⑤入力シート2!F"&amp;(INDEX(⑤入力シート2!AO$6:AO$1085,MATCH(ROW()-8,⑤入力シート2!$AV$6:$AV$1085,0))+1)*3)),"")</f>
        <v/>
      </c>
      <c r="K10" s="1627" t="str">
        <f ca="1">IF((ROW()-8)&lt;=MAX(⑤入力シート2!$AV$6:$AV$1085),IF(INDEX(⑤入力シート2!AP$6:AP$1085,MATCH(ROW()-8,⑤入力シート2!$AV$6:$AV$1085,0))=1,"基本給",IF(INDEX(⑤入力シート2!AP$6:AP$1085,MATCH(ROW()-8,⑤入力シート2!$AV$6:$AV$1085,0))=2,"手当","残")),"")</f>
        <v/>
      </c>
      <c r="L10" s="1628"/>
      <c r="M10" s="1628"/>
      <c r="N10" s="1629"/>
      <c r="O10" s="1623" t="str">
        <f ca="1">IF((ROW()-8)&lt;=MAX(⑤入力シート2!$AV$6:$AV$1085),INDEX(⑤入力シート2!AR$6:AR$1085,MATCH(ROW()-8,⑤入力シート2!$AV$6:$AV$1085,0)),"")</f>
        <v/>
      </c>
      <c r="P10" s="1624"/>
      <c r="Q10" s="1624"/>
      <c r="R10" s="628" t="s">
        <v>213</v>
      </c>
      <c r="S10" s="628" t="s">
        <v>214</v>
      </c>
      <c r="T10" s="629" t="str">
        <f ca="1">IF((ROW()-8)&lt;=MAX(⑤入力シート2!$AV$6:$AV$1085),INDEX(⑤入力シート2!AS$6:AS$1085,MATCH(ROW()-8,⑤入力シート2!$AV$6:$AV$1085,0)),"")</f>
        <v/>
      </c>
      <c r="U10" s="628" t="s">
        <v>89</v>
      </c>
      <c r="V10" s="628" t="s">
        <v>214</v>
      </c>
      <c r="W10" s="630">
        <v>1</v>
      </c>
      <c r="X10" s="628" t="s">
        <v>215</v>
      </c>
      <c r="Y10" s="628" t="s">
        <v>216</v>
      </c>
      <c r="Z10" s="1620" t="str">
        <f t="shared" ref="Z10:Z68" ca="1" si="6">IFERROR(O10*T10*W10,"")</f>
        <v/>
      </c>
      <c r="AA10" s="1620"/>
      <c r="AB10" s="1620"/>
      <c r="AC10" s="1620"/>
      <c r="AD10" s="631" t="s">
        <v>213</v>
      </c>
      <c r="AE10" s="1621"/>
      <c r="AF10" s="1622"/>
      <c r="AG10" s="1622"/>
      <c r="AH10" s="628" t="s">
        <v>213</v>
      </c>
      <c r="AI10" s="628" t="s">
        <v>214</v>
      </c>
      <c r="AJ10" s="676"/>
      <c r="AK10" s="628" t="s">
        <v>89</v>
      </c>
      <c r="AL10" s="628" t="s">
        <v>214</v>
      </c>
      <c r="AM10" s="630">
        <v>1</v>
      </c>
      <c r="AN10" s="628" t="s">
        <v>215</v>
      </c>
      <c r="AO10" s="628" t="s">
        <v>216</v>
      </c>
      <c r="AP10" s="1620">
        <f t="shared" ref="AP10:AP68" si="7">IFERROR(AE10*AJ10*AM10,"")</f>
        <v>0</v>
      </c>
      <c r="AQ10" s="1620"/>
      <c r="AR10" s="1620"/>
      <c r="AS10" s="1620"/>
      <c r="AT10" s="636" t="s">
        <v>213</v>
      </c>
      <c r="AU10" s="1623" t="str">
        <f ca="1">IF((ROW()-8)&lt;=MAX(⑤入力シート2!$AV$6:$AV$1085),INDEX(⑤入力シート2!AT$6:AT$1085,MATCH(ROW()-8,⑤入力シート2!$AV$6:$AV$1085,0)),"")</f>
        <v/>
      </c>
      <c r="AV10" s="1624"/>
      <c r="AW10" s="1624"/>
      <c r="AX10" s="628" t="s">
        <v>213</v>
      </c>
      <c r="AY10" s="628" t="s">
        <v>214</v>
      </c>
      <c r="AZ10" s="629" t="str">
        <f ca="1">IF((ROW()-8)&lt;=MAX(⑤入力シート2!$AV$6:$AV$1085),INDEX(⑤入力シート2!AU$6:AU$1085,MATCH(ROW()-8,⑤入力シート2!$AV$6:$AV$1085,0)),"")</f>
        <v/>
      </c>
      <c r="BA10" s="628" t="s">
        <v>89</v>
      </c>
      <c r="BB10" s="628" t="s">
        <v>214</v>
      </c>
      <c r="BC10" s="630">
        <v>1</v>
      </c>
      <c r="BD10" s="628" t="s">
        <v>215</v>
      </c>
      <c r="BE10" s="628" t="s">
        <v>216</v>
      </c>
      <c r="BF10" s="1620" t="str">
        <f t="shared" ca="1" si="4"/>
        <v/>
      </c>
      <c r="BG10" s="1620"/>
      <c r="BH10" s="1620"/>
      <c r="BI10" s="1620"/>
      <c r="BJ10" s="631" t="s">
        <v>213</v>
      </c>
      <c r="BK10" s="1621"/>
      <c r="BL10" s="1622"/>
      <c r="BM10" s="1622"/>
      <c r="BN10" s="628" t="s">
        <v>213</v>
      </c>
      <c r="BO10" s="628" t="s">
        <v>214</v>
      </c>
      <c r="BP10" s="676"/>
      <c r="BQ10" s="628" t="s">
        <v>89</v>
      </c>
      <c r="BR10" s="628" t="s">
        <v>214</v>
      </c>
      <c r="BS10" s="630">
        <v>1</v>
      </c>
      <c r="BT10" s="628" t="s">
        <v>215</v>
      </c>
      <c r="BU10" s="628" t="s">
        <v>216</v>
      </c>
      <c r="BV10" s="1620">
        <f t="shared" si="5"/>
        <v>0</v>
      </c>
      <c r="BW10" s="1620"/>
      <c r="BX10" s="1620"/>
      <c r="BY10" s="1620"/>
      <c r="BZ10" s="631" t="s">
        <v>213</v>
      </c>
      <c r="CA10" s="494" t="str">
        <f t="shared" ref="CA10:CA68" ca="1" si="8">IFERROR(Z10+BF10,"")</f>
        <v/>
      </c>
      <c r="CB10" s="495">
        <f t="shared" ref="CB10:CB68" si="9">IFERROR(AP10+BV10,"")</f>
        <v>0</v>
      </c>
      <c r="CC10" s="663"/>
      <c r="CD10" s="663"/>
    </row>
    <row r="11" spans="1:82" ht="26.1" customHeight="1">
      <c r="A11" s="492">
        <v>3</v>
      </c>
      <c r="B11" s="1631" t="str">
        <f ca="1">IF((ROW()-8)&lt;=MAX(⑤入力シート2!$AV$6:$AV$1085),IF(INDIRECT("⑤入力シート2!C"&amp;(INDEX(⑤入力シート2!AO$6:AO$1085,MATCH(ROW()-8,⑤入力シート2!$AV$6:$AV$1085,0))+1)*3)="","",INDIRECT("⑤入力シート2!C"&amp;(INDEX(⑤入力シート2!AO$6:AO$1085,MATCH(ROW()-8,⑤入力シート2!$AV$6:$AV$1085,0))+1)*3)),"")</f>
        <v/>
      </c>
      <c r="C11" s="1632"/>
      <c r="D11" s="1632"/>
      <c r="E11" s="1632"/>
      <c r="F11" s="1632"/>
      <c r="G11" s="1627" t="str">
        <f ca="1">IF((ROW()-8)&lt;=MAX(⑤入力シート2!$AV$6:$AV$1085),IF(INDIRECT("⑤入力シート2!E"&amp;(INDEX(⑤入力シート2!AO$6:AO$1085,MATCH(ROW()-8,⑤入力シート2!$AV$6:$AV$1085,0))+1)*3)="","",INDIRECT("⑤入力シート2!E"&amp;(INDEX(⑤入力シート2!AO$6:AO$1085,MATCH(ROW()-8,⑤入力シート2!$AV$6:$AV$1085,0))+1)*3)),"")</f>
        <v/>
      </c>
      <c r="H11" s="1628"/>
      <c r="I11" s="1629"/>
      <c r="J11" s="493" t="str">
        <f ca="1">IF((ROW()-8)&lt;=MAX(⑤入力シート2!$AV$6:$AV$1085),IF(INDIRECT("⑤入力シート2!F"&amp;(INDEX(⑤入力シート2!AO$6:AO$1085,MATCH(ROW()-8,⑤入力シート2!$AV$6:$AV$1085,0))+1)*3)="","",INDIRECT("⑤入力シート2!F"&amp;(INDEX(⑤入力シート2!AO$6:AO$1085,MATCH(ROW()-8,⑤入力シート2!$AV$6:$AV$1085,0))+1)*3)),"")</f>
        <v/>
      </c>
      <c r="K11" s="1627" t="str">
        <f ca="1">IF((ROW()-8)&lt;=MAX(⑤入力シート2!$AV$6:$AV$1085),IF(INDEX(⑤入力シート2!AP$6:AP$1085,MATCH(ROW()-8,⑤入力シート2!$AV$6:$AV$1085,0))=1,"基本給",IF(INDEX(⑤入力シート2!AP$6:AP$1085,MATCH(ROW()-8,⑤入力シート2!$AV$6:$AV$1085,0))=2,"手当","残")),"")</f>
        <v/>
      </c>
      <c r="L11" s="1628"/>
      <c r="M11" s="1628"/>
      <c r="N11" s="1629"/>
      <c r="O11" s="1623" t="str">
        <f ca="1">IF((ROW()-8)&lt;=MAX(⑤入力シート2!$AV$6:$AV$1085),INDEX(⑤入力シート2!AR$6:AR$1085,MATCH(ROW()-8,⑤入力シート2!$AV$6:$AV$1085,0)),"")</f>
        <v/>
      </c>
      <c r="P11" s="1624"/>
      <c r="Q11" s="1624"/>
      <c r="R11" s="628" t="s">
        <v>213</v>
      </c>
      <c r="S11" s="628" t="s">
        <v>214</v>
      </c>
      <c r="T11" s="629" t="str">
        <f ca="1">IF((ROW()-8)&lt;=MAX(⑤入力シート2!$AV$6:$AV$1085),INDEX(⑤入力シート2!AS$6:AS$1085,MATCH(ROW()-8,⑤入力シート2!$AV$6:$AV$1085,0)),"")</f>
        <v/>
      </c>
      <c r="U11" s="628" t="s">
        <v>89</v>
      </c>
      <c r="V11" s="628" t="s">
        <v>214</v>
      </c>
      <c r="W11" s="630">
        <v>1</v>
      </c>
      <c r="X11" s="628" t="s">
        <v>215</v>
      </c>
      <c r="Y11" s="628" t="s">
        <v>216</v>
      </c>
      <c r="Z11" s="1620" t="str">
        <f t="shared" ca="1" si="6"/>
        <v/>
      </c>
      <c r="AA11" s="1620"/>
      <c r="AB11" s="1620"/>
      <c r="AC11" s="1620"/>
      <c r="AD11" s="631" t="s">
        <v>213</v>
      </c>
      <c r="AE11" s="1621"/>
      <c r="AF11" s="1622"/>
      <c r="AG11" s="1622"/>
      <c r="AH11" s="628" t="s">
        <v>213</v>
      </c>
      <c r="AI11" s="628" t="s">
        <v>214</v>
      </c>
      <c r="AJ11" s="676"/>
      <c r="AK11" s="628" t="s">
        <v>89</v>
      </c>
      <c r="AL11" s="628" t="s">
        <v>214</v>
      </c>
      <c r="AM11" s="630">
        <v>1</v>
      </c>
      <c r="AN11" s="628" t="s">
        <v>215</v>
      </c>
      <c r="AO11" s="628" t="s">
        <v>216</v>
      </c>
      <c r="AP11" s="1620">
        <f t="shared" si="7"/>
        <v>0</v>
      </c>
      <c r="AQ11" s="1620"/>
      <c r="AR11" s="1620"/>
      <c r="AS11" s="1620"/>
      <c r="AT11" s="636" t="s">
        <v>213</v>
      </c>
      <c r="AU11" s="1623" t="str">
        <f ca="1">IF((ROW()-8)&lt;=MAX(⑤入力シート2!$AV$6:$AV$1085),INDEX(⑤入力シート2!AT$6:AT$1085,MATCH(ROW()-8,⑤入力シート2!$AV$6:$AV$1085,0)),"")</f>
        <v/>
      </c>
      <c r="AV11" s="1624"/>
      <c r="AW11" s="1624"/>
      <c r="AX11" s="628" t="s">
        <v>213</v>
      </c>
      <c r="AY11" s="628" t="s">
        <v>214</v>
      </c>
      <c r="AZ11" s="629" t="str">
        <f ca="1">IF((ROW()-8)&lt;=MAX(⑤入力シート2!$AV$6:$AV$1085),INDEX(⑤入力シート2!AU$6:AU$1085,MATCH(ROW()-8,⑤入力シート2!$AV$6:$AV$1085,0)),"")</f>
        <v/>
      </c>
      <c r="BA11" s="628" t="s">
        <v>89</v>
      </c>
      <c r="BB11" s="628" t="s">
        <v>214</v>
      </c>
      <c r="BC11" s="630">
        <v>1</v>
      </c>
      <c r="BD11" s="628" t="s">
        <v>215</v>
      </c>
      <c r="BE11" s="628" t="s">
        <v>216</v>
      </c>
      <c r="BF11" s="1620" t="str">
        <f t="shared" ca="1" si="4"/>
        <v/>
      </c>
      <c r="BG11" s="1620"/>
      <c r="BH11" s="1620"/>
      <c r="BI11" s="1620"/>
      <c r="BJ11" s="631" t="s">
        <v>213</v>
      </c>
      <c r="BK11" s="1621"/>
      <c r="BL11" s="1622"/>
      <c r="BM11" s="1622"/>
      <c r="BN11" s="628" t="s">
        <v>213</v>
      </c>
      <c r="BO11" s="628" t="s">
        <v>214</v>
      </c>
      <c r="BP11" s="676"/>
      <c r="BQ11" s="628" t="s">
        <v>89</v>
      </c>
      <c r="BR11" s="628" t="s">
        <v>214</v>
      </c>
      <c r="BS11" s="630">
        <v>1</v>
      </c>
      <c r="BT11" s="628" t="s">
        <v>215</v>
      </c>
      <c r="BU11" s="628" t="s">
        <v>216</v>
      </c>
      <c r="BV11" s="1620">
        <f t="shared" si="5"/>
        <v>0</v>
      </c>
      <c r="BW11" s="1620"/>
      <c r="BX11" s="1620"/>
      <c r="BY11" s="1620"/>
      <c r="BZ11" s="631" t="s">
        <v>213</v>
      </c>
      <c r="CA11" s="494" t="str">
        <f t="shared" ca="1" si="8"/>
        <v/>
      </c>
      <c r="CB11" s="495">
        <f t="shared" si="9"/>
        <v>0</v>
      </c>
      <c r="CC11" s="663"/>
      <c r="CD11" s="663"/>
    </row>
    <row r="12" spans="1:82" ht="26.1" customHeight="1">
      <c r="A12" s="492">
        <v>4</v>
      </c>
      <c r="B12" s="1631" t="str">
        <f ca="1">IF((ROW()-8)&lt;=MAX(⑤入力シート2!$AV$6:$AV$1085),IF(INDIRECT("⑤入力シート2!C"&amp;(INDEX(⑤入力シート2!AO$6:AO$1085,MATCH(ROW()-8,⑤入力シート2!$AV$6:$AV$1085,0))+1)*3)="","",INDIRECT("⑤入力シート2!C"&amp;(INDEX(⑤入力シート2!AO$6:AO$1085,MATCH(ROW()-8,⑤入力シート2!$AV$6:$AV$1085,0))+1)*3)),"")</f>
        <v/>
      </c>
      <c r="C12" s="1632"/>
      <c r="D12" s="1632"/>
      <c r="E12" s="1632"/>
      <c r="F12" s="1632"/>
      <c r="G12" s="1627" t="str">
        <f ca="1">IF((ROW()-8)&lt;=MAX(⑤入力シート2!$AV$6:$AV$1085),IF(INDIRECT("⑤入力シート2!E"&amp;(INDEX(⑤入力シート2!AO$6:AO$1085,MATCH(ROW()-8,⑤入力シート2!$AV$6:$AV$1085,0))+1)*3)="","",INDIRECT("⑤入力シート2!E"&amp;(INDEX(⑤入力シート2!AO$6:AO$1085,MATCH(ROW()-8,⑤入力シート2!$AV$6:$AV$1085,0))+1)*3)),"")</f>
        <v/>
      </c>
      <c r="H12" s="1628"/>
      <c r="I12" s="1629"/>
      <c r="J12" s="493" t="str">
        <f ca="1">IF((ROW()-8)&lt;=MAX(⑤入力シート2!$AV$6:$AV$1085),IF(INDIRECT("⑤入力シート2!F"&amp;(INDEX(⑤入力シート2!AO$6:AO$1085,MATCH(ROW()-8,⑤入力シート2!$AV$6:$AV$1085,0))+1)*3)="","",INDIRECT("⑤入力シート2!F"&amp;(INDEX(⑤入力シート2!AO$6:AO$1085,MATCH(ROW()-8,⑤入力シート2!$AV$6:$AV$1085,0))+1)*3)),"")</f>
        <v/>
      </c>
      <c r="K12" s="1627" t="str">
        <f ca="1">IF((ROW()-8)&lt;=MAX(⑤入力シート2!$AV$6:$AV$1085),IF(INDEX(⑤入力シート2!AP$6:AP$1085,MATCH(ROW()-8,⑤入力シート2!$AV$6:$AV$1085,0))=1,"基本給",IF(INDEX(⑤入力シート2!AP$6:AP$1085,MATCH(ROW()-8,⑤入力シート2!$AV$6:$AV$1085,0))=2,"手当","残")),"")</f>
        <v/>
      </c>
      <c r="L12" s="1628"/>
      <c r="M12" s="1628"/>
      <c r="N12" s="1629"/>
      <c r="O12" s="1623" t="str">
        <f ca="1">IF((ROW()-8)&lt;=MAX(⑤入力シート2!$AV$6:$AV$1085),INDEX(⑤入力シート2!AR$6:AR$1085,MATCH(ROW()-8,⑤入力シート2!$AV$6:$AV$1085,0)),"")</f>
        <v/>
      </c>
      <c r="P12" s="1624"/>
      <c r="Q12" s="1624"/>
      <c r="R12" s="628" t="s">
        <v>213</v>
      </c>
      <c r="S12" s="628" t="s">
        <v>214</v>
      </c>
      <c r="T12" s="629" t="str">
        <f ca="1">IF((ROW()-8)&lt;=MAX(⑤入力シート2!$AV$6:$AV$1085),INDEX(⑤入力シート2!AS$6:AS$1085,MATCH(ROW()-8,⑤入力シート2!$AV$6:$AV$1085,0)),"")</f>
        <v/>
      </c>
      <c r="U12" s="628" t="s">
        <v>89</v>
      </c>
      <c r="V12" s="628" t="s">
        <v>214</v>
      </c>
      <c r="W12" s="630">
        <v>1</v>
      </c>
      <c r="X12" s="628" t="s">
        <v>215</v>
      </c>
      <c r="Y12" s="628" t="s">
        <v>216</v>
      </c>
      <c r="Z12" s="1620" t="str">
        <f t="shared" ca="1" si="6"/>
        <v/>
      </c>
      <c r="AA12" s="1620"/>
      <c r="AB12" s="1620"/>
      <c r="AC12" s="1620"/>
      <c r="AD12" s="631" t="s">
        <v>213</v>
      </c>
      <c r="AE12" s="1621"/>
      <c r="AF12" s="1622"/>
      <c r="AG12" s="1622"/>
      <c r="AH12" s="628" t="s">
        <v>213</v>
      </c>
      <c r="AI12" s="628" t="s">
        <v>214</v>
      </c>
      <c r="AJ12" s="676"/>
      <c r="AK12" s="628" t="s">
        <v>89</v>
      </c>
      <c r="AL12" s="628" t="s">
        <v>214</v>
      </c>
      <c r="AM12" s="630">
        <v>1</v>
      </c>
      <c r="AN12" s="628" t="s">
        <v>215</v>
      </c>
      <c r="AO12" s="628" t="s">
        <v>216</v>
      </c>
      <c r="AP12" s="1620">
        <f t="shared" si="7"/>
        <v>0</v>
      </c>
      <c r="AQ12" s="1620"/>
      <c r="AR12" s="1620"/>
      <c r="AS12" s="1620"/>
      <c r="AT12" s="636" t="s">
        <v>213</v>
      </c>
      <c r="AU12" s="1623" t="str">
        <f ca="1">IF((ROW()-8)&lt;=MAX(⑤入力シート2!$AV$6:$AV$1085),INDEX(⑤入力シート2!AT$6:AT$1085,MATCH(ROW()-8,⑤入力シート2!$AV$6:$AV$1085,0)),"")</f>
        <v/>
      </c>
      <c r="AV12" s="1624"/>
      <c r="AW12" s="1624"/>
      <c r="AX12" s="628" t="s">
        <v>213</v>
      </c>
      <c r="AY12" s="628" t="s">
        <v>214</v>
      </c>
      <c r="AZ12" s="629" t="str">
        <f ca="1">IF((ROW()-8)&lt;=MAX(⑤入力シート2!$AV$6:$AV$1085),INDEX(⑤入力シート2!AU$6:AU$1085,MATCH(ROW()-8,⑤入力シート2!$AV$6:$AV$1085,0)),"")</f>
        <v/>
      </c>
      <c r="BA12" s="628" t="s">
        <v>89</v>
      </c>
      <c r="BB12" s="628" t="s">
        <v>214</v>
      </c>
      <c r="BC12" s="630">
        <v>1</v>
      </c>
      <c r="BD12" s="628" t="s">
        <v>215</v>
      </c>
      <c r="BE12" s="628" t="s">
        <v>216</v>
      </c>
      <c r="BF12" s="1620" t="str">
        <f t="shared" ca="1" si="4"/>
        <v/>
      </c>
      <c r="BG12" s="1620"/>
      <c r="BH12" s="1620"/>
      <c r="BI12" s="1620"/>
      <c r="BJ12" s="631" t="s">
        <v>213</v>
      </c>
      <c r="BK12" s="1621"/>
      <c r="BL12" s="1622"/>
      <c r="BM12" s="1622"/>
      <c r="BN12" s="628" t="s">
        <v>213</v>
      </c>
      <c r="BO12" s="628" t="s">
        <v>214</v>
      </c>
      <c r="BP12" s="676"/>
      <c r="BQ12" s="628" t="s">
        <v>89</v>
      </c>
      <c r="BR12" s="628" t="s">
        <v>214</v>
      </c>
      <c r="BS12" s="630">
        <v>1</v>
      </c>
      <c r="BT12" s="628" t="s">
        <v>215</v>
      </c>
      <c r="BU12" s="628" t="s">
        <v>216</v>
      </c>
      <c r="BV12" s="1620">
        <f t="shared" si="5"/>
        <v>0</v>
      </c>
      <c r="BW12" s="1620"/>
      <c r="BX12" s="1620"/>
      <c r="BY12" s="1620"/>
      <c r="BZ12" s="631" t="s">
        <v>213</v>
      </c>
      <c r="CA12" s="494" t="str">
        <f t="shared" ca="1" si="8"/>
        <v/>
      </c>
      <c r="CB12" s="495">
        <f t="shared" si="9"/>
        <v>0</v>
      </c>
      <c r="CC12" s="663"/>
      <c r="CD12" s="663"/>
    </row>
    <row r="13" spans="1:82" ht="26.1" customHeight="1">
      <c r="A13" s="492">
        <v>5</v>
      </c>
      <c r="B13" s="1631" t="str">
        <f ca="1">IF((ROW()-8)&lt;=MAX(⑤入力シート2!$AV$6:$AV$1085),IF(INDIRECT("⑤入力シート2!C"&amp;(INDEX(⑤入力シート2!AO$6:AO$1085,MATCH(ROW()-8,⑤入力シート2!$AV$6:$AV$1085,0))+1)*3)="","",INDIRECT("⑤入力シート2!C"&amp;(INDEX(⑤入力シート2!AO$6:AO$1085,MATCH(ROW()-8,⑤入力シート2!$AV$6:$AV$1085,0))+1)*3)),"")</f>
        <v/>
      </c>
      <c r="C13" s="1632"/>
      <c r="D13" s="1632"/>
      <c r="E13" s="1632"/>
      <c r="F13" s="1632"/>
      <c r="G13" s="1627" t="str">
        <f ca="1">IF((ROW()-8)&lt;=MAX(⑤入力シート2!$AV$6:$AV$1085),IF(INDIRECT("⑤入力シート2!E"&amp;(INDEX(⑤入力シート2!AO$6:AO$1085,MATCH(ROW()-8,⑤入力シート2!$AV$6:$AV$1085,0))+1)*3)="","",INDIRECT("⑤入力シート2!E"&amp;(INDEX(⑤入力シート2!AO$6:AO$1085,MATCH(ROW()-8,⑤入力シート2!$AV$6:$AV$1085,0))+1)*3)),"")</f>
        <v/>
      </c>
      <c r="H13" s="1628"/>
      <c r="I13" s="1629"/>
      <c r="J13" s="493" t="str">
        <f ca="1">IF((ROW()-8)&lt;=MAX(⑤入力シート2!$AV$6:$AV$1085),IF(INDIRECT("⑤入力シート2!F"&amp;(INDEX(⑤入力シート2!AO$6:AO$1085,MATCH(ROW()-8,⑤入力シート2!$AV$6:$AV$1085,0))+1)*3)="","",INDIRECT("⑤入力シート2!F"&amp;(INDEX(⑤入力シート2!AO$6:AO$1085,MATCH(ROW()-8,⑤入力シート2!$AV$6:$AV$1085,0))+1)*3)),"")</f>
        <v/>
      </c>
      <c r="K13" s="1627" t="str">
        <f ca="1">IF((ROW()-8)&lt;=MAX(⑤入力シート2!$AV$6:$AV$1085),IF(INDEX(⑤入力シート2!AP$6:AP$1085,MATCH(ROW()-8,⑤入力シート2!$AV$6:$AV$1085,0))=1,"基本給",IF(INDEX(⑤入力シート2!AP$6:AP$1085,MATCH(ROW()-8,⑤入力シート2!$AV$6:$AV$1085,0))=2,"手当","残")),"")</f>
        <v/>
      </c>
      <c r="L13" s="1628"/>
      <c r="M13" s="1628"/>
      <c r="N13" s="1629"/>
      <c r="O13" s="1623" t="str">
        <f ca="1">IF((ROW()-8)&lt;=MAX(⑤入力シート2!$AV$6:$AV$1085),INDEX(⑤入力シート2!AR$6:AR$1085,MATCH(ROW()-8,⑤入力シート2!$AV$6:$AV$1085,0)),"")</f>
        <v/>
      </c>
      <c r="P13" s="1624"/>
      <c r="Q13" s="1624"/>
      <c r="R13" s="628" t="s">
        <v>213</v>
      </c>
      <c r="S13" s="628" t="s">
        <v>214</v>
      </c>
      <c r="T13" s="629" t="str">
        <f ca="1">IF((ROW()-8)&lt;=MAX(⑤入力シート2!$AV$6:$AV$1085),INDEX(⑤入力シート2!AS$6:AS$1085,MATCH(ROW()-8,⑤入力シート2!$AV$6:$AV$1085,0)),"")</f>
        <v/>
      </c>
      <c r="U13" s="628" t="s">
        <v>89</v>
      </c>
      <c r="V13" s="628" t="s">
        <v>214</v>
      </c>
      <c r="W13" s="630">
        <v>1</v>
      </c>
      <c r="X13" s="628" t="s">
        <v>215</v>
      </c>
      <c r="Y13" s="628" t="s">
        <v>216</v>
      </c>
      <c r="Z13" s="1620" t="str">
        <f t="shared" ca="1" si="6"/>
        <v/>
      </c>
      <c r="AA13" s="1620"/>
      <c r="AB13" s="1620"/>
      <c r="AC13" s="1620"/>
      <c r="AD13" s="631" t="s">
        <v>213</v>
      </c>
      <c r="AE13" s="1621"/>
      <c r="AF13" s="1622"/>
      <c r="AG13" s="1622"/>
      <c r="AH13" s="628" t="s">
        <v>213</v>
      </c>
      <c r="AI13" s="628" t="s">
        <v>214</v>
      </c>
      <c r="AJ13" s="676"/>
      <c r="AK13" s="628" t="s">
        <v>89</v>
      </c>
      <c r="AL13" s="628" t="s">
        <v>214</v>
      </c>
      <c r="AM13" s="630">
        <v>1</v>
      </c>
      <c r="AN13" s="628" t="s">
        <v>215</v>
      </c>
      <c r="AO13" s="628" t="s">
        <v>216</v>
      </c>
      <c r="AP13" s="1620">
        <f t="shared" si="7"/>
        <v>0</v>
      </c>
      <c r="AQ13" s="1620"/>
      <c r="AR13" s="1620"/>
      <c r="AS13" s="1620"/>
      <c r="AT13" s="636" t="s">
        <v>213</v>
      </c>
      <c r="AU13" s="1623" t="str">
        <f ca="1">IF((ROW()-8)&lt;=MAX(⑤入力シート2!$AV$6:$AV$1085),INDEX(⑤入力シート2!AT$6:AT$1085,MATCH(ROW()-8,⑤入力シート2!$AV$6:$AV$1085,0)),"")</f>
        <v/>
      </c>
      <c r="AV13" s="1624"/>
      <c r="AW13" s="1624"/>
      <c r="AX13" s="628" t="s">
        <v>213</v>
      </c>
      <c r="AY13" s="628" t="s">
        <v>214</v>
      </c>
      <c r="AZ13" s="629" t="str">
        <f ca="1">IF((ROW()-8)&lt;=MAX(⑤入力シート2!$AV$6:$AV$1085),INDEX(⑤入力シート2!AU$6:AU$1085,MATCH(ROW()-8,⑤入力シート2!$AV$6:$AV$1085,0)),"")</f>
        <v/>
      </c>
      <c r="BA13" s="628" t="s">
        <v>89</v>
      </c>
      <c r="BB13" s="628" t="s">
        <v>214</v>
      </c>
      <c r="BC13" s="630">
        <v>1</v>
      </c>
      <c r="BD13" s="628" t="s">
        <v>215</v>
      </c>
      <c r="BE13" s="628" t="s">
        <v>216</v>
      </c>
      <c r="BF13" s="1620" t="str">
        <f t="shared" ca="1" si="4"/>
        <v/>
      </c>
      <c r="BG13" s="1620"/>
      <c r="BH13" s="1620"/>
      <c r="BI13" s="1620"/>
      <c r="BJ13" s="631" t="s">
        <v>213</v>
      </c>
      <c r="BK13" s="1621"/>
      <c r="BL13" s="1622"/>
      <c r="BM13" s="1622"/>
      <c r="BN13" s="628" t="s">
        <v>213</v>
      </c>
      <c r="BO13" s="628" t="s">
        <v>214</v>
      </c>
      <c r="BP13" s="676"/>
      <c r="BQ13" s="628" t="s">
        <v>89</v>
      </c>
      <c r="BR13" s="628" t="s">
        <v>214</v>
      </c>
      <c r="BS13" s="630">
        <v>1</v>
      </c>
      <c r="BT13" s="628" t="s">
        <v>215</v>
      </c>
      <c r="BU13" s="628" t="s">
        <v>216</v>
      </c>
      <c r="BV13" s="1620">
        <f t="shared" si="5"/>
        <v>0</v>
      </c>
      <c r="BW13" s="1620"/>
      <c r="BX13" s="1620"/>
      <c r="BY13" s="1620"/>
      <c r="BZ13" s="631" t="s">
        <v>213</v>
      </c>
      <c r="CA13" s="494" t="str">
        <f t="shared" ca="1" si="8"/>
        <v/>
      </c>
      <c r="CB13" s="495">
        <f t="shared" si="9"/>
        <v>0</v>
      </c>
      <c r="CC13" s="663"/>
      <c r="CD13" s="663"/>
    </row>
    <row r="14" spans="1:82" ht="26.1" customHeight="1">
      <c r="A14" s="492">
        <v>6</v>
      </c>
      <c r="B14" s="1631" t="str">
        <f ca="1">IF((ROW()-8)&lt;=MAX(⑤入力シート2!$AV$6:$AV$1085),IF(INDIRECT("⑤入力シート2!C"&amp;(INDEX(⑤入力シート2!AO$6:AO$1085,MATCH(ROW()-8,⑤入力シート2!$AV$6:$AV$1085,0))+1)*3)="","",INDIRECT("⑤入力シート2!C"&amp;(INDEX(⑤入力シート2!AO$6:AO$1085,MATCH(ROW()-8,⑤入力シート2!$AV$6:$AV$1085,0))+1)*3)),"")</f>
        <v/>
      </c>
      <c r="C14" s="1632"/>
      <c r="D14" s="1632"/>
      <c r="E14" s="1632"/>
      <c r="F14" s="1632"/>
      <c r="G14" s="1627" t="str">
        <f ca="1">IF((ROW()-8)&lt;=MAX(⑤入力シート2!$AV$6:$AV$1085),IF(INDIRECT("⑤入力シート2!E"&amp;(INDEX(⑤入力シート2!AO$6:AO$1085,MATCH(ROW()-8,⑤入力シート2!$AV$6:$AV$1085,0))+1)*3)="","",INDIRECT("⑤入力シート2!E"&amp;(INDEX(⑤入力シート2!AO$6:AO$1085,MATCH(ROW()-8,⑤入力シート2!$AV$6:$AV$1085,0))+1)*3)),"")</f>
        <v/>
      </c>
      <c r="H14" s="1628"/>
      <c r="I14" s="1629"/>
      <c r="J14" s="493" t="str">
        <f ca="1">IF((ROW()-8)&lt;=MAX(⑤入力シート2!$AV$6:$AV$1085),IF(INDIRECT("⑤入力シート2!F"&amp;(INDEX(⑤入力シート2!AO$6:AO$1085,MATCH(ROW()-8,⑤入力シート2!$AV$6:$AV$1085,0))+1)*3)="","",INDIRECT("⑤入力シート2!F"&amp;(INDEX(⑤入力シート2!AO$6:AO$1085,MATCH(ROW()-8,⑤入力シート2!$AV$6:$AV$1085,0))+1)*3)),"")</f>
        <v/>
      </c>
      <c r="K14" s="1627" t="str">
        <f ca="1">IF((ROW()-8)&lt;=MAX(⑤入力シート2!$AV$6:$AV$1085),IF(INDEX(⑤入力シート2!AP$6:AP$1085,MATCH(ROW()-8,⑤入力シート2!$AV$6:$AV$1085,0))=1,"基本給",IF(INDEX(⑤入力シート2!AP$6:AP$1085,MATCH(ROW()-8,⑤入力シート2!$AV$6:$AV$1085,0))=2,"手当","残")),"")</f>
        <v/>
      </c>
      <c r="L14" s="1628"/>
      <c r="M14" s="1628"/>
      <c r="N14" s="1629"/>
      <c r="O14" s="1623" t="str">
        <f ca="1">IF((ROW()-8)&lt;=MAX(⑤入力シート2!$AV$6:$AV$1085),INDEX(⑤入力シート2!AR$6:AR$1085,MATCH(ROW()-8,⑤入力シート2!$AV$6:$AV$1085,0)),"")</f>
        <v/>
      </c>
      <c r="P14" s="1624"/>
      <c r="Q14" s="1624"/>
      <c r="R14" s="628" t="s">
        <v>213</v>
      </c>
      <c r="S14" s="628" t="s">
        <v>214</v>
      </c>
      <c r="T14" s="629" t="str">
        <f ca="1">IF((ROW()-8)&lt;=MAX(⑤入力シート2!$AV$6:$AV$1085),INDEX(⑤入力シート2!AS$6:AS$1085,MATCH(ROW()-8,⑤入力シート2!$AV$6:$AV$1085,0)),"")</f>
        <v/>
      </c>
      <c r="U14" s="628" t="s">
        <v>89</v>
      </c>
      <c r="V14" s="628" t="s">
        <v>214</v>
      </c>
      <c r="W14" s="630">
        <v>1</v>
      </c>
      <c r="X14" s="628" t="s">
        <v>215</v>
      </c>
      <c r="Y14" s="628" t="s">
        <v>216</v>
      </c>
      <c r="Z14" s="1620" t="str">
        <f t="shared" ca="1" si="6"/>
        <v/>
      </c>
      <c r="AA14" s="1620"/>
      <c r="AB14" s="1620"/>
      <c r="AC14" s="1620"/>
      <c r="AD14" s="631" t="s">
        <v>213</v>
      </c>
      <c r="AE14" s="1621"/>
      <c r="AF14" s="1622"/>
      <c r="AG14" s="1622"/>
      <c r="AH14" s="628" t="s">
        <v>213</v>
      </c>
      <c r="AI14" s="628" t="s">
        <v>214</v>
      </c>
      <c r="AJ14" s="676"/>
      <c r="AK14" s="628" t="s">
        <v>89</v>
      </c>
      <c r="AL14" s="628" t="s">
        <v>214</v>
      </c>
      <c r="AM14" s="630">
        <v>1</v>
      </c>
      <c r="AN14" s="628" t="s">
        <v>215</v>
      </c>
      <c r="AO14" s="628" t="s">
        <v>216</v>
      </c>
      <c r="AP14" s="1620">
        <f t="shared" si="7"/>
        <v>0</v>
      </c>
      <c r="AQ14" s="1620"/>
      <c r="AR14" s="1620"/>
      <c r="AS14" s="1620"/>
      <c r="AT14" s="636" t="s">
        <v>213</v>
      </c>
      <c r="AU14" s="1623" t="str">
        <f ca="1">IF((ROW()-8)&lt;=MAX(⑤入力シート2!$AV$6:$AV$1085),INDEX(⑤入力シート2!AT$6:AT$1085,MATCH(ROW()-8,⑤入力シート2!$AV$6:$AV$1085,0)),"")</f>
        <v/>
      </c>
      <c r="AV14" s="1624"/>
      <c r="AW14" s="1624"/>
      <c r="AX14" s="628" t="s">
        <v>213</v>
      </c>
      <c r="AY14" s="628" t="s">
        <v>214</v>
      </c>
      <c r="AZ14" s="629" t="str">
        <f ca="1">IF((ROW()-8)&lt;=MAX(⑤入力シート2!$AV$6:$AV$1085),INDEX(⑤入力シート2!AU$6:AU$1085,MATCH(ROW()-8,⑤入力シート2!$AV$6:$AV$1085,0)),"")</f>
        <v/>
      </c>
      <c r="BA14" s="628" t="s">
        <v>89</v>
      </c>
      <c r="BB14" s="628" t="s">
        <v>214</v>
      </c>
      <c r="BC14" s="630">
        <v>1</v>
      </c>
      <c r="BD14" s="628" t="s">
        <v>215</v>
      </c>
      <c r="BE14" s="628" t="s">
        <v>216</v>
      </c>
      <c r="BF14" s="1620" t="str">
        <f t="shared" ca="1" si="4"/>
        <v/>
      </c>
      <c r="BG14" s="1620"/>
      <c r="BH14" s="1620"/>
      <c r="BI14" s="1620"/>
      <c r="BJ14" s="631" t="s">
        <v>213</v>
      </c>
      <c r="BK14" s="1621"/>
      <c r="BL14" s="1622"/>
      <c r="BM14" s="1622"/>
      <c r="BN14" s="628" t="s">
        <v>213</v>
      </c>
      <c r="BO14" s="628" t="s">
        <v>214</v>
      </c>
      <c r="BP14" s="676"/>
      <c r="BQ14" s="628" t="s">
        <v>89</v>
      </c>
      <c r="BR14" s="628" t="s">
        <v>214</v>
      </c>
      <c r="BS14" s="630">
        <v>1</v>
      </c>
      <c r="BT14" s="628" t="s">
        <v>215</v>
      </c>
      <c r="BU14" s="628" t="s">
        <v>216</v>
      </c>
      <c r="BV14" s="1620">
        <f t="shared" si="5"/>
        <v>0</v>
      </c>
      <c r="BW14" s="1620"/>
      <c r="BX14" s="1620"/>
      <c r="BY14" s="1620"/>
      <c r="BZ14" s="631" t="s">
        <v>213</v>
      </c>
      <c r="CA14" s="494" t="str">
        <f t="shared" ca="1" si="8"/>
        <v/>
      </c>
      <c r="CB14" s="495">
        <f t="shared" si="9"/>
        <v>0</v>
      </c>
      <c r="CC14" s="663"/>
      <c r="CD14" s="663"/>
    </row>
    <row r="15" spans="1:82" ht="26.1" customHeight="1">
      <c r="A15" s="492">
        <v>7</v>
      </c>
      <c r="B15" s="1631" t="str">
        <f ca="1">IF((ROW()-8)&lt;=MAX(⑤入力シート2!$AV$6:$AV$1085),IF(INDIRECT("⑤入力シート2!C"&amp;(INDEX(⑤入力シート2!AO$6:AO$1085,MATCH(ROW()-8,⑤入力シート2!$AV$6:$AV$1085,0))+1)*3)="","",INDIRECT("⑤入力シート2!C"&amp;(INDEX(⑤入力シート2!AO$6:AO$1085,MATCH(ROW()-8,⑤入力シート2!$AV$6:$AV$1085,0))+1)*3)),"")</f>
        <v/>
      </c>
      <c r="C15" s="1632"/>
      <c r="D15" s="1632"/>
      <c r="E15" s="1632"/>
      <c r="F15" s="1632"/>
      <c r="G15" s="1627" t="str">
        <f ca="1">IF((ROW()-8)&lt;=MAX(⑤入力シート2!$AV$6:$AV$1085),IF(INDIRECT("⑤入力シート2!E"&amp;(INDEX(⑤入力シート2!AO$6:AO$1085,MATCH(ROW()-8,⑤入力シート2!$AV$6:$AV$1085,0))+1)*3)="","",INDIRECT("⑤入力シート2!E"&amp;(INDEX(⑤入力シート2!AO$6:AO$1085,MATCH(ROW()-8,⑤入力シート2!$AV$6:$AV$1085,0))+1)*3)),"")</f>
        <v/>
      </c>
      <c r="H15" s="1628"/>
      <c r="I15" s="1629"/>
      <c r="J15" s="493" t="str">
        <f ca="1">IF((ROW()-8)&lt;=MAX(⑤入力シート2!$AV$6:$AV$1085),IF(INDIRECT("⑤入力シート2!F"&amp;(INDEX(⑤入力シート2!AO$6:AO$1085,MATCH(ROW()-8,⑤入力シート2!$AV$6:$AV$1085,0))+1)*3)="","",INDIRECT("⑤入力シート2!F"&amp;(INDEX(⑤入力シート2!AO$6:AO$1085,MATCH(ROW()-8,⑤入力シート2!$AV$6:$AV$1085,0))+1)*3)),"")</f>
        <v/>
      </c>
      <c r="K15" s="1627" t="str">
        <f ca="1">IF((ROW()-8)&lt;=MAX(⑤入力シート2!$AV$6:$AV$1085),IF(INDEX(⑤入力シート2!AP$6:AP$1085,MATCH(ROW()-8,⑤入力シート2!$AV$6:$AV$1085,0))=1,"基本給",IF(INDEX(⑤入力シート2!AP$6:AP$1085,MATCH(ROW()-8,⑤入力シート2!$AV$6:$AV$1085,0))=2,"手当","残")),"")</f>
        <v/>
      </c>
      <c r="L15" s="1628"/>
      <c r="M15" s="1628"/>
      <c r="N15" s="1629"/>
      <c r="O15" s="1623" t="str">
        <f ca="1">IF((ROW()-8)&lt;=MAX(⑤入力シート2!$AV$6:$AV$1085),INDEX(⑤入力シート2!AR$6:AR$1085,MATCH(ROW()-8,⑤入力シート2!$AV$6:$AV$1085,0)),"")</f>
        <v/>
      </c>
      <c r="P15" s="1624"/>
      <c r="Q15" s="1624"/>
      <c r="R15" s="628" t="s">
        <v>213</v>
      </c>
      <c r="S15" s="628" t="s">
        <v>214</v>
      </c>
      <c r="T15" s="629" t="str">
        <f ca="1">IF((ROW()-8)&lt;=MAX(⑤入力シート2!$AV$6:$AV$1085),INDEX(⑤入力シート2!AS$6:AS$1085,MATCH(ROW()-8,⑤入力シート2!$AV$6:$AV$1085,0)),"")</f>
        <v/>
      </c>
      <c r="U15" s="628" t="s">
        <v>89</v>
      </c>
      <c r="V15" s="628" t="s">
        <v>214</v>
      </c>
      <c r="W15" s="630">
        <v>1</v>
      </c>
      <c r="X15" s="628" t="s">
        <v>215</v>
      </c>
      <c r="Y15" s="628" t="s">
        <v>216</v>
      </c>
      <c r="Z15" s="1620" t="str">
        <f t="shared" ca="1" si="6"/>
        <v/>
      </c>
      <c r="AA15" s="1620"/>
      <c r="AB15" s="1620"/>
      <c r="AC15" s="1620"/>
      <c r="AD15" s="631" t="s">
        <v>213</v>
      </c>
      <c r="AE15" s="1621"/>
      <c r="AF15" s="1622"/>
      <c r="AG15" s="1622"/>
      <c r="AH15" s="628" t="s">
        <v>213</v>
      </c>
      <c r="AI15" s="628" t="s">
        <v>214</v>
      </c>
      <c r="AJ15" s="676"/>
      <c r="AK15" s="628" t="s">
        <v>89</v>
      </c>
      <c r="AL15" s="628" t="s">
        <v>214</v>
      </c>
      <c r="AM15" s="630">
        <v>1</v>
      </c>
      <c r="AN15" s="628" t="s">
        <v>215</v>
      </c>
      <c r="AO15" s="628" t="s">
        <v>216</v>
      </c>
      <c r="AP15" s="1620">
        <f t="shared" si="7"/>
        <v>0</v>
      </c>
      <c r="AQ15" s="1620"/>
      <c r="AR15" s="1620"/>
      <c r="AS15" s="1620"/>
      <c r="AT15" s="636" t="s">
        <v>213</v>
      </c>
      <c r="AU15" s="1623" t="str">
        <f ca="1">IF((ROW()-8)&lt;=MAX(⑤入力シート2!$AV$6:$AV$1085),INDEX(⑤入力シート2!AT$6:AT$1085,MATCH(ROW()-8,⑤入力シート2!$AV$6:$AV$1085,0)),"")</f>
        <v/>
      </c>
      <c r="AV15" s="1624"/>
      <c r="AW15" s="1624"/>
      <c r="AX15" s="628" t="s">
        <v>213</v>
      </c>
      <c r="AY15" s="628" t="s">
        <v>214</v>
      </c>
      <c r="AZ15" s="629" t="str">
        <f ca="1">IF((ROW()-8)&lt;=MAX(⑤入力シート2!$AV$6:$AV$1085),INDEX(⑤入力シート2!AU$6:AU$1085,MATCH(ROW()-8,⑤入力シート2!$AV$6:$AV$1085,0)),"")</f>
        <v/>
      </c>
      <c r="BA15" s="628" t="s">
        <v>89</v>
      </c>
      <c r="BB15" s="628" t="s">
        <v>214</v>
      </c>
      <c r="BC15" s="630">
        <v>1</v>
      </c>
      <c r="BD15" s="628" t="s">
        <v>215</v>
      </c>
      <c r="BE15" s="628" t="s">
        <v>216</v>
      </c>
      <c r="BF15" s="1620" t="str">
        <f t="shared" ca="1" si="4"/>
        <v/>
      </c>
      <c r="BG15" s="1620"/>
      <c r="BH15" s="1620"/>
      <c r="BI15" s="1620"/>
      <c r="BJ15" s="631" t="s">
        <v>213</v>
      </c>
      <c r="BK15" s="1621"/>
      <c r="BL15" s="1622"/>
      <c r="BM15" s="1622"/>
      <c r="BN15" s="628" t="s">
        <v>213</v>
      </c>
      <c r="BO15" s="628" t="s">
        <v>214</v>
      </c>
      <c r="BP15" s="676"/>
      <c r="BQ15" s="628" t="s">
        <v>89</v>
      </c>
      <c r="BR15" s="628" t="s">
        <v>214</v>
      </c>
      <c r="BS15" s="630">
        <v>1</v>
      </c>
      <c r="BT15" s="628" t="s">
        <v>215</v>
      </c>
      <c r="BU15" s="628" t="s">
        <v>216</v>
      </c>
      <c r="BV15" s="1620">
        <f t="shared" si="5"/>
        <v>0</v>
      </c>
      <c r="BW15" s="1620"/>
      <c r="BX15" s="1620"/>
      <c r="BY15" s="1620"/>
      <c r="BZ15" s="631" t="s">
        <v>213</v>
      </c>
      <c r="CA15" s="494" t="str">
        <f t="shared" ca="1" si="8"/>
        <v/>
      </c>
      <c r="CB15" s="495">
        <f t="shared" si="9"/>
        <v>0</v>
      </c>
      <c r="CC15" s="663"/>
      <c r="CD15" s="663"/>
    </row>
    <row r="16" spans="1:82" ht="26.1" customHeight="1">
      <c r="A16" s="492">
        <v>8</v>
      </c>
      <c r="B16" s="1631" t="str">
        <f ca="1">IF((ROW()-8)&lt;=MAX(⑤入力シート2!$AV$6:$AV$1085),IF(INDIRECT("⑤入力シート2!C"&amp;(INDEX(⑤入力シート2!AO$6:AO$1085,MATCH(ROW()-8,⑤入力シート2!$AV$6:$AV$1085,0))+1)*3)="","",INDIRECT("⑤入力シート2!C"&amp;(INDEX(⑤入力シート2!AO$6:AO$1085,MATCH(ROW()-8,⑤入力シート2!$AV$6:$AV$1085,0))+1)*3)),"")</f>
        <v/>
      </c>
      <c r="C16" s="1632"/>
      <c r="D16" s="1632"/>
      <c r="E16" s="1632"/>
      <c r="F16" s="1632"/>
      <c r="G16" s="1627" t="str">
        <f ca="1">IF((ROW()-8)&lt;=MAX(⑤入力シート2!$AV$6:$AV$1085),IF(INDIRECT("⑤入力シート2!E"&amp;(INDEX(⑤入力シート2!AO$6:AO$1085,MATCH(ROW()-8,⑤入力シート2!$AV$6:$AV$1085,0))+1)*3)="","",INDIRECT("⑤入力シート2!E"&amp;(INDEX(⑤入力シート2!AO$6:AO$1085,MATCH(ROW()-8,⑤入力シート2!$AV$6:$AV$1085,0))+1)*3)),"")</f>
        <v/>
      </c>
      <c r="H16" s="1628"/>
      <c r="I16" s="1629"/>
      <c r="J16" s="493" t="str">
        <f ca="1">IF((ROW()-8)&lt;=MAX(⑤入力シート2!$AV$6:$AV$1085),IF(INDIRECT("⑤入力シート2!F"&amp;(INDEX(⑤入力シート2!AO$6:AO$1085,MATCH(ROW()-8,⑤入力シート2!$AV$6:$AV$1085,0))+1)*3)="","",INDIRECT("⑤入力シート2!F"&amp;(INDEX(⑤入力シート2!AO$6:AO$1085,MATCH(ROW()-8,⑤入力シート2!$AV$6:$AV$1085,0))+1)*3)),"")</f>
        <v/>
      </c>
      <c r="K16" s="1627" t="str">
        <f ca="1">IF((ROW()-8)&lt;=MAX(⑤入力シート2!$AV$6:$AV$1085),IF(INDEX(⑤入力シート2!AP$6:AP$1085,MATCH(ROW()-8,⑤入力シート2!$AV$6:$AV$1085,0))=1,"基本給",IF(INDEX(⑤入力シート2!AP$6:AP$1085,MATCH(ROW()-8,⑤入力シート2!$AV$6:$AV$1085,0))=2,"手当","残")),"")</f>
        <v/>
      </c>
      <c r="L16" s="1628"/>
      <c r="M16" s="1628"/>
      <c r="N16" s="1629"/>
      <c r="O16" s="1623" t="str">
        <f ca="1">IF((ROW()-8)&lt;=MAX(⑤入力シート2!$AV$6:$AV$1085),INDEX(⑤入力シート2!AR$6:AR$1085,MATCH(ROW()-8,⑤入力シート2!$AV$6:$AV$1085,0)),"")</f>
        <v/>
      </c>
      <c r="P16" s="1624"/>
      <c r="Q16" s="1624"/>
      <c r="R16" s="628" t="s">
        <v>213</v>
      </c>
      <c r="S16" s="628" t="s">
        <v>214</v>
      </c>
      <c r="T16" s="629" t="str">
        <f ca="1">IF((ROW()-8)&lt;=MAX(⑤入力シート2!$AV$6:$AV$1085),INDEX(⑤入力シート2!AS$6:AS$1085,MATCH(ROW()-8,⑤入力シート2!$AV$6:$AV$1085,0)),"")</f>
        <v/>
      </c>
      <c r="U16" s="628" t="s">
        <v>89</v>
      </c>
      <c r="V16" s="628" t="s">
        <v>214</v>
      </c>
      <c r="W16" s="630">
        <v>1</v>
      </c>
      <c r="X16" s="628" t="s">
        <v>215</v>
      </c>
      <c r="Y16" s="628" t="s">
        <v>216</v>
      </c>
      <c r="Z16" s="1620" t="str">
        <f t="shared" ca="1" si="6"/>
        <v/>
      </c>
      <c r="AA16" s="1620"/>
      <c r="AB16" s="1620"/>
      <c r="AC16" s="1620"/>
      <c r="AD16" s="631" t="s">
        <v>213</v>
      </c>
      <c r="AE16" s="1621"/>
      <c r="AF16" s="1622"/>
      <c r="AG16" s="1622"/>
      <c r="AH16" s="628" t="s">
        <v>213</v>
      </c>
      <c r="AI16" s="628" t="s">
        <v>214</v>
      </c>
      <c r="AJ16" s="676"/>
      <c r="AK16" s="628" t="s">
        <v>89</v>
      </c>
      <c r="AL16" s="628" t="s">
        <v>214</v>
      </c>
      <c r="AM16" s="630">
        <v>1</v>
      </c>
      <c r="AN16" s="628" t="s">
        <v>215</v>
      </c>
      <c r="AO16" s="628" t="s">
        <v>216</v>
      </c>
      <c r="AP16" s="1620">
        <f t="shared" si="7"/>
        <v>0</v>
      </c>
      <c r="AQ16" s="1620"/>
      <c r="AR16" s="1620"/>
      <c r="AS16" s="1620"/>
      <c r="AT16" s="636" t="s">
        <v>213</v>
      </c>
      <c r="AU16" s="1623" t="str">
        <f ca="1">IF((ROW()-8)&lt;=MAX(⑤入力シート2!$AV$6:$AV$1085),INDEX(⑤入力シート2!AT$6:AT$1085,MATCH(ROW()-8,⑤入力シート2!$AV$6:$AV$1085,0)),"")</f>
        <v/>
      </c>
      <c r="AV16" s="1624"/>
      <c r="AW16" s="1624"/>
      <c r="AX16" s="628" t="s">
        <v>213</v>
      </c>
      <c r="AY16" s="628" t="s">
        <v>214</v>
      </c>
      <c r="AZ16" s="629" t="str">
        <f ca="1">IF((ROW()-8)&lt;=MAX(⑤入力シート2!$AV$6:$AV$1085),INDEX(⑤入力シート2!AU$6:AU$1085,MATCH(ROW()-8,⑤入力シート2!$AV$6:$AV$1085,0)),"")</f>
        <v/>
      </c>
      <c r="BA16" s="628" t="s">
        <v>89</v>
      </c>
      <c r="BB16" s="628" t="s">
        <v>214</v>
      </c>
      <c r="BC16" s="630">
        <v>1</v>
      </c>
      <c r="BD16" s="628" t="s">
        <v>215</v>
      </c>
      <c r="BE16" s="628" t="s">
        <v>216</v>
      </c>
      <c r="BF16" s="1620" t="str">
        <f t="shared" ca="1" si="4"/>
        <v/>
      </c>
      <c r="BG16" s="1620"/>
      <c r="BH16" s="1620"/>
      <c r="BI16" s="1620"/>
      <c r="BJ16" s="631" t="s">
        <v>213</v>
      </c>
      <c r="BK16" s="1621"/>
      <c r="BL16" s="1622"/>
      <c r="BM16" s="1622"/>
      <c r="BN16" s="628" t="s">
        <v>213</v>
      </c>
      <c r="BO16" s="628" t="s">
        <v>214</v>
      </c>
      <c r="BP16" s="676"/>
      <c r="BQ16" s="628" t="s">
        <v>89</v>
      </c>
      <c r="BR16" s="628" t="s">
        <v>214</v>
      </c>
      <c r="BS16" s="630">
        <v>1</v>
      </c>
      <c r="BT16" s="628" t="s">
        <v>215</v>
      </c>
      <c r="BU16" s="628" t="s">
        <v>216</v>
      </c>
      <c r="BV16" s="1620">
        <f t="shared" si="5"/>
        <v>0</v>
      </c>
      <c r="BW16" s="1620"/>
      <c r="BX16" s="1620"/>
      <c r="BY16" s="1620"/>
      <c r="BZ16" s="631" t="s">
        <v>213</v>
      </c>
      <c r="CA16" s="494" t="str">
        <f t="shared" ca="1" si="8"/>
        <v/>
      </c>
      <c r="CB16" s="495">
        <f t="shared" si="9"/>
        <v>0</v>
      </c>
      <c r="CC16" s="663"/>
      <c r="CD16" s="663"/>
    </row>
    <row r="17" spans="1:82" ht="26.1" customHeight="1">
      <c r="A17" s="492">
        <v>9</v>
      </c>
      <c r="B17" s="1631" t="str">
        <f ca="1">IF((ROW()-8)&lt;=MAX(⑤入力シート2!$AV$6:$AV$1085),IF(INDIRECT("⑤入力シート2!C"&amp;(INDEX(⑤入力シート2!AO$6:AO$1085,MATCH(ROW()-8,⑤入力シート2!$AV$6:$AV$1085,0))+1)*3)="","",INDIRECT("⑤入力シート2!C"&amp;(INDEX(⑤入力シート2!AO$6:AO$1085,MATCH(ROW()-8,⑤入力シート2!$AV$6:$AV$1085,0))+1)*3)),"")</f>
        <v/>
      </c>
      <c r="C17" s="1632"/>
      <c r="D17" s="1632"/>
      <c r="E17" s="1632"/>
      <c r="F17" s="1632"/>
      <c r="G17" s="1627" t="str">
        <f ca="1">IF((ROW()-8)&lt;=MAX(⑤入力シート2!$AV$6:$AV$1085),IF(INDIRECT("⑤入力シート2!E"&amp;(INDEX(⑤入力シート2!AO$6:AO$1085,MATCH(ROW()-8,⑤入力シート2!$AV$6:$AV$1085,0))+1)*3)="","",INDIRECT("⑤入力シート2!E"&amp;(INDEX(⑤入力シート2!AO$6:AO$1085,MATCH(ROW()-8,⑤入力シート2!$AV$6:$AV$1085,0))+1)*3)),"")</f>
        <v/>
      </c>
      <c r="H17" s="1628"/>
      <c r="I17" s="1629"/>
      <c r="J17" s="493" t="str">
        <f ca="1">IF((ROW()-8)&lt;=MAX(⑤入力シート2!$AV$6:$AV$1085),IF(INDIRECT("⑤入力シート2!F"&amp;(INDEX(⑤入力シート2!AO$6:AO$1085,MATCH(ROW()-8,⑤入力シート2!$AV$6:$AV$1085,0))+1)*3)="","",INDIRECT("⑤入力シート2!F"&amp;(INDEX(⑤入力シート2!AO$6:AO$1085,MATCH(ROW()-8,⑤入力シート2!$AV$6:$AV$1085,0))+1)*3)),"")</f>
        <v/>
      </c>
      <c r="K17" s="1627" t="str">
        <f ca="1">IF((ROW()-8)&lt;=MAX(⑤入力シート2!$AV$6:$AV$1085),IF(INDEX(⑤入力シート2!AP$6:AP$1085,MATCH(ROW()-8,⑤入力シート2!$AV$6:$AV$1085,0))=1,"基本給",IF(INDEX(⑤入力シート2!AP$6:AP$1085,MATCH(ROW()-8,⑤入力シート2!$AV$6:$AV$1085,0))=2,"手当","残")),"")</f>
        <v/>
      </c>
      <c r="L17" s="1628"/>
      <c r="M17" s="1628"/>
      <c r="N17" s="1629"/>
      <c r="O17" s="1623" t="str">
        <f ca="1">IF((ROW()-8)&lt;=MAX(⑤入力シート2!$AV$6:$AV$1085),INDEX(⑤入力シート2!AR$6:AR$1085,MATCH(ROW()-8,⑤入力シート2!$AV$6:$AV$1085,0)),"")</f>
        <v/>
      </c>
      <c r="P17" s="1624"/>
      <c r="Q17" s="1624"/>
      <c r="R17" s="628" t="s">
        <v>213</v>
      </c>
      <c r="S17" s="628" t="s">
        <v>214</v>
      </c>
      <c r="T17" s="629" t="str">
        <f ca="1">IF((ROW()-8)&lt;=MAX(⑤入力シート2!$AV$6:$AV$1085),INDEX(⑤入力シート2!AS$6:AS$1085,MATCH(ROW()-8,⑤入力シート2!$AV$6:$AV$1085,0)),"")</f>
        <v/>
      </c>
      <c r="U17" s="628" t="s">
        <v>89</v>
      </c>
      <c r="V17" s="628" t="s">
        <v>214</v>
      </c>
      <c r="W17" s="630">
        <v>1</v>
      </c>
      <c r="X17" s="628" t="s">
        <v>215</v>
      </c>
      <c r="Y17" s="628" t="s">
        <v>216</v>
      </c>
      <c r="Z17" s="1620" t="str">
        <f t="shared" ca="1" si="6"/>
        <v/>
      </c>
      <c r="AA17" s="1620"/>
      <c r="AB17" s="1620"/>
      <c r="AC17" s="1620"/>
      <c r="AD17" s="631" t="s">
        <v>213</v>
      </c>
      <c r="AE17" s="1621"/>
      <c r="AF17" s="1622"/>
      <c r="AG17" s="1622"/>
      <c r="AH17" s="628" t="s">
        <v>213</v>
      </c>
      <c r="AI17" s="628" t="s">
        <v>214</v>
      </c>
      <c r="AJ17" s="676"/>
      <c r="AK17" s="628" t="s">
        <v>89</v>
      </c>
      <c r="AL17" s="628" t="s">
        <v>214</v>
      </c>
      <c r="AM17" s="630">
        <v>1</v>
      </c>
      <c r="AN17" s="628" t="s">
        <v>215</v>
      </c>
      <c r="AO17" s="628" t="s">
        <v>216</v>
      </c>
      <c r="AP17" s="1620">
        <f t="shared" si="7"/>
        <v>0</v>
      </c>
      <c r="AQ17" s="1620"/>
      <c r="AR17" s="1620"/>
      <c r="AS17" s="1620"/>
      <c r="AT17" s="636" t="s">
        <v>213</v>
      </c>
      <c r="AU17" s="1623" t="str">
        <f ca="1">IF((ROW()-8)&lt;=MAX(⑤入力シート2!$AV$6:$AV$1085),INDEX(⑤入力シート2!AT$6:AT$1085,MATCH(ROW()-8,⑤入力シート2!$AV$6:$AV$1085,0)),"")</f>
        <v/>
      </c>
      <c r="AV17" s="1624"/>
      <c r="AW17" s="1624"/>
      <c r="AX17" s="628" t="s">
        <v>213</v>
      </c>
      <c r="AY17" s="628" t="s">
        <v>214</v>
      </c>
      <c r="AZ17" s="629" t="str">
        <f ca="1">IF((ROW()-8)&lt;=MAX(⑤入力シート2!$AV$6:$AV$1085),INDEX(⑤入力シート2!AU$6:AU$1085,MATCH(ROW()-8,⑤入力シート2!$AV$6:$AV$1085,0)),"")</f>
        <v/>
      </c>
      <c r="BA17" s="628" t="s">
        <v>89</v>
      </c>
      <c r="BB17" s="628" t="s">
        <v>214</v>
      </c>
      <c r="BC17" s="630">
        <v>1</v>
      </c>
      <c r="BD17" s="628" t="s">
        <v>215</v>
      </c>
      <c r="BE17" s="628" t="s">
        <v>216</v>
      </c>
      <c r="BF17" s="1620" t="str">
        <f t="shared" ca="1" si="4"/>
        <v/>
      </c>
      <c r="BG17" s="1620"/>
      <c r="BH17" s="1620"/>
      <c r="BI17" s="1620"/>
      <c r="BJ17" s="631" t="s">
        <v>213</v>
      </c>
      <c r="BK17" s="1621"/>
      <c r="BL17" s="1622"/>
      <c r="BM17" s="1622"/>
      <c r="BN17" s="628" t="s">
        <v>213</v>
      </c>
      <c r="BO17" s="628" t="s">
        <v>214</v>
      </c>
      <c r="BP17" s="676"/>
      <c r="BQ17" s="628" t="s">
        <v>89</v>
      </c>
      <c r="BR17" s="628" t="s">
        <v>214</v>
      </c>
      <c r="BS17" s="630">
        <v>1</v>
      </c>
      <c r="BT17" s="628" t="s">
        <v>215</v>
      </c>
      <c r="BU17" s="628" t="s">
        <v>216</v>
      </c>
      <c r="BV17" s="1620">
        <f t="shared" si="5"/>
        <v>0</v>
      </c>
      <c r="BW17" s="1620"/>
      <c r="BX17" s="1620"/>
      <c r="BY17" s="1620"/>
      <c r="BZ17" s="631" t="s">
        <v>213</v>
      </c>
      <c r="CA17" s="494" t="str">
        <f t="shared" ca="1" si="8"/>
        <v/>
      </c>
      <c r="CB17" s="495">
        <f t="shared" si="9"/>
        <v>0</v>
      </c>
      <c r="CC17" s="663"/>
      <c r="CD17" s="663"/>
    </row>
    <row r="18" spans="1:82" ht="26.1" customHeight="1">
      <c r="A18" s="492">
        <v>10</v>
      </c>
      <c r="B18" s="1631" t="str">
        <f ca="1">IF((ROW()-8)&lt;=MAX(⑤入力シート2!$AV$6:$AV$1085),IF(INDIRECT("⑤入力シート2!C"&amp;(INDEX(⑤入力シート2!AO$6:AO$1085,MATCH(ROW()-8,⑤入力シート2!$AV$6:$AV$1085,0))+1)*3)="","",INDIRECT("⑤入力シート2!C"&amp;(INDEX(⑤入力シート2!AO$6:AO$1085,MATCH(ROW()-8,⑤入力シート2!$AV$6:$AV$1085,0))+1)*3)),"")</f>
        <v/>
      </c>
      <c r="C18" s="1632"/>
      <c r="D18" s="1632"/>
      <c r="E18" s="1632"/>
      <c r="F18" s="1632"/>
      <c r="G18" s="1627" t="str">
        <f ca="1">IF((ROW()-8)&lt;=MAX(⑤入力シート2!$AV$6:$AV$1085),IF(INDIRECT("⑤入力シート2!E"&amp;(INDEX(⑤入力シート2!AO$6:AO$1085,MATCH(ROW()-8,⑤入力シート2!$AV$6:$AV$1085,0))+1)*3)="","",INDIRECT("⑤入力シート2!E"&amp;(INDEX(⑤入力シート2!AO$6:AO$1085,MATCH(ROW()-8,⑤入力シート2!$AV$6:$AV$1085,0))+1)*3)),"")</f>
        <v/>
      </c>
      <c r="H18" s="1628"/>
      <c r="I18" s="1629"/>
      <c r="J18" s="493" t="str">
        <f ca="1">IF((ROW()-8)&lt;=MAX(⑤入力シート2!$AV$6:$AV$1085),IF(INDIRECT("⑤入力シート2!F"&amp;(INDEX(⑤入力シート2!AO$6:AO$1085,MATCH(ROW()-8,⑤入力シート2!$AV$6:$AV$1085,0))+1)*3)="","",INDIRECT("⑤入力シート2!F"&amp;(INDEX(⑤入力シート2!AO$6:AO$1085,MATCH(ROW()-8,⑤入力シート2!$AV$6:$AV$1085,0))+1)*3)),"")</f>
        <v/>
      </c>
      <c r="K18" s="1627" t="str">
        <f ca="1">IF((ROW()-8)&lt;=MAX(⑤入力シート2!$AV$6:$AV$1085),IF(INDEX(⑤入力シート2!AP$6:AP$1085,MATCH(ROW()-8,⑤入力シート2!$AV$6:$AV$1085,0))=1,"基本給",IF(INDEX(⑤入力シート2!AP$6:AP$1085,MATCH(ROW()-8,⑤入力シート2!$AV$6:$AV$1085,0))=2,"手当","残")),"")</f>
        <v/>
      </c>
      <c r="L18" s="1628"/>
      <c r="M18" s="1628"/>
      <c r="N18" s="1629"/>
      <c r="O18" s="1623" t="str">
        <f ca="1">IF((ROW()-8)&lt;=MAX(⑤入力シート2!$AV$6:$AV$1085),INDEX(⑤入力シート2!AR$6:AR$1085,MATCH(ROW()-8,⑤入力シート2!$AV$6:$AV$1085,0)),"")</f>
        <v/>
      </c>
      <c r="P18" s="1624"/>
      <c r="Q18" s="1624"/>
      <c r="R18" s="628" t="s">
        <v>213</v>
      </c>
      <c r="S18" s="628" t="s">
        <v>214</v>
      </c>
      <c r="T18" s="629" t="str">
        <f ca="1">IF((ROW()-8)&lt;=MAX(⑤入力シート2!$AV$6:$AV$1085),INDEX(⑤入力シート2!AS$6:AS$1085,MATCH(ROW()-8,⑤入力シート2!$AV$6:$AV$1085,0)),"")</f>
        <v/>
      </c>
      <c r="U18" s="628" t="s">
        <v>89</v>
      </c>
      <c r="V18" s="628" t="s">
        <v>214</v>
      </c>
      <c r="W18" s="630">
        <v>1</v>
      </c>
      <c r="X18" s="628" t="s">
        <v>215</v>
      </c>
      <c r="Y18" s="628" t="s">
        <v>216</v>
      </c>
      <c r="Z18" s="1620" t="str">
        <f t="shared" ca="1" si="6"/>
        <v/>
      </c>
      <c r="AA18" s="1620"/>
      <c r="AB18" s="1620"/>
      <c r="AC18" s="1620"/>
      <c r="AD18" s="631" t="s">
        <v>213</v>
      </c>
      <c r="AE18" s="1621"/>
      <c r="AF18" s="1622"/>
      <c r="AG18" s="1622"/>
      <c r="AH18" s="628" t="s">
        <v>213</v>
      </c>
      <c r="AI18" s="628" t="s">
        <v>214</v>
      </c>
      <c r="AJ18" s="676"/>
      <c r="AK18" s="628" t="s">
        <v>89</v>
      </c>
      <c r="AL18" s="628" t="s">
        <v>214</v>
      </c>
      <c r="AM18" s="630">
        <v>1</v>
      </c>
      <c r="AN18" s="628" t="s">
        <v>215</v>
      </c>
      <c r="AO18" s="628" t="s">
        <v>216</v>
      </c>
      <c r="AP18" s="1620">
        <f t="shared" si="7"/>
        <v>0</v>
      </c>
      <c r="AQ18" s="1620"/>
      <c r="AR18" s="1620"/>
      <c r="AS18" s="1620"/>
      <c r="AT18" s="636" t="s">
        <v>213</v>
      </c>
      <c r="AU18" s="1623" t="str">
        <f ca="1">IF((ROW()-8)&lt;=MAX(⑤入力シート2!$AV$6:$AV$1085),INDEX(⑤入力シート2!AT$6:AT$1085,MATCH(ROW()-8,⑤入力シート2!$AV$6:$AV$1085,0)),"")</f>
        <v/>
      </c>
      <c r="AV18" s="1624"/>
      <c r="AW18" s="1624"/>
      <c r="AX18" s="628" t="s">
        <v>213</v>
      </c>
      <c r="AY18" s="628" t="s">
        <v>214</v>
      </c>
      <c r="AZ18" s="629" t="str">
        <f ca="1">IF((ROW()-8)&lt;=MAX(⑤入力シート2!$AV$6:$AV$1085),INDEX(⑤入力シート2!AU$6:AU$1085,MATCH(ROW()-8,⑤入力シート2!$AV$6:$AV$1085,0)),"")</f>
        <v/>
      </c>
      <c r="BA18" s="628" t="s">
        <v>89</v>
      </c>
      <c r="BB18" s="628" t="s">
        <v>214</v>
      </c>
      <c r="BC18" s="630">
        <v>1</v>
      </c>
      <c r="BD18" s="628" t="s">
        <v>215</v>
      </c>
      <c r="BE18" s="628" t="s">
        <v>216</v>
      </c>
      <c r="BF18" s="1620" t="str">
        <f t="shared" ca="1" si="4"/>
        <v/>
      </c>
      <c r="BG18" s="1620"/>
      <c r="BH18" s="1620"/>
      <c r="BI18" s="1620"/>
      <c r="BJ18" s="631" t="s">
        <v>213</v>
      </c>
      <c r="BK18" s="1621"/>
      <c r="BL18" s="1622"/>
      <c r="BM18" s="1622"/>
      <c r="BN18" s="628" t="s">
        <v>213</v>
      </c>
      <c r="BO18" s="628" t="s">
        <v>214</v>
      </c>
      <c r="BP18" s="676"/>
      <c r="BQ18" s="628" t="s">
        <v>89</v>
      </c>
      <c r="BR18" s="628" t="s">
        <v>214</v>
      </c>
      <c r="BS18" s="630">
        <v>1</v>
      </c>
      <c r="BT18" s="628" t="s">
        <v>215</v>
      </c>
      <c r="BU18" s="628" t="s">
        <v>216</v>
      </c>
      <c r="BV18" s="1620">
        <f t="shared" si="5"/>
        <v>0</v>
      </c>
      <c r="BW18" s="1620"/>
      <c r="BX18" s="1620"/>
      <c r="BY18" s="1620"/>
      <c r="BZ18" s="631" t="s">
        <v>213</v>
      </c>
      <c r="CA18" s="494" t="str">
        <f t="shared" ca="1" si="8"/>
        <v/>
      </c>
      <c r="CB18" s="495">
        <f t="shared" si="9"/>
        <v>0</v>
      </c>
      <c r="CC18" s="663"/>
      <c r="CD18" s="663"/>
    </row>
    <row r="19" spans="1:82" ht="26.1" customHeight="1">
      <c r="A19" s="492">
        <v>11</v>
      </c>
      <c r="B19" s="1631" t="str">
        <f ca="1">IF((ROW()-8)&lt;=MAX(⑤入力シート2!$AV$6:$AV$1085),IF(INDIRECT("⑤入力シート2!C"&amp;(INDEX(⑤入力シート2!AO$6:AO$1085,MATCH(ROW()-8,⑤入力シート2!$AV$6:$AV$1085,0))+1)*3)="","",INDIRECT("⑤入力シート2!C"&amp;(INDEX(⑤入力シート2!AO$6:AO$1085,MATCH(ROW()-8,⑤入力シート2!$AV$6:$AV$1085,0))+1)*3)),"")</f>
        <v/>
      </c>
      <c r="C19" s="1632"/>
      <c r="D19" s="1632"/>
      <c r="E19" s="1632"/>
      <c r="F19" s="1632"/>
      <c r="G19" s="1627" t="str">
        <f ca="1">IF((ROW()-8)&lt;=MAX(⑤入力シート2!$AV$6:$AV$1085),IF(INDIRECT("⑤入力シート2!E"&amp;(INDEX(⑤入力シート2!AO$6:AO$1085,MATCH(ROW()-8,⑤入力シート2!$AV$6:$AV$1085,0))+1)*3)="","",INDIRECT("⑤入力シート2!E"&amp;(INDEX(⑤入力シート2!AO$6:AO$1085,MATCH(ROW()-8,⑤入力シート2!$AV$6:$AV$1085,0))+1)*3)),"")</f>
        <v/>
      </c>
      <c r="H19" s="1628"/>
      <c r="I19" s="1629"/>
      <c r="J19" s="493" t="str">
        <f ca="1">IF((ROW()-8)&lt;=MAX(⑤入力シート2!$AV$6:$AV$1085),IF(INDIRECT("⑤入力シート2!F"&amp;(INDEX(⑤入力シート2!AO$6:AO$1085,MATCH(ROW()-8,⑤入力シート2!$AV$6:$AV$1085,0))+1)*3)="","",INDIRECT("⑤入力シート2!F"&amp;(INDEX(⑤入力シート2!AO$6:AO$1085,MATCH(ROW()-8,⑤入力シート2!$AV$6:$AV$1085,0))+1)*3)),"")</f>
        <v/>
      </c>
      <c r="K19" s="1627" t="str">
        <f ca="1">IF((ROW()-8)&lt;=MAX(⑤入力シート2!$AV$6:$AV$1085),IF(INDEX(⑤入力シート2!AP$6:AP$1085,MATCH(ROW()-8,⑤入力シート2!$AV$6:$AV$1085,0))=1,"基本給",IF(INDEX(⑤入力シート2!AP$6:AP$1085,MATCH(ROW()-8,⑤入力シート2!$AV$6:$AV$1085,0))=2,"手当","残")),"")</f>
        <v/>
      </c>
      <c r="L19" s="1628"/>
      <c r="M19" s="1628"/>
      <c r="N19" s="1629"/>
      <c r="O19" s="1623" t="str">
        <f ca="1">IF((ROW()-8)&lt;=MAX(⑤入力シート2!$AV$6:$AV$1085),INDEX(⑤入力シート2!AR$6:AR$1085,MATCH(ROW()-8,⑤入力シート2!$AV$6:$AV$1085,0)),"")</f>
        <v/>
      </c>
      <c r="P19" s="1624"/>
      <c r="Q19" s="1624"/>
      <c r="R19" s="628" t="s">
        <v>213</v>
      </c>
      <c r="S19" s="628" t="s">
        <v>214</v>
      </c>
      <c r="T19" s="629" t="str">
        <f ca="1">IF((ROW()-8)&lt;=MAX(⑤入力シート2!$AV$6:$AV$1085),INDEX(⑤入力シート2!AS$6:AS$1085,MATCH(ROW()-8,⑤入力シート2!$AV$6:$AV$1085,0)),"")</f>
        <v/>
      </c>
      <c r="U19" s="628" t="s">
        <v>89</v>
      </c>
      <c r="V19" s="628" t="s">
        <v>214</v>
      </c>
      <c r="W19" s="630">
        <v>1</v>
      </c>
      <c r="X19" s="628" t="s">
        <v>215</v>
      </c>
      <c r="Y19" s="628" t="s">
        <v>216</v>
      </c>
      <c r="Z19" s="1620" t="str">
        <f t="shared" ca="1" si="6"/>
        <v/>
      </c>
      <c r="AA19" s="1620"/>
      <c r="AB19" s="1620"/>
      <c r="AC19" s="1620"/>
      <c r="AD19" s="631" t="s">
        <v>213</v>
      </c>
      <c r="AE19" s="1621"/>
      <c r="AF19" s="1622"/>
      <c r="AG19" s="1622"/>
      <c r="AH19" s="628" t="s">
        <v>213</v>
      </c>
      <c r="AI19" s="628" t="s">
        <v>214</v>
      </c>
      <c r="AJ19" s="676"/>
      <c r="AK19" s="628" t="s">
        <v>89</v>
      </c>
      <c r="AL19" s="628" t="s">
        <v>214</v>
      </c>
      <c r="AM19" s="630">
        <v>1</v>
      </c>
      <c r="AN19" s="628" t="s">
        <v>215</v>
      </c>
      <c r="AO19" s="628" t="s">
        <v>216</v>
      </c>
      <c r="AP19" s="1620">
        <f t="shared" si="7"/>
        <v>0</v>
      </c>
      <c r="AQ19" s="1620"/>
      <c r="AR19" s="1620"/>
      <c r="AS19" s="1620"/>
      <c r="AT19" s="636" t="s">
        <v>213</v>
      </c>
      <c r="AU19" s="1623" t="str">
        <f ca="1">IF((ROW()-8)&lt;=MAX(⑤入力シート2!$AV$6:$AV$1085),INDEX(⑤入力シート2!AT$6:AT$1085,MATCH(ROW()-8,⑤入力シート2!$AV$6:$AV$1085,0)),"")</f>
        <v/>
      </c>
      <c r="AV19" s="1624"/>
      <c r="AW19" s="1624"/>
      <c r="AX19" s="628" t="s">
        <v>213</v>
      </c>
      <c r="AY19" s="628" t="s">
        <v>214</v>
      </c>
      <c r="AZ19" s="629" t="str">
        <f ca="1">IF((ROW()-8)&lt;=MAX(⑤入力シート2!$AV$6:$AV$1085),INDEX(⑤入力シート2!AU$6:AU$1085,MATCH(ROW()-8,⑤入力シート2!$AV$6:$AV$1085,0)),"")</f>
        <v/>
      </c>
      <c r="BA19" s="628" t="s">
        <v>89</v>
      </c>
      <c r="BB19" s="628" t="s">
        <v>214</v>
      </c>
      <c r="BC19" s="630">
        <v>1</v>
      </c>
      <c r="BD19" s="628" t="s">
        <v>215</v>
      </c>
      <c r="BE19" s="628" t="s">
        <v>216</v>
      </c>
      <c r="BF19" s="1620" t="str">
        <f t="shared" ca="1" si="4"/>
        <v/>
      </c>
      <c r="BG19" s="1620"/>
      <c r="BH19" s="1620"/>
      <c r="BI19" s="1620"/>
      <c r="BJ19" s="631" t="s">
        <v>213</v>
      </c>
      <c r="BK19" s="1621"/>
      <c r="BL19" s="1622"/>
      <c r="BM19" s="1622"/>
      <c r="BN19" s="628" t="s">
        <v>213</v>
      </c>
      <c r="BO19" s="628" t="s">
        <v>214</v>
      </c>
      <c r="BP19" s="676"/>
      <c r="BQ19" s="628" t="s">
        <v>89</v>
      </c>
      <c r="BR19" s="628" t="s">
        <v>214</v>
      </c>
      <c r="BS19" s="630">
        <v>1</v>
      </c>
      <c r="BT19" s="628" t="s">
        <v>215</v>
      </c>
      <c r="BU19" s="628" t="s">
        <v>216</v>
      </c>
      <c r="BV19" s="1620">
        <f t="shared" si="5"/>
        <v>0</v>
      </c>
      <c r="BW19" s="1620"/>
      <c r="BX19" s="1620"/>
      <c r="BY19" s="1620"/>
      <c r="BZ19" s="631" t="s">
        <v>213</v>
      </c>
      <c r="CA19" s="494" t="str">
        <f t="shared" ca="1" si="8"/>
        <v/>
      </c>
      <c r="CB19" s="495">
        <f t="shared" si="9"/>
        <v>0</v>
      </c>
      <c r="CC19" s="663"/>
      <c r="CD19" s="663"/>
    </row>
    <row r="20" spans="1:82" ht="26.1" customHeight="1">
      <c r="A20" s="492">
        <v>12</v>
      </c>
      <c r="B20" s="1631" t="str">
        <f ca="1">IF((ROW()-8)&lt;=MAX(⑤入力シート2!$AV$6:$AV$1085),IF(INDIRECT("⑤入力シート2!C"&amp;(INDEX(⑤入力シート2!AO$6:AO$1085,MATCH(ROW()-8,⑤入力シート2!$AV$6:$AV$1085,0))+1)*3)="","",INDIRECT("⑤入力シート2!C"&amp;(INDEX(⑤入力シート2!AO$6:AO$1085,MATCH(ROW()-8,⑤入力シート2!$AV$6:$AV$1085,0))+1)*3)),"")</f>
        <v/>
      </c>
      <c r="C20" s="1632"/>
      <c r="D20" s="1632"/>
      <c r="E20" s="1632"/>
      <c r="F20" s="1632"/>
      <c r="G20" s="1627" t="str">
        <f ca="1">IF((ROW()-8)&lt;=MAX(⑤入力シート2!$AV$6:$AV$1085),IF(INDIRECT("⑤入力シート2!E"&amp;(INDEX(⑤入力シート2!AO$6:AO$1085,MATCH(ROW()-8,⑤入力シート2!$AV$6:$AV$1085,0))+1)*3)="","",INDIRECT("⑤入力シート2!E"&amp;(INDEX(⑤入力シート2!AO$6:AO$1085,MATCH(ROW()-8,⑤入力シート2!$AV$6:$AV$1085,0))+1)*3)),"")</f>
        <v/>
      </c>
      <c r="H20" s="1628"/>
      <c r="I20" s="1629"/>
      <c r="J20" s="493" t="str">
        <f ca="1">IF((ROW()-8)&lt;=MAX(⑤入力シート2!$AV$6:$AV$1085),IF(INDIRECT("⑤入力シート2!F"&amp;(INDEX(⑤入力シート2!AO$6:AO$1085,MATCH(ROW()-8,⑤入力シート2!$AV$6:$AV$1085,0))+1)*3)="","",INDIRECT("⑤入力シート2!F"&amp;(INDEX(⑤入力シート2!AO$6:AO$1085,MATCH(ROW()-8,⑤入力シート2!$AV$6:$AV$1085,0))+1)*3)),"")</f>
        <v/>
      </c>
      <c r="K20" s="1627" t="str">
        <f ca="1">IF((ROW()-8)&lt;=MAX(⑤入力シート2!$AV$6:$AV$1085),IF(INDEX(⑤入力シート2!AP$6:AP$1085,MATCH(ROW()-8,⑤入力シート2!$AV$6:$AV$1085,0))=1,"基本給",IF(INDEX(⑤入力シート2!AP$6:AP$1085,MATCH(ROW()-8,⑤入力シート2!$AV$6:$AV$1085,0))=2,"手当","残")),"")</f>
        <v/>
      </c>
      <c r="L20" s="1628"/>
      <c r="M20" s="1628"/>
      <c r="N20" s="1629"/>
      <c r="O20" s="1623" t="str">
        <f ca="1">IF((ROW()-8)&lt;=MAX(⑤入力シート2!$AV$6:$AV$1085),INDEX(⑤入力シート2!AR$6:AR$1085,MATCH(ROW()-8,⑤入力シート2!$AV$6:$AV$1085,0)),"")</f>
        <v/>
      </c>
      <c r="P20" s="1624"/>
      <c r="Q20" s="1624"/>
      <c r="R20" s="628" t="s">
        <v>213</v>
      </c>
      <c r="S20" s="628" t="s">
        <v>214</v>
      </c>
      <c r="T20" s="629" t="str">
        <f ca="1">IF((ROW()-8)&lt;=MAX(⑤入力シート2!$AV$6:$AV$1085),INDEX(⑤入力シート2!AS$6:AS$1085,MATCH(ROW()-8,⑤入力シート2!$AV$6:$AV$1085,0)),"")</f>
        <v/>
      </c>
      <c r="U20" s="628" t="s">
        <v>89</v>
      </c>
      <c r="V20" s="628" t="s">
        <v>214</v>
      </c>
      <c r="W20" s="630">
        <v>1</v>
      </c>
      <c r="X20" s="628" t="s">
        <v>215</v>
      </c>
      <c r="Y20" s="628" t="s">
        <v>216</v>
      </c>
      <c r="Z20" s="1620" t="str">
        <f t="shared" ca="1" si="6"/>
        <v/>
      </c>
      <c r="AA20" s="1620"/>
      <c r="AB20" s="1620"/>
      <c r="AC20" s="1620"/>
      <c r="AD20" s="631" t="s">
        <v>213</v>
      </c>
      <c r="AE20" s="1621"/>
      <c r="AF20" s="1622"/>
      <c r="AG20" s="1622"/>
      <c r="AH20" s="628" t="s">
        <v>213</v>
      </c>
      <c r="AI20" s="628" t="s">
        <v>214</v>
      </c>
      <c r="AJ20" s="676"/>
      <c r="AK20" s="628" t="s">
        <v>89</v>
      </c>
      <c r="AL20" s="628" t="s">
        <v>214</v>
      </c>
      <c r="AM20" s="630">
        <v>1</v>
      </c>
      <c r="AN20" s="628" t="s">
        <v>215</v>
      </c>
      <c r="AO20" s="628" t="s">
        <v>216</v>
      </c>
      <c r="AP20" s="1620">
        <f t="shared" si="7"/>
        <v>0</v>
      </c>
      <c r="AQ20" s="1620"/>
      <c r="AR20" s="1620"/>
      <c r="AS20" s="1620"/>
      <c r="AT20" s="636" t="s">
        <v>213</v>
      </c>
      <c r="AU20" s="1623" t="str">
        <f ca="1">IF((ROW()-8)&lt;=MAX(⑤入力シート2!$AV$6:$AV$1085),INDEX(⑤入力シート2!AT$6:AT$1085,MATCH(ROW()-8,⑤入力シート2!$AV$6:$AV$1085,0)),"")</f>
        <v/>
      </c>
      <c r="AV20" s="1624"/>
      <c r="AW20" s="1624"/>
      <c r="AX20" s="628" t="s">
        <v>213</v>
      </c>
      <c r="AY20" s="628" t="s">
        <v>214</v>
      </c>
      <c r="AZ20" s="629" t="str">
        <f ca="1">IF((ROW()-8)&lt;=MAX(⑤入力シート2!$AV$6:$AV$1085),INDEX(⑤入力シート2!AU$6:AU$1085,MATCH(ROW()-8,⑤入力シート2!$AV$6:$AV$1085,0)),"")</f>
        <v/>
      </c>
      <c r="BA20" s="628" t="s">
        <v>89</v>
      </c>
      <c r="BB20" s="628" t="s">
        <v>214</v>
      </c>
      <c r="BC20" s="630">
        <v>1</v>
      </c>
      <c r="BD20" s="628" t="s">
        <v>215</v>
      </c>
      <c r="BE20" s="628" t="s">
        <v>216</v>
      </c>
      <c r="BF20" s="1620" t="str">
        <f t="shared" ca="1" si="4"/>
        <v/>
      </c>
      <c r="BG20" s="1620"/>
      <c r="BH20" s="1620"/>
      <c r="BI20" s="1620"/>
      <c r="BJ20" s="631" t="s">
        <v>213</v>
      </c>
      <c r="BK20" s="1621"/>
      <c r="BL20" s="1622"/>
      <c r="BM20" s="1622"/>
      <c r="BN20" s="628" t="s">
        <v>213</v>
      </c>
      <c r="BO20" s="628" t="s">
        <v>214</v>
      </c>
      <c r="BP20" s="676"/>
      <c r="BQ20" s="628" t="s">
        <v>89</v>
      </c>
      <c r="BR20" s="628" t="s">
        <v>214</v>
      </c>
      <c r="BS20" s="630">
        <v>1</v>
      </c>
      <c r="BT20" s="628" t="s">
        <v>215</v>
      </c>
      <c r="BU20" s="628" t="s">
        <v>216</v>
      </c>
      <c r="BV20" s="1620">
        <f t="shared" si="5"/>
        <v>0</v>
      </c>
      <c r="BW20" s="1620"/>
      <c r="BX20" s="1620"/>
      <c r="BY20" s="1620"/>
      <c r="BZ20" s="631" t="s">
        <v>213</v>
      </c>
      <c r="CA20" s="494" t="str">
        <f t="shared" ca="1" si="8"/>
        <v/>
      </c>
      <c r="CB20" s="495">
        <f t="shared" si="9"/>
        <v>0</v>
      </c>
      <c r="CC20" s="663"/>
      <c r="CD20" s="663"/>
    </row>
    <row r="21" spans="1:82" ht="26.1" customHeight="1">
      <c r="A21" s="492">
        <v>13</v>
      </c>
      <c r="B21" s="1631" t="str">
        <f ca="1">IF((ROW()-8)&lt;=MAX(⑤入力シート2!$AV$6:$AV$1085),IF(INDIRECT("⑤入力シート2!C"&amp;(INDEX(⑤入力シート2!AO$6:AO$1085,MATCH(ROW()-8,⑤入力シート2!$AV$6:$AV$1085,0))+1)*3)="","",INDIRECT("⑤入力シート2!C"&amp;(INDEX(⑤入力シート2!AO$6:AO$1085,MATCH(ROW()-8,⑤入力シート2!$AV$6:$AV$1085,0))+1)*3)),"")</f>
        <v/>
      </c>
      <c r="C21" s="1632"/>
      <c r="D21" s="1632"/>
      <c r="E21" s="1632"/>
      <c r="F21" s="1632"/>
      <c r="G21" s="1627" t="str">
        <f ca="1">IF((ROW()-8)&lt;=MAX(⑤入力シート2!$AV$6:$AV$1085),IF(INDIRECT("⑤入力シート2!E"&amp;(INDEX(⑤入力シート2!AO$6:AO$1085,MATCH(ROW()-8,⑤入力シート2!$AV$6:$AV$1085,0))+1)*3)="","",INDIRECT("⑤入力シート2!E"&amp;(INDEX(⑤入力シート2!AO$6:AO$1085,MATCH(ROW()-8,⑤入力シート2!$AV$6:$AV$1085,0))+1)*3)),"")</f>
        <v/>
      </c>
      <c r="H21" s="1628"/>
      <c r="I21" s="1629"/>
      <c r="J21" s="493" t="str">
        <f ca="1">IF((ROW()-8)&lt;=MAX(⑤入力シート2!$AV$6:$AV$1085),IF(INDIRECT("⑤入力シート2!F"&amp;(INDEX(⑤入力シート2!AO$6:AO$1085,MATCH(ROW()-8,⑤入力シート2!$AV$6:$AV$1085,0))+1)*3)="","",INDIRECT("⑤入力シート2!F"&amp;(INDEX(⑤入力シート2!AO$6:AO$1085,MATCH(ROW()-8,⑤入力シート2!$AV$6:$AV$1085,0))+1)*3)),"")</f>
        <v/>
      </c>
      <c r="K21" s="1627" t="str">
        <f ca="1">IF((ROW()-8)&lt;=MAX(⑤入力シート2!$AV$6:$AV$1085),IF(INDEX(⑤入力シート2!AP$6:AP$1085,MATCH(ROW()-8,⑤入力シート2!$AV$6:$AV$1085,0))=1,"基本給",IF(INDEX(⑤入力シート2!AP$6:AP$1085,MATCH(ROW()-8,⑤入力シート2!$AV$6:$AV$1085,0))=2,"手当","残")),"")</f>
        <v/>
      </c>
      <c r="L21" s="1628"/>
      <c r="M21" s="1628"/>
      <c r="N21" s="1629"/>
      <c r="O21" s="1623" t="str">
        <f ca="1">IF((ROW()-8)&lt;=MAX(⑤入力シート2!$AV$6:$AV$1085),INDEX(⑤入力シート2!AR$6:AR$1085,MATCH(ROW()-8,⑤入力シート2!$AV$6:$AV$1085,0)),"")</f>
        <v/>
      </c>
      <c r="P21" s="1624"/>
      <c r="Q21" s="1624"/>
      <c r="R21" s="628" t="s">
        <v>213</v>
      </c>
      <c r="S21" s="628" t="s">
        <v>214</v>
      </c>
      <c r="T21" s="629" t="str">
        <f ca="1">IF((ROW()-8)&lt;=MAX(⑤入力シート2!$AV$6:$AV$1085),INDEX(⑤入力シート2!AS$6:AS$1085,MATCH(ROW()-8,⑤入力シート2!$AV$6:$AV$1085,0)),"")</f>
        <v/>
      </c>
      <c r="U21" s="628" t="s">
        <v>89</v>
      </c>
      <c r="V21" s="628" t="s">
        <v>214</v>
      </c>
      <c r="W21" s="630">
        <v>1</v>
      </c>
      <c r="X21" s="628" t="s">
        <v>215</v>
      </c>
      <c r="Y21" s="628" t="s">
        <v>216</v>
      </c>
      <c r="Z21" s="1620" t="str">
        <f t="shared" ca="1" si="6"/>
        <v/>
      </c>
      <c r="AA21" s="1620"/>
      <c r="AB21" s="1620"/>
      <c r="AC21" s="1620"/>
      <c r="AD21" s="631" t="s">
        <v>213</v>
      </c>
      <c r="AE21" s="1621"/>
      <c r="AF21" s="1622"/>
      <c r="AG21" s="1622"/>
      <c r="AH21" s="628" t="s">
        <v>213</v>
      </c>
      <c r="AI21" s="628" t="s">
        <v>214</v>
      </c>
      <c r="AJ21" s="676"/>
      <c r="AK21" s="628" t="s">
        <v>89</v>
      </c>
      <c r="AL21" s="628" t="s">
        <v>214</v>
      </c>
      <c r="AM21" s="630">
        <v>1</v>
      </c>
      <c r="AN21" s="628" t="s">
        <v>215</v>
      </c>
      <c r="AO21" s="628" t="s">
        <v>216</v>
      </c>
      <c r="AP21" s="1620">
        <f t="shared" si="7"/>
        <v>0</v>
      </c>
      <c r="AQ21" s="1620"/>
      <c r="AR21" s="1620"/>
      <c r="AS21" s="1620"/>
      <c r="AT21" s="636" t="s">
        <v>213</v>
      </c>
      <c r="AU21" s="1623" t="str">
        <f ca="1">IF((ROW()-8)&lt;=MAX(⑤入力シート2!$AV$6:$AV$1085),INDEX(⑤入力シート2!AT$6:AT$1085,MATCH(ROW()-8,⑤入力シート2!$AV$6:$AV$1085,0)),"")</f>
        <v/>
      </c>
      <c r="AV21" s="1624"/>
      <c r="AW21" s="1624"/>
      <c r="AX21" s="628" t="s">
        <v>213</v>
      </c>
      <c r="AY21" s="628" t="s">
        <v>214</v>
      </c>
      <c r="AZ21" s="629" t="str">
        <f ca="1">IF((ROW()-8)&lt;=MAX(⑤入力シート2!$AV$6:$AV$1085),INDEX(⑤入力シート2!AU$6:AU$1085,MATCH(ROW()-8,⑤入力シート2!$AV$6:$AV$1085,0)),"")</f>
        <v/>
      </c>
      <c r="BA21" s="628" t="s">
        <v>89</v>
      </c>
      <c r="BB21" s="628" t="s">
        <v>214</v>
      </c>
      <c r="BC21" s="630">
        <v>1</v>
      </c>
      <c r="BD21" s="628" t="s">
        <v>215</v>
      </c>
      <c r="BE21" s="628" t="s">
        <v>216</v>
      </c>
      <c r="BF21" s="1620" t="str">
        <f t="shared" ca="1" si="4"/>
        <v/>
      </c>
      <c r="BG21" s="1620"/>
      <c r="BH21" s="1620"/>
      <c r="BI21" s="1620"/>
      <c r="BJ21" s="631" t="s">
        <v>213</v>
      </c>
      <c r="BK21" s="1621"/>
      <c r="BL21" s="1622"/>
      <c r="BM21" s="1622"/>
      <c r="BN21" s="628" t="s">
        <v>213</v>
      </c>
      <c r="BO21" s="628" t="s">
        <v>214</v>
      </c>
      <c r="BP21" s="676"/>
      <c r="BQ21" s="628" t="s">
        <v>89</v>
      </c>
      <c r="BR21" s="628" t="s">
        <v>214</v>
      </c>
      <c r="BS21" s="630">
        <v>1</v>
      </c>
      <c r="BT21" s="628" t="s">
        <v>215</v>
      </c>
      <c r="BU21" s="628" t="s">
        <v>216</v>
      </c>
      <c r="BV21" s="1620">
        <f t="shared" si="5"/>
        <v>0</v>
      </c>
      <c r="BW21" s="1620"/>
      <c r="BX21" s="1620"/>
      <c r="BY21" s="1620"/>
      <c r="BZ21" s="631" t="s">
        <v>213</v>
      </c>
      <c r="CA21" s="494" t="str">
        <f t="shared" ca="1" si="8"/>
        <v/>
      </c>
      <c r="CB21" s="495">
        <f t="shared" si="9"/>
        <v>0</v>
      </c>
      <c r="CC21" s="663"/>
      <c r="CD21" s="663"/>
    </row>
    <row r="22" spans="1:82" ht="26.1" customHeight="1">
      <c r="A22" s="492">
        <v>14</v>
      </c>
      <c r="B22" s="1631" t="str">
        <f ca="1">IF((ROW()-8)&lt;=MAX(⑤入力シート2!$AV$6:$AV$1085),IF(INDIRECT("⑤入力シート2!C"&amp;(INDEX(⑤入力シート2!AO$6:AO$1085,MATCH(ROW()-8,⑤入力シート2!$AV$6:$AV$1085,0))+1)*3)="","",INDIRECT("⑤入力シート2!C"&amp;(INDEX(⑤入力シート2!AO$6:AO$1085,MATCH(ROW()-8,⑤入力シート2!$AV$6:$AV$1085,0))+1)*3)),"")</f>
        <v/>
      </c>
      <c r="C22" s="1632"/>
      <c r="D22" s="1632"/>
      <c r="E22" s="1632"/>
      <c r="F22" s="1632"/>
      <c r="G22" s="1627" t="str">
        <f ca="1">IF((ROW()-8)&lt;=MAX(⑤入力シート2!$AV$6:$AV$1085),IF(INDIRECT("⑤入力シート2!E"&amp;(INDEX(⑤入力シート2!AO$6:AO$1085,MATCH(ROW()-8,⑤入力シート2!$AV$6:$AV$1085,0))+1)*3)="","",INDIRECT("⑤入力シート2!E"&amp;(INDEX(⑤入力シート2!AO$6:AO$1085,MATCH(ROW()-8,⑤入力シート2!$AV$6:$AV$1085,0))+1)*3)),"")</f>
        <v/>
      </c>
      <c r="H22" s="1628"/>
      <c r="I22" s="1629"/>
      <c r="J22" s="493" t="str">
        <f ca="1">IF((ROW()-8)&lt;=MAX(⑤入力シート2!$AV$6:$AV$1085),IF(INDIRECT("⑤入力シート2!F"&amp;(INDEX(⑤入力シート2!AO$6:AO$1085,MATCH(ROW()-8,⑤入力シート2!$AV$6:$AV$1085,0))+1)*3)="","",INDIRECT("⑤入力シート2!F"&amp;(INDEX(⑤入力シート2!AO$6:AO$1085,MATCH(ROW()-8,⑤入力シート2!$AV$6:$AV$1085,0))+1)*3)),"")</f>
        <v/>
      </c>
      <c r="K22" s="1627" t="str">
        <f ca="1">IF((ROW()-8)&lt;=MAX(⑤入力シート2!$AV$6:$AV$1085),IF(INDEX(⑤入力シート2!AP$6:AP$1085,MATCH(ROW()-8,⑤入力シート2!$AV$6:$AV$1085,0))=1,"基本給",IF(INDEX(⑤入力シート2!AP$6:AP$1085,MATCH(ROW()-8,⑤入力シート2!$AV$6:$AV$1085,0))=2,"手当","残")),"")</f>
        <v/>
      </c>
      <c r="L22" s="1628"/>
      <c r="M22" s="1628"/>
      <c r="N22" s="1629"/>
      <c r="O22" s="1623" t="str">
        <f ca="1">IF((ROW()-8)&lt;=MAX(⑤入力シート2!$AV$6:$AV$1085),INDEX(⑤入力シート2!AR$6:AR$1085,MATCH(ROW()-8,⑤入力シート2!$AV$6:$AV$1085,0)),"")</f>
        <v/>
      </c>
      <c r="P22" s="1624"/>
      <c r="Q22" s="1624"/>
      <c r="R22" s="628" t="s">
        <v>213</v>
      </c>
      <c r="S22" s="628" t="s">
        <v>214</v>
      </c>
      <c r="T22" s="629" t="str">
        <f ca="1">IF((ROW()-8)&lt;=MAX(⑤入力シート2!$AV$6:$AV$1085),INDEX(⑤入力シート2!AS$6:AS$1085,MATCH(ROW()-8,⑤入力シート2!$AV$6:$AV$1085,0)),"")</f>
        <v/>
      </c>
      <c r="U22" s="628" t="s">
        <v>89</v>
      </c>
      <c r="V22" s="628" t="s">
        <v>214</v>
      </c>
      <c r="W22" s="630">
        <v>1</v>
      </c>
      <c r="X22" s="628" t="s">
        <v>215</v>
      </c>
      <c r="Y22" s="628" t="s">
        <v>216</v>
      </c>
      <c r="Z22" s="1620" t="str">
        <f t="shared" ca="1" si="6"/>
        <v/>
      </c>
      <c r="AA22" s="1620"/>
      <c r="AB22" s="1620"/>
      <c r="AC22" s="1620"/>
      <c r="AD22" s="631" t="s">
        <v>213</v>
      </c>
      <c r="AE22" s="1621"/>
      <c r="AF22" s="1622"/>
      <c r="AG22" s="1622"/>
      <c r="AH22" s="628" t="s">
        <v>213</v>
      </c>
      <c r="AI22" s="628" t="s">
        <v>214</v>
      </c>
      <c r="AJ22" s="676"/>
      <c r="AK22" s="628" t="s">
        <v>89</v>
      </c>
      <c r="AL22" s="628" t="s">
        <v>214</v>
      </c>
      <c r="AM22" s="630">
        <v>1</v>
      </c>
      <c r="AN22" s="628" t="s">
        <v>215</v>
      </c>
      <c r="AO22" s="628" t="s">
        <v>216</v>
      </c>
      <c r="AP22" s="1620">
        <f t="shared" si="7"/>
        <v>0</v>
      </c>
      <c r="AQ22" s="1620"/>
      <c r="AR22" s="1620"/>
      <c r="AS22" s="1620"/>
      <c r="AT22" s="636" t="s">
        <v>213</v>
      </c>
      <c r="AU22" s="1623" t="str">
        <f ca="1">IF((ROW()-8)&lt;=MAX(⑤入力シート2!$AV$6:$AV$1085),INDEX(⑤入力シート2!AT$6:AT$1085,MATCH(ROW()-8,⑤入力シート2!$AV$6:$AV$1085,0)),"")</f>
        <v/>
      </c>
      <c r="AV22" s="1624"/>
      <c r="AW22" s="1624"/>
      <c r="AX22" s="628" t="s">
        <v>213</v>
      </c>
      <c r="AY22" s="628" t="s">
        <v>214</v>
      </c>
      <c r="AZ22" s="629" t="str">
        <f ca="1">IF((ROW()-8)&lt;=MAX(⑤入力シート2!$AV$6:$AV$1085),INDEX(⑤入力シート2!AU$6:AU$1085,MATCH(ROW()-8,⑤入力シート2!$AV$6:$AV$1085,0)),"")</f>
        <v/>
      </c>
      <c r="BA22" s="628" t="s">
        <v>89</v>
      </c>
      <c r="BB22" s="628" t="s">
        <v>214</v>
      </c>
      <c r="BC22" s="630">
        <v>1</v>
      </c>
      <c r="BD22" s="628" t="s">
        <v>215</v>
      </c>
      <c r="BE22" s="628" t="s">
        <v>216</v>
      </c>
      <c r="BF22" s="1620" t="str">
        <f t="shared" ca="1" si="4"/>
        <v/>
      </c>
      <c r="BG22" s="1620"/>
      <c r="BH22" s="1620"/>
      <c r="BI22" s="1620"/>
      <c r="BJ22" s="631" t="s">
        <v>213</v>
      </c>
      <c r="BK22" s="1621"/>
      <c r="BL22" s="1622"/>
      <c r="BM22" s="1622"/>
      <c r="BN22" s="628" t="s">
        <v>213</v>
      </c>
      <c r="BO22" s="628" t="s">
        <v>214</v>
      </c>
      <c r="BP22" s="676"/>
      <c r="BQ22" s="628" t="s">
        <v>89</v>
      </c>
      <c r="BR22" s="628" t="s">
        <v>214</v>
      </c>
      <c r="BS22" s="630">
        <v>1</v>
      </c>
      <c r="BT22" s="628" t="s">
        <v>215</v>
      </c>
      <c r="BU22" s="628" t="s">
        <v>216</v>
      </c>
      <c r="BV22" s="1620">
        <f t="shared" si="5"/>
        <v>0</v>
      </c>
      <c r="BW22" s="1620"/>
      <c r="BX22" s="1620"/>
      <c r="BY22" s="1620"/>
      <c r="BZ22" s="631" t="s">
        <v>213</v>
      </c>
      <c r="CA22" s="494" t="str">
        <f t="shared" ca="1" si="8"/>
        <v/>
      </c>
      <c r="CB22" s="495">
        <f t="shared" si="9"/>
        <v>0</v>
      </c>
      <c r="CC22" s="663"/>
      <c r="CD22" s="663"/>
    </row>
    <row r="23" spans="1:82" ht="26.1" customHeight="1">
      <c r="A23" s="492">
        <v>15</v>
      </c>
      <c r="B23" s="1631" t="str">
        <f ca="1">IF((ROW()-8)&lt;=MAX(⑤入力シート2!$AV$6:$AV$1085),IF(INDIRECT("⑤入力シート2!C"&amp;(INDEX(⑤入力シート2!AO$6:AO$1085,MATCH(ROW()-8,⑤入力シート2!$AV$6:$AV$1085,0))+1)*3)="","",INDIRECT("⑤入力シート2!C"&amp;(INDEX(⑤入力シート2!AO$6:AO$1085,MATCH(ROW()-8,⑤入力シート2!$AV$6:$AV$1085,0))+1)*3)),"")</f>
        <v/>
      </c>
      <c r="C23" s="1632"/>
      <c r="D23" s="1632"/>
      <c r="E23" s="1632"/>
      <c r="F23" s="1632"/>
      <c r="G23" s="1627" t="str">
        <f ca="1">IF((ROW()-8)&lt;=MAX(⑤入力シート2!$AV$6:$AV$1085),IF(INDIRECT("⑤入力シート2!E"&amp;(INDEX(⑤入力シート2!AO$6:AO$1085,MATCH(ROW()-8,⑤入力シート2!$AV$6:$AV$1085,0))+1)*3)="","",INDIRECT("⑤入力シート2!E"&amp;(INDEX(⑤入力シート2!AO$6:AO$1085,MATCH(ROW()-8,⑤入力シート2!$AV$6:$AV$1085,0))+1)*3)),"")</f>
        <v/>
      </c>
      <c r="H23" s="1628"/>
      <c r="I23" s="1629"/>
      <c r="J23" s="493" t="str">
        <f ca="1">IF((ROW()-8)&lt;=MAX(⑤入力シート2!$AV$6:$AV$1085),IF(INDIRECT("⑤入力シート2!F"&amp;(INDEX(⑤入力シート2!AO$6:AO$1085,MATCH(ROW()-8,⑤入力シート2!$AV$6:$AV$1085,0))+1)*3)="","",INDIRECT("⑤入力シート2!F"&amp;(INDEX(⑤入力シート2!AO$6:AO$1085,MATCH(ROW()-8,⑤入力シート2!$AV$6:$AV$1085,0))+1)*3)),"")</f>
        <v/>
      </c>
      <c r="K23" s="1627" t="str">
        <f ca="1">IF((ROW()-8)&lt;=MAX(⑤入力シート2!$AV$6:$AV$1085),IF(INDEX(⑤入力シート2!AP$6:AP$1085,MATCH(ROW()-8,⑤入力シート2!$AV$6:$AV$1085,0))=1,"基本給",IF(INDEX(⑤入力シート2!AP$6:AP$1085,MATCH(ROW()-8,⑤入力シート2!$AV$6:$AV$1085,0))=2,"手当","残")),"")</f>
        <v/>
      </c>
      <c r="L23" s="1628"/>
      <c r="M23" s="1628"/>
      <c r="N23" s="1629"/>
      <c r="O23" s="1623" t="str">
        <f ca="1">IF((ROW()-8)&lt;=MAX(⑤入力シート2!$AV$6:$AV$1085),INDEX(⑤入力シート2!AR$6:AR$1085,MATCH(ROW()-8,⑤入力シート2!$AV$6:$AV$1085,0)),"")</f>
        <v/>
      </c>
      <c r="P23" s="1624"/>
      <c r="Q23" s="1624"/>
      <c r="R23" s="628" t="s">
        <v>213</v>
      </c>
      <c r="S23" s="628" t="s">
        <v>214</v>
      </c>
      <c r="T23" s="629" t="str">
        <f ca="1">IF((ROW()-8)&lt;=MAX(⑤入力シート2!$AV$6:$AV$1085),INDEX(⑤入力シート2!AS$6:AS$1085,MATCH(ROW()-8,⑤入力シート2!$AV$6:$AV$1085,0)),"")</f>
        <v/>
      </c>
      <c r="U23" s="628" t="s">
        <v>89</v>
      </c>
      <c r="V23" s="628" t="s">
        <v>214</v>
      </c>
      <c r="W23" s="630">
        <v>1</v>
      </c>
      <c r="X23" s="628" t="s">
        <v>215</v>
      </c>
      <c r="Y23" s="628" t="s">
        <v>216</v>
      </c>
      <c r="Z23" s="1620" t="str">
        <f t="shared" ref="Z23:Z42" ca="1" si="10">IFERROR(O23*T23*W23,"")</f>
        <v/>
      </c>
      <c r="AA23" s="1620"/>
      <c r="AB23" s="1620"/>
      <c r="AC23" s="1620"/>
      <c r="AD23" s="631" t="s">
        <v>213</v>
      </c>
      <c r="AE23" s="1621"/>
      <c r="AF23" s="1622"/>
      <c r="AG23" s="1622"/>
      <c r="AH23" s="628" t="s">
        <v>213</v>
      </c>
      <c r="AI23" s="628" t="s">
        <v>214</v>
      </c>
      <c r="AJ23" s="676"/>
      <c r="AK23" s="628" t="s">
        <v>89</v>
      </c>
      <c r="AL23" s="628" t="s">
        <v>214</v>
      </c>
      <c r="AM23" s="630">
        <v>1</v>
      </c>
      <c r="AN23" s="628" t="s">
        <v>215</v>
      </c>
      <c r="AO23" s="628" t="s">
        <v>216</v>
      </c>
      <c r="AP23" s="1620">
        <f t="shared" ref="AP23:AP42" si="11">IFERROR(AE23*AJ23*AM23,"")</f>
        <v>0</v>
      </c>
      <c r="AQ23" s="1620"/>
      <c r="AR23" s="1620"/>
      <c r="AS23" s="1620"/>
      <c r="AT23" s="636" t="s">
        <v>213</v>
      </c>
      <c r="AU23" s="1623" t="str">
        <f ca="1">IF((ROW()-8)&lt;=MAX(⑤入力シート2!$AV$6:$AV$1085),INDEX(⑤入力シート2!AT$6:AT$1085,MATCH(ROW()-8,⑤入力シート2!$AV$6:$AV$1085,0)),"")</f>
        <v/>
      </c>
      <c r="AV23" s="1624"/>
      <c r="AW23" s="1624"/>
      <c r="AX23" s="628" t="s">
        <v>213</v>
      </c>
      <c r="AY23" s="628" t="s">
        <v>214</v>
      </c>
      <c r="AZ23" s="629" t="str">
        <f ca="1">IF((ROW()-8)&lt;=MAX(⑤入力シート2!$AV$6:$AV$1085),INDEX(⑤入力シート2!AU$6:AU$1085,MATCH(ROW()-8,⑤入力シート2!$AV$6:$AV$1085,0)),"")</f>
        <v/>
      </c>
      <c r="BA23" s="628" t="s">
        <v>89</v>
      </c>
      <c r="BB23" s="628" t="s">
        <v>214</v>
      </c>
      <c r="BC23" s="630">
        <v>1</v>
      </c>
      <c r="BD23" s="628" t="s">
        <v>215</v>
      </c>
      <c r="BE23" s="628" t="s">
        <v>216</v>
      </c>
      <c r="BF23" s="1620" t="str">
        <f t="shared" ref="BF23:BF42" ca="1" si="12">IFERROR(AU23*AZ23*BC23,"")</f>
        <v/>
      </c>
      <c r="BG23" s="1620"/>
      <c r="BH23" s="1620"/>
      <c r="BI23" s="1620"/>
      <c r="BJ23" s="631" t="s">
        <v>213</v>
      </c>
      <c r="BK23" s="1621"/>
      <c r="BL23" s="1622"/>
      <c r="BM23" s="1622"/>
      <c r="BN23" s="628" t="s">
        <v>213</v>
      </c>
      <c r="BO23" s="628" t="s">
        <v>214</v>
      </c>
      <c r="BP23" s="676"/>
      <c r="BQ23" s="628" t="s">
        <v>89</v>
      </c>
      <c r="BR23" s="628" t="s">
        <v>214</v>
      </c>
      <c r="BS23" s="630">
        <v>1</v>
      </c>
      <c r="BT23" s="628" t="s">
        <v>215</v>
      </c>
      <c r="BU23" s="628" t="s">
        <v>216</v>
      </c>
      <c r="BV23" s="1620">
        <f t="shared" ref="BV23:BV42" si="13">IFERROR(BK23*BP23*BS23,"")</f>
        <v>0</v>
      </c>
      <c r="BW23" s="1620"/>
      <c r="BX23" s="1620"/>
      <c r="BY23" s="1620"/>
      <c r="BZ23" s="631" t="s">
        <v>213</v>
      </c>
      <c r="CA23" s="494" t="str">
        <f t="shared" ref="CA23:CA42" ca="1" si="14">IFERROR(Z23+BF23,"")</f>
        <v/>
      </c>
      <c r="CB23" s="495">
        <f t="shared" ref="CB23:CB42" si="15">IFERROR(AP23+BV23,"")</f>
        <v>0</v>
      </c>
      <c r="CC23" s="663"/>
      <c r="CD23" s="663"/>
    </row>
    <row r="24" spans="1:82" ht="26.1" customHeight="1">
      <c r="A24" s="492">
        <v>16</v>
      </c>
      <c r="B24" s="1631" t="str">
        <f ca="1">IF((ROW()-8)&lt;=MAX(⑤入力シート2!$AV$6:$AV$1085),IF(INDIRECT("⑤入力シート2!C"&amp;(INDEX(⑤入力シート2!AO$6:AO$1085,MATCH(ROW()-8,⑤入力シート2!$AV$6:$AV$1085,0))+1)*3)="","",INDIRECT("⑤入力シート2!C"&amp;(INDEX(⑤入力シート2!AO$6:AO$1085,MATCH(ROW()-8,⑤入力シート2!$AV$6:$AV$1085,0))+1)*3)),"")</f>
        <v/>
      </c>
      <c r="C24" s="1632"/>
      <c r="D24" s="1632"/>
      <c r="E24" s="1632"/>
      <c r="F24" s="1632"/>
      <c r="G24" s="1627" t="str">
        <f ca="1">IF((ROW()-8)&lt;=MAX(⑤入力シート2!$AV$6:$AV$1085),IF(INDIRECT("⑤入力シート2!E"&amp;(INDEX(⑤入力シート2!AO$6:AO$1085,MATCH(ROW()-8,⑤入力シート2!$AV$6:$AV$1085,0))+1)*3)="","",INDIRECT("⑤入力シート2!E"&amp;(INDEX(⑤入力シート2!AO$6:AO$1085,MATCH(ROW()-8,⑤入力シート2!$AV$6:$AV$1085,0))+1)*3)),"")</f>
        <v/>
      </c>
      <c r="H24" s="1628"/>
      <c r="I24" s="1629"/>
      <c r="J24" s="493" t="str">
        <f ca="1">IF((ROW()-8)&lt;=MAX(⑤入力シート2!$AV$6:$AV$1085),IF(INDIRECT("⑤入力シート2!F"&amp;(INDEX(⑤入力シート2!AO$6:AO$1085,MATCH(ROW()-8,⑤入力シート2!$AV$6:$AV$1085,0))+1)*3)="","",INDIRECT("⑤入力シート2!F"&amp;(INDEX(⑤入力シート2!AO$6:AO$1085,MATCH(ROW()-8,⑤入力シート2!$AV$6:$AV$1085,0))+1)*3)),"")</f>
        <v/>
      </c>
      <c r="K24" s="1627" t="str">
        <f ca="1">IF((ROW()-8)&lt;=MAX(⑤入力シート2!$AV$6:$AV$1085),IF(INDEX(⑤入力シート2!AP$6:AP$1085,MATCH(ROW()-8,⑤入力シート2!$AV$6:$AV$1085,0))=1,"基本給",IF(INDEX(⑤入力シート2!AP$6:AP$1085,MATCH(ROW()-8,⑤入力シート2!$AV$6:$AV$1085,0))=2,"手当","残")),"")</f>
        <v/>
      </c>
      <c r="L24" s="1628"/>
      <c r="M24" s="1628"/>
      <c r="N24" s="1629"/>
      <c r="O24" s="1623" t="str">
        <f ca="1">IF((ROW()-8)&lt;=MAX(⑤入力シート2!$AV$6:$AV$1085),INDEX(⑤入力シート2!AR$6:AR$1085,MATCH(ROW()-8,⑤入力シート2!$AV$6:$AV$1085,0)),"")</f>
        <v/>
      </c>
      <c r="P24" s="1624"/>
      <c r="Q24" s="1624"/>
      <c r="R24" s="628" t="s">
        <v>213</v>
      </c>
      <c r="S24" s="628" t="s">
        <v>214</v>
      </c>
      <c r="T24" s="629" t="str">
        <f ca="1">IF((ROW()-8)&lt;=MAX(⑤入力シート2!$AV$6:$AV$1085),INDEX(⑤入力シート2!AS$6:AS$1085,MATCH(ROW()-8,⑤入力シート2!$AV$6:$AV$1085,0)),"")</f>
        <v/>
      </c>
      <c r="U24" s="628" t="s">
        <v>89</v>
      </c>
      <c r="V24" s="628" t="s">
        <v>214</v>
      </c>
      <c r="W24" s="630">
        <v>1</v>
      </c>
      <c r="X24" s="628" t="s">
        <v>215</v>
      </c>
      <c r="Y24" s="628" t="s">
        <v>216</v>
      </c>
      <c r="Z24" s="1620" t="str">
        <f t="shared" ca="1" si="10"/>
        <v/>
      </c>
      <c r="AA24" s="1620"/>
      <c r="AB24" s="1620"/>
      <c r="AC24" s="1620"/>
      <c r="AD24" s="631" t="s">
        <v>213</v>
      </c>
      <c r="AE24" s="1621"/>
      <c r="AF24" s="1622"/>
      <c r="AG24" s="1622"/>
      <c r="AH24" s="628" t="s">
        <v>213</v>
      </c>
      <c r="AI24" s="628" t="s">
        <v>214</v>
      </c>
      <c r="AJ24" s="676"/>
      <c r="AK24" s="628" t="s">
        <v>89</v>
      </c>
      <c r="AL24" s="628" t="s">
        <v>214</v>
      </c>
      <c r="AM24" s="630">
        <v>1</v>
      </c>
      <c r="AN24" s="628" t="s">
        <v>215</v>
      </c>
      <c r="AO24" s="628" t="s">
        <v>216</v>
      </c>
      <c r="AP24" s="1620">
        <f t="shared" si="11"/>
        <v>0</v>
      </c>
      <c r="AQ24" s="1620"/>
      <c r="AR24" s="1620"/>
      <c r="AS24" s="1620"/>
      <c r="AT24" s="636" t="s">
        <v>213</v>
      </c>
      <c r="AU24" s="1623" t="str">
        <f ca="1">IF((ROW()-8)&lt;=MAX(⑤入力シート2!$AV$6:$AV$1085),INDEX(⑤入力シート2!AT$6:AT$1085,MATCH(ROW()-8,⑤入力シート2!$AV$6:$AV$1085,0)),"")</f>
        <v/>
      </c>
      <c r="AV24" s="1624"/>
      <c r="AW24" s="1624"/>
      <c r="AX24" s="628" t="s">
        <v>213</v>
      </c>
      <c r="AY24" s="628" t="s">
        <v>214</v>
      </c>
      <c r="AZ24" s="629" t="str">
        <f ca="1">IF((ROW()-8)&lt;=MAX(⑤入力シート2!$AV$6:$AV$1085),INDEX(⑤入力シート2!AU$6:AU$1085,MATCH(ROW()-8,⑤入力シート2!$AV$6:$AV$1085,0)),"")</f>
        <v/>
      </c>
      <c r="BA24" s="628" t="s">
        <v>89</v>
      </c>
      <c r="BB24" s="628" t="s">
        <v>214</v>
      </c>
      <c r="BC24" s="630">
        <v>1</v>
      </c>
      <c r="BD24" s="628" t="s">
        <v>215</v>
      </c>
      <c r="BE24" s="628" t="s">
        <v>216</v>
      </c>
      <c r="BF24" s="1620" t="str">
        <f t="shared" ca="1" si="12"/>
        <v/>
      </c>
      <c r="BG24" s="1620"/>
      <c r="BH24" s="1620"/>
      <c r="BI24" s="1620"/>
      <c r="BJ24" s="631" t="s">
        <v>213</v>
      </c>
      <c r="BK24" s="1621"/>
      <c r="BL24" s="1622"/>
      <c r="BM24" s="1622"/>
      <c r="BN24" s="628" t="s">
        <v>213</v>
      </c>
      <c r="BO24" s="628" t="s">
        <v>214</v>
      </c>
      <c r="BP24" s="676"/>
      <c r="BQ24" s="628" t="s">
        <v>89</v>
      </c>
      <c r="BR24" s="628" t="s">
        <v>214</v>
      </c>
      <c r="BS24" s="630">
        <v>1</v>
      </c>
      <c r="BT24" s="628" t="s">
        <v>215</v>
      </c>
      <c r="BU24" s="628" t="s">
        <v>216</v>
      </c>
      <c r="BV24" s="1620">
        <f t="shared" si="13"/>
        <v>0</v>
      </c>
      <c r="BW24" s="1620"/>
      <c r="BX24" s="1620"/>
      <c r="BY24" s="1620"/>
      <c r="BZ24" s="631" t="s">
        <v>213</v>
      </c>
      <c r="CA24" s="494" t="str">
        <f t="shared" ca="1" si="14"/>
        <v/>
      </c>
      <c r="CB24" s="495">
        <f t="shared" si="15"/>
        <v>0</v>
      </c>
      <c r="CC24" s="663"/>
      <c r="CD24" s="663"/>
    </row>
    <row r="25" spans="1:82" ht="26.1" customHeight="1">
      <c r="A25" s="492">
        <v>17</v>
      </c>
      <c r="B25" s="1631" t="str">
        <f ca="1">IF((ROW()-8)&lt;=MAX(⑤入力シート2!$AV$6:$AV$1085),IF(INDIRECT("⑤入力シート2!C"&amp;(INDEX(⑤入力シート2!AO$6:AO$1085,MATCH(ROW()-8,⑤入力シート2!$AV$6:$AV$1085,0))+1)*3)="","",INDIRECT("⑤入力シート2!C"&amp;(INDEX(⑤入力シート2!AO$6:AO$1085,MATCH(ROW()-8,⑤入力シート2!$AV$6:$AV$1085,0))+1)*3)),"")</f>
        <v/>
      </c>
      <c r="C25" s="1632"/>
      <c r="D25" s="1632"/>
      <c r="E25" s="1632"/>
      <c r="F25" s="1632"/>
      <c r="G25" s="1627" t="str">
        <f ca="1">IF((ROW()-8)&lt;=MAX(⑤入力シート2!$AV$6:$AV$1085),IF(INDIRECT("⑤入力シート2!E"&amp;(INDEX(⑤入力シート2!AO$6:AO$1085,MATCH(ROW()-8,⑤入力シート2!$AV$6:$AV$1085,0))+1)*3)="","",INDIRECT("⑤入力シート2!E"&amp;(INDEX(⑤入力シート2!AO$6:AO$1085,MATCH(ROW()-8,⑤入力シート2!$AV$6:$AV$1085,0))+1)*3)),"")</f>
        <v/>
      </c>
      <c r="H25" s="1628"/>
      <c r="I25" s="1629"/>
      <c r="J25" s="493" t="str">
        <f ca="1">IF((ROW()-8)&lt;=MAX(⑤入力シート2!$AV$6:$AV$1085),IF(INDIRECT("⑤入力シート2!F"&amp;(INDEX(⑤入力シート2!AO$6:AO$1085,MATCH(ROW()-8,⑤入力シート2!$AV$6:$AV$1085,0))+1)*3)="","",INDIRECT("⑤入力シート2!F"&amp;(INDEX(⑤入力シート2!AO$6:AO$1085,MATCH(ROW()-8,⑤入力シート2!$AV$6:$AV$1085,0))+1)*3)),"")</f>
        <v/>
      </c>
      <c r="K25" s="1627" t="str">
        <f ca="1">IF((ROW()-8)&lt;=MAX(⑤入力シート2!$AV$6:$AV$1085),IF(INDEX(⑤入力シート2!AP$6:AP$1085,MATCH(ROW()-8,⑤入力シート2!$AV$6:$AV$1085,0))=1,"基本給",IF(INDEX(⑤入力シート2!AP$6:AP$1085,MATCH(ROW()-8,⑤入力シート2!$AV$6:$AV$1085,0))=2,"手当","残")),"")</f>
        <v/>
      </c>
      <c r="L25" s="1628"/>
      <c r="M25" s="1628"/>
      <c r="N25" s="1629"/>
      <c r="O25" s="1623" t="str">
        <f ca="1">IF((ROW()-8)&lt;=MAX(⑤入力シート2!$AV$6:$AV$1085),INDEX(⑤入力シート2!AR$6:AR$1085,MATCH(ROW()-8,⑤入力シート2!$AV$6:$AV$1085,0)),"")</f>
        <v/>
      </c>
      <c r="P25" s="1624"/>
      <c r="Q25" s="1624"/>
      <c r="R25" s="628" t="s">
        <v>213</v>
      </c>
      <c r="S25" s="628" t="s">
        <v>214</v>
      </c>
      <c r="T25" s="629" t="str">
        <f ca="1">IF((ROW()-8)&lt;=MAX(⑤入力シート2!$AV$6:$AV$1085),INDEX(⑤入力シート2!AS$6:AS$1085,MATCH(ROW()-8,⑤入力シート2!$AV$6:$AV$1085,0)),"")</f>
        <v/>
      </c>
      <c r="U25" s="628" t="s">
        <v>89</v>
      </c>
      <c r="V25" s="628" t="s">
        <v>214</v>
      </c>
      <c r="W25" s="630">
        <v>1</v>
      </c>
      <c r="X25" s="628" t="s">
        <v>215</v>
      </c>
      <c r="Y25" s="628" t="s">
        <v>216</v>
      </c>
      <c r="Z25" s="1620" t="str">
        <f t="shared" ca="1" si="10"/>
        <v/>
      </c>
      <c r="AA25" s="1620"/>
      <c r="AB25" s="1620"/>
      <c r="AC25" s="1620"/>
      <c r="AD25" s="631" t="s">
        <v>213</v>
      </c>
      <c r="AE25" s="1621"/>
      <c r="AF25" s="1622"/>
      <c r="AG25" s="1622"/>
      <c r="AH25" s="628" t="s">
        <v>213</v>
      </c>
      <c r="AI25" s="628" t="s">
        <v>214</v>
      </c>
      <c r="AJ25" s="676"/>
      <c r="AK25" s="628" t="s">
        <v>89</v>
      </c>
      <c r="AL25" s="628" t="s">
        <v>214</v>
      </c>
      <c r="AM25" s="630">
        <v>1</v>
      </c>
      <c r="AN25" s="628" t="s">
        <v>215</v>
      </c>
      <c r="AO25" s="628" t="s">
        <v>216</v>
      </c>
      <c r="AP25" s="1620">
        <f t="shared" si="11"/>
        <v>0</v>
      </c>
      <c r="AQ25" s="1620"/>
      <c r="AR25" s="1620"/>
      <c r="AS25" s="1620"/>
      <c r="AT25" s="636" t="s">
        <v>213</v>
      </c>
      <c r="AU25" s="1623" t="str">
        <f ca="1">IF((ROW()-8)&lt;=MAX(⑤入力シート2!$AV$6:$AV$1085),INDEX(⑤入力シート2!AT$6:AT$1085,MATCH(ROW()-8,⑤入力シート2!$AV$6:$AV$1085,0)),"")</f>
        <v/>
      </c>
      <c r="AV25" s="1624"/>
      <c r="AW25" s="1624"/>
      <c r="AX25" s="628" t="s">
        <v>213</v>
      </c>
      <c r="AY25" s="628" t="s">
        <v>214</v>
      </c>
      <c r="AZ25" s="629" t="str">
        <f ca="1">IF((ROW()-8)&lt;=MAX(⑤入力シート2!$AV$6:$AV$1085),INDEX(⑤入力シート2!AU$6:AU$1085,MATCH(ROW()-8,⑤入力シート2!$AV$6:$AV$1085,0)),"")</f>
        <v/>
      </c>
      <c r="BA25" s="628" t="s">
        <v>89</v>
      </c>
      <c r="BB25" s="628" t="s">
        <v>214</v>
      </c>
      <c r="BC25" s="630">
        <v>1</v>
      </c>
      <c r="BD25" s="628" t="s">
        <v>215</v>
      </c>
      <c r="BE25" s="628" t="s">
        <v>216</v>
      </c>
      <c r="BF25" s="1620" t="str">
        <f t="shared" ca="1" si="12"/>
        <v/>
      </c>
      <c r="BG25" s="1620"/>
      <c r="BH25" s="1620"/>
      <c r="BI25" s="1620"/>
      <c r="BJ25" s="631" t="s">
        <v>213</v>
      </c>
      <c r="BK25" s="1621"/>
      <c r="BL25" s="1622"/>
      <c r="BM25" s="1622"/>
      <c r="BN25" s="628" t="s">
        <v>213</v>
      </c>
      <c r="BO25" s="628" t="s">
        <v>214</v>
      </c>
      <c r="BP25" s="676"/>
      <c r="BQ25" s="628" t="s">
        <v>89</v>
      </c>
      <c r="BR25" s="628" t="s">
        <v>214</v>
      </c>
      <c r="BS25" s="630">
        <v>1</v>
      </c>
      <c r="BT25" s="628" t="s">
        <v>215</v>
      </c>
      <c r="BU25" s="628" t="s">
        <v>216</v>
      </c>
      <c r="BV25" s="1620">
        <f t="shared" si="13"/>
        <v>0</v>
      </c>
      <c r="BW25" s="1620"/>
      <c r="BX25" s="1620"/>
      <c r="BY25" s="1620"/>
      <c r="BZ25" s="631" t="s">
        <v>213</v>
      </c>
      <c r="CA25" s="494" t="str">
        <f t="shared" ca="1" si="14"/>
        <v/>
      </c>
      <c r="CB25" s="495">
        <f t="shared" si="15"/>
        <v>0</v>
      </c>
      <c r="CC25" s="663"/>
      <c r="CD25" s="663"/>
    </row>
    <row r="26" spans="1:82" ht="26.1" customHeight="1">
      <c r="A26" s="492">
        <v>18</v>
      </c>
      <c r="B26" s="1631" t="str">
        <f ca="1">IF((ROW()-8)&lt;=MAX(⑤入力シート2!$AV$6:$AV$1085),IF(INDIRECT("⑤入力シート2!C"&amp;(INDEX(⑤入力シート2!AO$6:AO$1085,MATCH(ROW()-8,⑤入力シート2!$AV$6:$AV$1085,0))+1)*3)="","",INDIRECT("⑤入力シート2!C"&amp;(INDEX(⑤入力シート2!AO$6:AO$1085,MATCH(ROW()-8,⑤入力シート2!$AV$6:$AV$1085,0))+1)*3)),"")</f>
        <v/>
      </c>
      <c r="C26" s="1632"/>
      <c r="D26" s="1632"/>
      <c r="E26" s="1632"/>
      <c r="F26" s="1632"/>
      <c r="G26" s="1627" t="str">
        <f ca="1">IF((ROW()-8)&lt;=MAX(⑤入力シート2!$AV$6:$AV$1085),IF(INDIRECT("⑤入力シート2!E"&amp;(INDEX(⑤入力シート2!AO$6:AO$1085,MATCH(ROW()-8,⑤入力シート2!$AV$6:$AV$1085,0))+1)*3)="","",INDIRECT("⑤入力シート2!E"&amp;(INDEX(⑤入力シート2!AO$6:AO$1085,MATCH(ROW()-8,⑤入力シート2!$AV$6:$AV$1085,0))+1)*3)),"")</f>
        <v/>
      </c>
      <c r="H26" s="1628"/>
      <c r="I26" s="1629"/>
      <c r="J26" s="493" t="str">
        <f ca="1">IF((ROW()-8)&lt;=MAX(⑤入力シート2!$AV$6:$AV$1085),IF(INDIRECT("⑤入力シート2!F"&amp;(INDEX(⑤入力シート2!AO$6:AO$1085,MATCH(ROW()-8,⑤入力シート2!$AV$6:$AV$1085,0))+1)*3)="","",INDIRECT("⑤入力シート2!F"&amp;(INDEX(⑤入力シート2!AO$6:AO$1085,MATCH(ROW()-8,⑤入力シート2!$AV$6:$AV$1085,0))+1)*3)),"")</f>
        <v/>
      </c>
      <c r="K26" s="1627" t="str">
        <f ca="1">IF((ROW()-8)&lt;=MAX(⑤入力シート2!$AV$6:$AV$1085),IF(INDEX(⑤入力シート2!AP$6:AP$1085,MATCH(ROW()-8,⑤入力シート2!$AV$6:$AV$1085,0))=1,"基本給",IF(INDEX(⑤入力シート2!AP$6:AP$1085,MATCH(ROW()-8,⑤入力シート2!$AV$6:$AV$1085,0))=2,"手当","残")),"")</f>
        <v/>
      </c>
      <c r="L26" s="1628"/>
      <c r="M26" s="1628"/>
      <c r="N26" s="1629"/>
      <c r="O26" s="1623" t="str">
        <f ca="1">IF((ROW()-8)&lt;=MAX(⑤入力シート2!$AV$6:$AV$1085),INDEX(⑤入力シート2!AR$6:AR$1085,MATCH(ROW()-8,⑤入力シート2!$AV$6:$AV$1085,0)),"")</f>
        <v/>
      </c>
      <c r="P26" s="1624"/>
      <c r="Q26" s="1624"/>
      <c r="R26" s="628" t="s">
        <v>213</v>
      </c>
      <c r="S26" s="628" t="s">
        <v>214</v>
      </c>
      <c r="T26" s="629" t="str">
        <f ca="1">IF((ROW()-8)&lt;=MAX(⑤入力シート2!$AV$6:$AV$1085),INDEX(⑤入力シート2!AS$6:AS$1085,MATCH(ROW()-8,⑤入力シート2!$AV$6:$AV$1085,0)),"")</f>
        <v/>
      </c>
      <c r="U26" s="628" t="s">
        <v>89</v>
      </c>
      <c r="V26" s="628" t="s">
        <v>214</v>
      </c>
      <c r="W26" s="630">
        <v>1</v>
      </c>
      <c r="X26" s="628" t="s">
        <v>215</v>
      </c>
      <c r="Y26" s="628" t="s">
        <v>216</v>
      </c>
      <c r="Z26" s="1620" t="str">
        <f t="shared" ca="1" si="10"/>
        <v/>
      </c>
      <c r="AA26" s="1620"/>
      <c r="AB26" s="1620"/>
      <c r="AC26" s="1620"/>
      <c r="AD26" s="631" t="s">
        <v>213</v>
      </c>
      <c r="AE26" s="1621"/>
      <c r="AF26" s="1622"/>
      <c r="AG26" s="1622"/>
      <c r="AH26" s="628" t="s">
        <v>213</v>
      </c>
      <c r="AI26" s="628" t="s">
        <v>214</v>
      </c>
      <c r="AJ26" s="676"/>
      <c r="AK26" s="628" t="s">
        <v>89</v>
      </c>
      <c r="AL26" s="628" t="s">
        <v>214</v>
      </c>
      <c r="AM26" s="630">
        <v>1</v>
      </c>
      <c r="AN26" s="628" t="s">
        <v>215</v>
      </c>
      <c r="AO26" s="628" t="s">
        <v>216</v>
      </c>
      <c r="AP26" s="1620">
        <f t="shared" si="11"/>
        <v>0</v>
      </c>
      <c r="AQ26" s="1620"/>
      <c r="AR26" s="1620"/>
      <c r="AS26" s="1620"/>
      <c r="AT26" s="636" t="s">
        <v>213</v>
      </c>
      <c r="AU26" s="1623" t="str">
        <f ca="1">IF((ROW()-8)&lt;=MAX(⑤入力シート2!$AV$6:$AV$1085),INDEX(⑤入力シート2!AT$6:AT$1085,MATCH(ROW()-8,⑤入力シート2!$AV$6:$AV$1085,0)),"")</f>
        <v/>
      </c>
      <c r="AV26" s="1624"/>
      <c r="AW26" s="1624"/>
      <c r="AX26" s="628" t="s">
        <v>213</v>
      </c>
      <c r="AY26" s="628" t="s">
        <v>214</v>
      </c>
      <c r="AZ26" s="629" t="str">
        <f ca="1">IF((ROW()-8)&lt;=MAX(⑤入力シート2!$AV$6:$AV$1085),INDEX(⑤入力シート2!AU$6:AU$1085,MATCH(ROW()-8,⑤入力シート2!$AV$6:$AV$1085,0)),"")</f>
        <v/>
      </c>
      <c r="BA26" s="628" t="s">
        <v>89</v>
      </c>
      <c r="BB26" s="628" t="s">
        <v>214</v>
      </c>
      <c r="BC26" s="630">
        <v>1</v>
      </c>
      <c r="BD26" s="628" t="s">
        <v>215</v>
      </c>
      <c r="BE26" s="628" t="s">
        <v>216</v>
      </c>
      <c r="BF26" s="1620" t="str">
        <f t="shared" ca="1" si="12"/>
        <v/>
      </c>
      <c r="BG26" s="1620"/>
      <c r="BH26" s="1620"/>
      <c r="BI26" s="1620"/>
      <c r="BJ26" s="631" t="s">
        <v>213</v>
      </c>
      <c r="BK26" s="1621"/>
      <c r="BL26" s="1622"/>
      <c r="BM26" s="1622"/>
      <c r="BN26" s="628" t="s">
        <v>213</v>
      </c>
      <c r="BO26" s="628" t="s">
        <v>214</v>
      </c>
      <c r="BP26" s="676"/>
      <c r="BQ26" s="628" t="s">
        <v>89</v>
      </c>
      <c r="BR26" s="628" t="s">
        <v>214</v>
      </c>
      <c r="BS26" s="630">
        <v>1</v>
      </c>
      <c r="BT26" s="628" t="s">
        <v>215</v>
      </c>
      <c r="BU26" s="628" t="s">
        <v>216</v>
      </c>
      <c r="BV26" s="1620">
        <f t="shared" si="13"/>
        <v>0</v>
      </c>
      <c r="BW26" s="1620"/>
      <c r="BX26" s="1620"/>
      <c r="BY26" s="1620"/>
      <c r="BZ26" s="631" t="s">
        <v>213</v>
      </c>
      <c r="CA26" s="494" t="str">
        <f t="shared" ca="1" si="14"/>
        <v/>
      </c>
      <c r="CB26" s="495">
        <f t="shared" si="15"/>
        <v>0</v>
      </c>
      <c r="CC26" s="663"/>
      <c r="CD26" s="663"/>
    </row>
    <row r="27" spans="1:82" ht="26.1" customHeight="1">
      <c r="A27" s="492">
        <v>19</v>
      </c>
      <c r="B27" s="1631" t="str">
        <f ca="1">IF((ROW()-8)&lt;=MAX(⑤入力シート2!$AV$6:$AV$1085),IF(INDIRECT("⑤入力シート2!C"&amp;(INDEX(⑤入力シート2!AO$6:AO$1085,MATCH(ROW()-8,⑤入力シート2!$AV$6:$AV$1085,0))+1)*3)="","",INDIRECT("⑤入力シート2!C"&amp;(INDEX(⑤入力シート2!AO$6:AO$1085,MATCH(ROW()-8,⑤入力シート2!$AV$6:$AV$1085,0))+1)*3)),"")</f>
        <v/>
      </c>
      <c r="C27" s="1632"/>
      <c r="D27" s="1632"/>
      <c r="E27" s="1632"/>
      <c r="F27" s="1632"/>
      <c r="G27" s="1627" t="str">
        <f ca="1">IF((ROW()-8)&lt;=MAX(⑤入力シート2!$AV$6:$AV$1085),IF(INDIRECT("⑤入力シート2!E"&amp;(INDEX(⑤入力シート2!AO$6:AO$1085,MATCH(ROW()-8,⑤入力シート2!$AV$6:$AV$1085,0))+1)*3)="","",INDIRECT("⑤入力シート2!E"&amp;(INDEX(⑤入力シート2!AO$6:AO$1085,MATCH(ROW()-8,⑤入力シート2!$AV$6:$AV$1085,0))+1)*3)),"")</f>
        <v/>
      </c>
      <c r="H27" s="1628"/>
      <c r="I27" s="1629"/>
      <c r="J27" s="493" t="str">
        <f ca="1">IF((ROW()-8)&lt;=MAX(⑤入力シート2!$AV$6:$AV$1085),IF(INDIRECT("⑤入力シート2!F"&amp;(INDEX(⑤入力シート2!AO$6:AO$1085,MATCH(ROW()-8,⑤入力シート2!$AV$6:$AV$1085,0))+1)*3)="","",INDIRECT("⑤入力シート2!F"&amp;(INDEX(⑤入力シート2!AO$6:AO$1085,MATCH(ROW()-8,⑤入力シート2!$AV$6:$AV$1085,0))+1)*3)),"")</f>
        <v/>
      </c>
      <c r="K27" s="1627" t="str">
        <f ca="1">IF((ROW()-8)&lt;=MAX(⑤入力シート2!$AV$6:$AV$1085),IF(INDEX(⑤入力シート2!AP$6:AP$1085,MATCH(ROW()-8,⑤入力シート2!$AV$6:$AV$1085,0))=1,"基本給",IF(INDEX(⑤入力シート2!AP$6:AP$1085,MATCH(ROW()-8,⑤入力シート2!$AV$6:$AV$1085,0))=2,"手当","残")),"")</f>
        <v/>
      </c>
      <c r="L27" s="1628"/>
      <c r="M27" s="1628"/>
      <c r="N27" s="1629"/>
      <c r="O27" s="1623" t="str">
        <f ca="1">IF((ROW()-8)&lt;=MAX(⑤入力シート2!$AV$6:$AV$1085),INDEX(⑤入力シート2!AR$6:AR$1085,MATCH(ROW()-8,⑤入力シート2!$AV$6:$AV$1085,0)),"")</f>
        <v/>
      </c>
      <c r="P27" s="1624"/>
      <c r="Q27" s="1624"/>
      <c r="R27" s="628" t="s">
        <v>213</v>
      </c>
      <c r="S27" s="628" t="s">
        <v>214</v>
      </c>
      <c r="T27" s="629" t="str">
        <f ca="1">IF((ROW()-8)&lt;=MAX(⑤入力シート2!$AV$6:$AV$1085),INDEX(⑤入力シート2!AS$6:AS$1085,MATCH(ROW()-8,⑤入力シート2!$AV$6:$AV$1085,0)),"")</f>
        <v/>
      </c>
      <c r="U27" s="628" t="s">
        <v>89</v>
      </c>
      <c r="V27" s="628" t="s">
        <v>214</v>
      </c>
      <c r="W27" s="630">
        <v>1</v>
      </c>
      <c r="X27" s="628" t="s">
        <v>215</v>
      </c>
      <c r="Y27" s="628" t="s">
        <v>216</v>
      </c>
      <c r="Z27" s="1620" t="str">
        <f t="shared" ca="1" si="10"/>
        <v/>
      </c>
      <c r="AA27" s="1620"/>
      <c r="AB27" s="1620"/>
      <c r="AC27" s="1620"/>
      <c r="AD27" s="631" t="s">
        <v>213</v>
      </c>
      <c r="AE27" s="1621"/>
      <c r="AF27" s="1622"/>
      <c r="AG27" s="1622"/>
      <c r="AH27" s="628" t="s">
        <v>213</v>
      </c>
      <c r="AI27" s="628" t="s">
        <v>214</v>
      </c>
      <c r="AJ27" s="676"/>
      <c r="AK27" s="628" t="s">
        <v>89</v>
      </c>
      <c r="AL27" s="628" t="s">
        <v>214</v>
      </c>
      <c r="AM27" s="630">
        <v>1</v>
      </c>
      <c r="AN27" s="628" t="s">
        <v>215</v>
      </c>
      <c r="AO27" s="628" t="s">
        <v>216</v>
      </c>
      <c r="AP27" s="1620">
        <f t="shared" si="11"/>
        <v>0</v>
      </c>
      <c r="AQ27" s="1620"/>
      <c r="AR27" s="1620"/>
      <c r="AS27" s="1620"/>
      <c r="AT27" s="636" t="s">
        <v>213</v>
      </c>
      <c r="AU27" s="1623" t="str">
        <f ca="1">IF((ROW()-8)&lt;=MAX(⑤入力シート2!$AV$6:$AV$1085),INDEX(⑤入力シート2!AT$6:AT$1085,MATCH(ROW()-8,⑤入力シート2!$AV$6:$AV$1085,0)),"")</f>
        <v/>
      </c>
      <c r="AV27" s="1624"/>
      <c r="AW27" s="1624"/>
      <c r="AX27" s="628" t="s">
        <v>213</v>
      </c>
      <c r="AY27" s="628" t="s">
        <v>214</v>
      </c>
      <c r="AZ27" s="629" t="str">
        <f ca="1">IF((ROW()-8)&lt;=MAX(⑤入力シート2!$AV$6:$AV$1085),INDEX(⑤入力シート2!AU$6:AU$1085,MATCH(ROW()-8,⑤入力シート2!$AV$6:$AV$1085,0)),"")</f>
        <v/>
      </c>
      <c r="BA27" s="628" t="s">
        <v>89</v>
      </c>
      <c r="BB27" s="628" t="s">
        <v>214</v>
      </c>
      <c r="BC27" s="630">
        <v>1</v>
      </c>
      <c r="BD27" s="628" t="s">
        <v>215</v>
      </c>
      <c r="BE27" s="628" t="s">
        <v>216</v>
      </c>
      <c r="BF27" s="1620" t="str">
        <f t="shared" ca="1" si="12"/>
        <v/>
      </c>
      <c r="BG27" s="1620"/>
      <c r="BH27" s="1620"/>
      <c r="BI27" s="1620"/>
      <c r="BJ27" s="631" t="s">
        <v>213</v>
      </c>
      <c r="BK27" s="1621"/>
      <c r="BL27" s="1622"/>
      <c r="BM27" s="1622"/>
      <c r="BN27" s="628" t="s">
        <v>213</v>
      </c>
      <c r="BO27" s="628" t="s">
        <v>214</v>
      </c>
      <c r="BP27" s="676"/>
      <c r="BQ27" s="628" t="s">
        <v>89</v>
      </c>
      <c r="BR27" s="628" t="s">
        <v>214</v>
      </c>
      <c r="BS27" s="630">
        <v>1</v>
      </c>
      <c r="BT27" s="628" t="s">
        <v>215</v>
      </c>
      <c r="BU27" s="628" t="s">
        <v>216</v>
      </c>
      <c r="BV27" s="1620">
        <f t="shared" si="13"/>
        <v>0</v>
      </c>
      <c r="BW27" s="1620"/>
      <c r="BX27" s="1620"/>
      <c r="BY27" s="1620"/>
      <c r="BZ27" s="631" t="s">
        <v>213</v>
      </c>
      <c r="CA27" s="494" t="str">
        <f t="shared" ca="1" si="14"/>
        <v/>
      </c>
      <c r="CB27" s="495">
        <f t="shared" si="15"/>
        <v>0</v>
      </c>
      <c r="CC27" s="663"/>
      <c r="CD27" s="663"/>
    </row>
    <row r="28" spans="1:82" ht="26.1" customHeight="1">
      <c r="A28" s="492">
        <v>20</v>
      </c>
      <c r="B28" s="1631" t="str">
        <f ca="1">IF((ROW()-8)&lt;=MAX(⑤入力シート2!$AV$6:$AV$1085),IF(INDIRECT("⑤入力シート2!C"&amp;(INDEX(⑤入力シート2!AO$6:AO$1085,MATCH(ROW()-8,⑤入力シート2!$AV$6:$AV$1085,0))+1)*3)="","",INDIRECT("⑤入力シート2!C"&amp;(INDEX(⑤入力シート2!AO$6:AO$1085,MATCH(ROW()-8,⑤入力シート2!$AV$6:$AV$1085,0))+1)*3)),"")</f>
        <v/>
      </c>
      <c r="C28" s="1632"/>
      <c r="D28" s="1632"/>
      <c r="E28" s="1632"/>
      <c r="F28" s="1632"/>
      <c r="G28" s="1627" t="str">
        <f ca="1">IF((ROW()-8)&lt;=MAX(⑤入力シート2!$AV$6:$AV$1085),IF(INDIRECT("⑤入力シート2!E"&amp;(INDEX(⑤入力シート2!AO$6:AO$1085,MATCH(ROW()-8,⑤入力シート2!$AV$6:$AV$1085,0))+1)*3)="","",INDIRECT("⑤入力シート2!E"&amp;(INDEX(⑤入力シート2!AO$6:AO$1085,MATCH(ROW()-8,⑤入力シート2!$AV$6:$AV$1085,0))+1)*3)),"")</f>
        <v/>
      </c>
      <c r="H28" s="1628"/>
      <c r="I28" s="1629"/>
      <c r="J28" s="493" t="str">
        <f ca="1">IF((ROW()-8)&lt;=MAX(⑤入力シート2!$AV$6:$AV$1085),IF(INDIRECT("⑤入力シート2!F"&amp;(INDEX(⑤入力シート2!AO$6:AO$1085,MATCH(ROW()-8,⑤入力シート2!$AV$6:$AV$1085,0))+1)*3)="","",INDIRECT("⑤入力シート2!F"&amp;(INDEX(⑤入力シート2!AO$6:AO$1085,MATCH(ROW()-8,⑤入力シート2!$AV$6:$AV$1085,0))+1)*3)),"")</f>
        <v/>
      </c>
      <c r="K28" s="1627" t="str">
        <f ca="1">IF((ROW()-8)&lt;=MAX(⑤入力シート2!$AV$6:$AV$1085),IF(INDEX(⑤入力シート2!AP$6:AP$1085,MATCH(ROW()-8,⑤入力シート2!$AV$6:$AV$1085,0))=1,"基本給",IF(INDEX(⑤入力シート2!AP$6:AP$1085,MATCH(ROW()-8,⑤入力シート2!$AV$6:$AV$1085,0))=2,"手当","残")),"")</f>
        <v/>
      </c>
      <c r="L28" s="1628"/>
      <c r="M28" s="1628"/>
      <c r="N28" s="1629"/>
      <c r="O28" s="1623" t="str">
        <f ca="1">IF((ROW()-8)&lt;=MAX(⑤入力シート2!$AV$6:$AV$1085),INDEX(⑤入力シート2!AR$6:AR$1085,MATCH(ROW()-8,⑤入力シート2!$AV$6:$AV$1085,0)),"")</f>
        <v/>
      </c>
      <c r="P28" s="1624"/>
      <c r="Q28" s="1624"/>
      <c r="R28" s="628" t="s">
        <v>213</v>
      </c>
      <c r="S28" s="628" t="s">
        <v>214</v>
      </c>
      <c r="T28" s="629" t="str">
        <f ca="1">IF((ROW()-8)&lt;=MAX(⑤入力シート2!$AV$6:$AV$1085),INDEX(⑤入力シート2!AS$6:AS$1085,MATCH(ROW()-8,⑤入力シート2!$AV$6:$AV$1085,0)),"")</f>
        <v/>
      </c>
      <c r="U28" s="628" t="s">
        <v>89</v>
      </c>
      <c r="V28" s="628" t="s">
        <v>214</v>
      </c>
      <c r="W28" s="630">
        <v>1</v>
      </c>
      <c r="X28" s="628" t="s">
        <v>215</v>
      </c>
      <c r="Y28" s="628" t="s">
        <v>216</v>
      </c>
      <c r="Z28" s="1620" t="str">
        <f t="shared" ca="1" si="10"/>
        <v/>
      </c>
      <c r="AA28" s="1620"/>
      <c r="AB28" s="1620"/>
      <c r="AC28" s="1620"/>
      <c r="AD28" s="631" t="s">
        <v>213</v>
      </c>
      <c r="AE28" s="1621"/>
      <c r="AF28" s="1622"/>
      <c r="AG28" s="1622"/>
      <c r="AH28" s="628" t="s">
        <v>213</v>
      </c>
      <c r="AI28" s="628" t="s">
        <v>214</v>
      </c>
      <c r="AJ28" s="676"/>
      <c r="AK28" s="628" t="s">
        <v>89</v>
      </c>
      <c r="AL28" s="628" t="s">
        <v>214</v>
      </c>
      <c r="AM28" s="630">
        <v>1</v>
      </c>
      <c r="AN28" s="628" t="s">
        <v>215</v>
      </c>
      <c r="AO28" s="628" t="s">
        <v>216</v>
      </c>
      <c r="AP28" s="1620">
        <f t="shared" si="11"/>
        <v>0</v>
      </c>
      <c r="AQ28" s="1620"/>
      <c r="AR28" s="1620"/>
      <c r="AS28" s="1620"/>
      <c r="AT28" s="636" t="s">
        <v>213</v>
      </c>
      <c r="AU28" s="1623" t="str">
        <f ca="1">IF((ROW()-8)&lt;=MAX(⑤入力シート2!$AV$6:$AV$1085),INDEX(⑤入力シート2!AT$6:AT$1085,MATCH(ROW()-8,⑤入力シート2!$AV$6:$AV$1085,0)),"")</f>
        <v/>
      </c>
      <c r="AV28" s="1624"/>
      <c r="AW28" s="1624"/>
      <c r="AX28" s="628" t="s">
        <v>213</v>
      </c>
      <c r="AY28" s="628" t="s">
        <v>214</v>
      </c>
      <c r="AZ28" s="629" t="str">
        <f ca="1">IF((ROW()-8)&lt;=MAX(⑤入力シート2!$AV$6:$AV$1085),INDEX(⑤入力シート2!AU$6:AU$1085,MATCH(ROW()-8,⑤入力シート2!$AV$6:$AV$1085,0)),"")</f>
        <v/>
      </c>
      <c r="BA28" s="628" t="s">
        <v>89</v>
      </c>
      <c r="BB28" s="628" t="s">
        <v>214</v>
      </c>
      <c r="BC28" s="630">
        <v>1</v>
      </c>
      <c r="BD28" s="628" t="s">
        <v>215</v>
      </c>
      <c r="BE28" s="628" t="s">
        <v>216</v>
      </c>
      <c r="BF28" s="1620" t="str">
        <f t="shared" ca="1" si="12"/>
        <v/>
      </c>
      <c r="BG28" s="1620"/>
      <c r="BH28" s="1620"/>
      <c r="BI28" s="1620"/>
      <c r="BJ28" s="631" t="s">
        <v>213</v>
      </c>
      <c r="BK28" s="1621"/>
      <c r="BL28" s="1622"/>
      <c r="BM28" s="1622"/>
      <c r="BN28" s="628" t="s">
        <v>213</v>
      </c>
      <c r="BO28" s="628" t="s">
        <v>214</v>
      </c>
      <c r="BP28" s="676"/>
      <c r="BQ28" s="628" t="s">
        <v>89</v>
      </c>
      <c r="BR28" s="628" t="s">
        <v>214</v>
      </c>
      <c r="BS28" s="630">
        <v>1</v>
      </c>
      <c r="BT28" s="628" t="s">
        <v>215</v>
      </c>
      <c r="BU28" s="628" t="s">
        <v>216</v>
      </c>
      <c r="BV28" s="1620">
        <f t="shared" si="13"/>
        <v>0</v>
      </c>
      <c r="BW28" s="1620"/>
      <c r="BX28" s="1620"/>
      <c r="BY28" s="1620"/>
      <c r="BZ28" s="631" t="s">
        <v>213</v>
      </c>
      <c r="CA28" s="494" t="str">
        <f t="shared" ca="1" si="14"/>
        <v/>
      </c>
      <c r="CB28" s="495">
        <f t="shared" si="15"/>
        <v>0</v>
      </c>
      <c r="CC28" s="663"/>
      <c r="CD28" s="663"/>
    </row>
    <row r="29" spans="1:82" ht="26.1" customHeight="1">
      <c r="A29" s="492">
        <v>21</v>
      </c>
      <c r="B29" s="1631" t="str">
        <f ca="1">IF((ROW()-8)&lt;=MAX(⑤入力シート2!$AV$6:$AV$1085),IF(INDIRECT("⑤入力シート2!C"&amp;(INDEX(⑤入力シート2!AO$6:AO$1085,MATCH(ROW()-8,⑤入力シート2!$AV$6:$AV$1085,0))+1)*3)="","",INDIRECT("⑤入力シート2!C"&amp;(INDEX(⑤入力シート2!AO$6:AO$1085,MATCH(ROW()-8,⑤入力シート2!$AV$6:$AV$1085,0))+1)*3)),"")</f>
        <v/>
      </c>
      <c r="C29" s="1632"/>
      <c r="D29" s="1632"/>
      <c r="E29" s="1632"/>
      <c r="F29" s="1632"/>
      <c r="G29" s="1627" t="str">
        <f ca="1">IF((ROW()-8)&lt;=MAX(⑤入力シート2!$AV$6:$AV$1085),IF(INDIRECT("⑤入力シート2!E"&amp;(INDEX(⑤入力シート2!AO$6:AO$1085,MATCH(ROW()-8,⑤入力シート2!$AV$6:$AV$1085,0))+1)*3)="","",INDIRECT("⑤入力シート2!E"&amp;(INDEX(⑤入力シート2!AO$6:AO$1085,MATCH(ROW()-8,⑤入力シート2!$AV$6:$AV$1085,0))+1)*3)),"")</f>
        <v/>
      </c>
      <c r="H29" s="1628"/>
      <c r="I29" s="1629"/>
      <c r="J29" s="493" t="str">
        <f ca="1">IF((ROW()-8)&lt;=MAX(⑤入力シート2!$AV$6:$AV$1085),IF(INDIRECT("⑤入力シート2!F"&amp;(INDEX(⑤入力シート2!AO$6:AO$1085,MATCH(ROW()-8,⑤入力シート2!$AV$6:$AV$1085,0))+1)*3)="","",INDIRECT("⑤入力シート2!F"&amp;(INDEX(⑤入力シート2!AO$6:AO$1085,MATCH(ROW()-8,⑤入力シート2!$AV$6:$AV$1085,0))+1)*3)),"")</f>
        <v/>
      </c>
      <c r="K29" s="1627" t="str">
        <f ca="1">IF((ROW()-8)&lt;=MAX(⑤入力シート2!$AV$6:$AV$1085),IF(INDEX(⑤入力シート2!AP$6:AP$1085,MATCH(ROW()-8,⑤入力シート2!$AV$6:$AV$1085,0))=1,"基本給",IF(INDEX(⑤入力シート2!AP$6:AP$1085,MATCH(ROW()-8,⑤入力シート2!$AV$6:$AV$1085,0))=2,"手当","残")),"")</f>
        <v/>
      </c>
      <c r="L29" s="1628"/>
      <c r="M29" s="1628"/>
      <c r="N29" s="1629"/>
      <c r="O29" s="1623" t="str">
        <f ca="1">IF((ROW()-8)&lt;=MAX(⑤入力シート2!$AV$6:$AV$1085),INDEX(⑤入力シート2!AR$6:AR$1085,MATCH(ROW()-8,⑤入力シート2!$AV$6:$AV$1085,0)),"")</f>
        <v/>
      </c>
      <c r="P29" s="1624"/>
      <c r="Q29" s="1624"/>
      <c r="R29" s="628" t="s">
        <v>213</v>
      </c>
      <c r="S29" s="628" t="s">
        <v>214</v>
      </c>
      <c r="T29" s="629" t="str">
        <f ca="1">IF((ROW()-8)&lt;=MAX(⑤入力シート2!$AV$6:$AV$1085),INDEX(⑤入力シート2!AS$6:AS$1085,MATCH(ROW()-8,⑤入力シート2!$AV$6:$AV$1085,0)),"")</f>
        <v/>
      </c>
      <c r="U29" s="628" t="s">
        <v>89</v>
      </c>
      <c r="V29" s="628" t="s">
        <v>214</v>
      </c>
      <c r="W29" s="630">
        <v>1</v>
      </c>
      <c r="X29" s="628" t="s">
        <v>215</v>
      </c>
      <c r="Y29" s="628" t="s">
        <v>216</v>
      </c>
      <c r="Z29" s="1620" t="str">
        <f t="shared" ca="1" si="10"/>
        <v/>
      </c>
      <c r="AA29" s="1620"/>
      <c r="AB29" s="1620"/>
      <c r="AC29" s="1620"/>
      <c r="AD29" s="631" t="s">
        <v>213</v>
      </c>
      <c r="AE29" s="1621"/>
      <c r="AF29" s="1622"/>
      <c r="AG29" s="1622"/>
      <c r="AH29" s="628" t="s">
        <v>213</v>
      </c>
      <c r="AI29" s="628" t="s">
        <v>214</v>
      </c>
      <c r="AJ29" s="676"/>
      <c r="AK29" s="628" t="s">
        <v>89</v>
      </c>
      <c r="AL29" s="628" t="s">
        <v>214</v>
      </c>
      <c r="AM29" s="630">
        <v>1</v>
      </c>
      <c r="AN29" s="628" t="s">
        <v>215</v>
      </c>
      <c r="AO29" s="628" t="s">
        <v>216</v>
      </c>
      <c r="AP29" s="1620">
        <f t="shared" si="11"/>
        <v>0</v>
      </c>
      <c r="AQ29" s="1620"/>
      <c r="AR29" s="1620"/>
      <c r="AS29" s="1620"/>
      <c r="AT29" s="636" t="s">
        <v>213</v>
      </c>
      <c r="AU29" s="1623" t="str">
        <f ca="1">IF((ROW()-8)&lt;=MAX(⑤入力シート2!$AV$6:$AV$1085),INDEX(⑤入力シート2!AT$6:AT$1085,MATCH(ROW()-8,⑤入力シート2!$AV$6:$AV$1085,0)),"")</f>
        <v/>
      </c>
      <c r="AV29" s="1624"/>
      <c r="AW29" s="1624"/>
      <c r="AX29" s="628" t="s">
        <v>213</v>
      </c>
      <c r="AY29" s="628" t="s">
        <v>214</v>
      </c>
      <c r="AZ29" s="629" t="str">
        <f ca="1">IF((ROW()-8)&lt;=MAX(⑤入力シート2!$AV$6:$AV$1085),INDEX(⑤入力シート2!AU$6:AU$1085,MATCH(ROW()-8,⑤入力シート2!$AV$6:$AV$1085,0)),"")</f>
        <v/>
      </c>
      <c r="BA29" s="628" t="s">
        <v>89</v>
      </c>
      <c r="BB29" s="628" t="s">
        <v>214</v>
      </c>
      <c r="BC29" s="630">
        <v>1</v>
      </c>
      <c r="BD29" s="628" t="s">
        <v>215</v>
      </c>
      <c r="BE29" s="628" t="s">
        <v>216</v>
      </c>
      <c r="BF29" s="1620" t="str">
        <f t="shared" ca="1" si="12"/>
        <v/>
      </c>
      <c r="BG29" s="1620"/>
      <c r="BH29" s="1620"/>
      <c r="BI29" s="1620"/>
      <c r="BJ29" s="631" t="s">
        <v>213</v>
      </c>
      <c r="BK29" s="1621"/>
      <c r="BL29" s="1622"/>
      <c r="BM29" s="1622"/>
      <c r="BN29" s="628" t="s">
        <v>213</v>
      </c>
      <c r="BO29" s="628" t="s">
        <v>214</v>
      </c>
      <c r="BP29" s="676"/>
      <c r="BQ29" s="628" t="s">
        <v>89</v>
      </c>
      <c r="BR29" s="628" t="s">
        <v>214</v>
      </c>
      <c r="BS29" s="630">
        <v>1</v>
      </c>
      <c r="BT29" s="628" t="s">
        <v>215</v>
      </c>
      <c r="BU29" s="628" t="s">
        <v>216</v>
      </c>
      <c r="BV29" s="1620">
        <f t="shared" si="13"/>
        <v>0</v>
      </c>
      <c r="BW29" s="1620"/>
      <c r="BX29" s="1620"/>
      <c r="BY29" s="1620"/>
      <c r="BZ29" s="631" t="s">
        <v>213</v>
      </c>
      <c r="CA29" s="494" t="str">
        <f t="shared" ca="1" si="14"/>
        <v/>
      </c>
      <c r="CB29" s="495">
        <f t="shared" si="15"/>
        <v>0</v>
      </c>
      <c r="CC29" s="663"/>
      <c r="CD29" s="663"/>
    </row>
    <row r="30" spans="1:82" ht="26.1" customHeight="1">
      <c r="A30" s="492">
        <v>22</v>
      </c>
      <c r="B30" s="1631" t="str">
        <f ca="1">IF((ROW()-8)&lt;=MAX(⑤入力シート2!$AV$6:$AV$1085),IF(INDIRECT("⑤入力シート2!C"&amp;(INDEX(⑤入力シート2!AO$6:AO$1085,MATCH(ROW()-8,⑤入力シート2!$AV$6:$AV$1085,0))+1)*3)="","",INDIRECT("⑤入力シート2!C"&amp;(INDEX(⑤入力シート2!AO$6:AO$1085,MATCH(ROW()-8,⑤入力シート2!$AV$6:$AV$1085,0))+1)*3)),"")</f>
        <v/>
      </c>
      <c r="C30" s="1632"/>
      <c r="D30" s="1632"/>
      <c r="E30" s="1632"/>
      <c r="F30" s="1632"/>
      <c r="G30" s="1627" t="str">
        <f ca="1">IF((ROW()-8)&lt;=MAX(⑤入力シート2!$AV$6:$AV$1085),IF(INDIRECT("⑤入力シート2!E"&amp;(INDEX(⑤入力シート2!AO$6:AO$1085,MATCH(ROW()-8,⑤入力シート2!$AV$6:$AV$1085,0))+1)*3)="","",INDIRECT("⑤入力シート2!E"&amp;(INDEX(⑤入力シート2!AO$6:AO$1085,MATCH(ROW()-8,⑤入力シート2!$AV$6:$AV$1085,0))+1)*3)),"")</f>
        <v/>
      </c>
      <c r="H30" s="1628"/>
      <c r="I30" s="1629"/>
      <c r="J30" s="493" t="str">
        <f ca="1">IF((ROW()-8)&lt;=MAX(⑤入力シート2!$AV$6:$AV$1085),IF(INDIRECT("⑤入力シート2!F"&amp;(INDEX(⑤入力シート2!AO$6:AO$1085,MATCH(ROW()-8,⑤入力シート2!$AV$6:$AV$1085,0))+1)*3)="","",INDIRECT("⑤入力シート2!F"&amp;(INDEX(⑤入力シート2!AO$6:AO$1085,MATCH(ROW()-8,⑤入力シート2!$AV$6:$AV$1085,0))+1)*3)),"")</f>
        <v/>
      </c>
      <c r="K30" s="1627" t="str">
        <f ca="1">IF((ROW()-8)&lt;=MAX(⑤入力シート2!$AV$6:$AV$1085),IF(INDEX(⑤入力シート2!AP$6:AP$1085,MATCH(ROW()-8,⑤入力シート2!$AV$6:$AV$1085,0))=1,"基本給",IF(INDEX(⑤入力シート2!AP$6:AP$1085,MATCH(ROW()-8,⑤入力シート2!$AV$6:$AV$1085,0))=2,"手当","残")),"")</f>
        <v/>
      </c>
      <c r="L30" s="1628"/>
      <c r="M30" s="1628"/>
      <c r="N30" s="1629"/>
      <c r="O30" s="1623" t="str">
        <f ca="1">IF((ROW()-8)&lt;=MAX(⑤入力シート2!$AV$6:$AV$1085),INDEX(⑤入力シート2!AR$6:AR$1085,MATCH(ROW()-8,⑤入力シート2!$AV$6:$AV$1085,0)),"")</f>
        <v/>
      </c>
      <c r="P30" s="1624"/>
      <c r="Q30" s="1624"/>
      <c r="R30" s="628" t="s">
        <v>213</v>
      </c>
      <c r="S30" s="628" t="s">
        <v>214</v>
      </c>
      <c r="T30" s="629" t="str">
        <f ca="1">IF((ROW()-8)&lt;=MAX(⑤入力シート2!$AV$6:$AV$1085),INDEX(⑤入力シート2!AS$6:AS$1085,MATCH(ROW()-8,⑤入力シート2!$AV$6:$AV$1085,0)),"")</f>
        <v/>
      </c>
      <c r="U30" s="628" t="s">
        <v>89</v>
      </c>
      <c r="V30" s="628" t="s">
        <v>214</v>
      </c>
      <c r="W30" s="630">
        <v>1</v>
      </c>
      <c r="X30" s="628" t="s">
        <v>215</v>
      </c>
      <c r="Y30" s="628" t="s">
        <v>216</v>
      </c>
      <c r="Z30" s="1620" t="str">
        <f t="shared" ca="1" si="10"/>
        <v/>
      </c>
      <c r="AA30" s="1620"/>
      <c r="AB30" s="1620"/>
      <c r="AC30" s="1620"/>
      <c r="AD30" s="631" t="s">
        <v>213</v>
      </c>
      <c r="AE30" s="1621"/>
      <c r="AF30" s="1622"/>
      <c r="AG30" s="1622"/>
      <c r="AH30" s="628" t="s">
        <v>213</v>
      </c>
      <c r="AI30" s="628" t="s">
        <v>214</v>
      </c>
      <c r="AJ30" s="676"/>
      <c r="AK30" s="628" t="s">
        <v>89</v>
      </c>
      <c r="AL30" s="628" t="s">
        <v>214</v>
      </c>
      <c r="AM30" s="630">
        <v>1</v>
      </c>
      <c r="AN30" s="628" t="s">
        <v>215</v>
      </c>
      <c r="AO30" s="628" t="s">
        <v>216</v>
      </c>
      <c r="AP30" s="1620">
        <f t="shared" si="11"/>
        <v>0</v>
      </c>
      <c r="AQ30" s="1620"/>
      <c r="AR30" s="1620"/>
      <c r="AS30" s="1620"/>
      <c r="AT30" s="636" t="s">
        <v>213</v>
      </c>
      <c r="AU30" s="1623" t="str">
        <f ca="1">IF((ROW()-8)&lt;=MAX(⑤入力シート2!$AV$6:$AV$1085),INDEX(⑤入力シート2!AT$6:AT$1085,MATCH(ROW()-8,⑤入力シート2!$AV$6:$AV$1085,0)),"")</f>
        <v/>
      </c>
      <c r="AV30" s="1624"/>
      <c r="AW30" s="1624"/>
      <c r="AX30" s="628" t="s">
        <v>213</v>
      </c>
      <c r="AY30" s="628" t="s">
        <v>214</v>
      </c>
      <c r="AZ30" s="629" t="str">
        <f ca="1">IF((ROW()-8)&lt;=MAX(⑤入力シート2!$AV$6:$AV$1085),INDEX(⑤入力シート2!AU$6:AU$1085,MATCH(ROW()-8,⑤入力シート2!$AV$6:$AV$1085,0)),"")</f>
        <v/>
      </c>
      <c r="BA30" s="628" t="s">
        <v>89</v>
      </c>
      <c r="BB30" s="628" t="s">
        <v>214</v>
      </c>
      <c r="BC30" s="630">
        <v>1</v>
      </c>
      <c r="BD30" s="628" t="s">
        <v>215</v>
      </c>
      <c r="BE30" s="628" t="s">
        <v>216</v>
      </c>
      <c r="BF30" s="1620" t="str">
        <f t="shared" ca="1" si="12"/>
        <v/>
      </c>
      <c r="BG30" s="1620"/>
      <c r="BH30" s="1620"/>
      <c r="BI30" s="1620"/>
      <c r="BJ30" s="631" t="s">
        <v>213</v>
      </c>
      <c r="BK30" s="1621"/>
      <c r="BL30" s="1622"/>
      <c r="BM30" s="1622"/>
      <c r="BN30" s="628" t="s">
        <v>213</v>
      </c>
      <c r="BO30" s="628" t="s">
        <v>214</v>
      </c>
      <c r="BP30" s="676"/>
      <c r="BQ30" s="628" t="s">
        <v>89</v>
      </c>
      <c r="BR30" s="628" t="s">
        <v>214</v>
      </c>
      <c r="BS30" s="630">
        <v>1</v>
      </c>
      <c r="BT30" s="628" t="s">
        <v>215</v>
      </c>
      <c r="BU30" s="628" t="s">
        <v>216</v>
      </c>
      <c r="BV30" s="1620">
        <f t="shared" si="13"/>
        <v>0</v>
      </c>
      <c r="BW30" s="1620"/>
      <c r="BX30" s="1620"/>
      <c r="BY30" s="1620"/>
      <c r="BZ30" s="631" t="s">
        <v>213</v>
      </c>
      <c r="CA30" s="494" t="str">
        <f t="shared" ca="1" si="14"/>
        <v/>
      </c>
      <c r="CB30" s="495">
        <f t="shared" si="15"/>
        <v>0</v>
      </c>
      <c r="CC30" s="663"/>
      <c r="CD30" s="663"/>
    </row>
    <row r="31" spans="1:82" ht="26.1" customHeight="1">
      <c r="A31" s="492">
        <v>23</v>
      </c>
      <c r="B31" s="1631" t="str">
        <f ca="1">IF((ROW()-8)&lt;=MAX(⑤入力シート2!$AV$6:$AV$1085),IF(INDIRECT("⑤入力シート2!C"&amp;(INDEX(⑤入力シート2!AO$6:AO$1085,MATCH(ROW()-8,⑤入力シート2!$AV$6:$AV$1085,0))+1)*3)="","",INDIRECT("⑤入力シート2!C"&amp;(INDEX(⑤入力シート2!AO$6:AO$1085,MATCH(ROW()-8,⑤入力シート2!$AV$6:$AV$1085,0))+1)*3)),"")</f>
        <v/>
      </c>
      <c r="C31" s="1632"/>
      <c r="D31" s="1632"/>
      <c r="E31" s="1632"/>
      <c r="F31" s="1632"/>
      <c r="G31" s="1627" t="str">
        <f ca="1">IF((ROW()-8)&lt;=MAX(⑤入力シート2!$AV$6:$AV$1085),IF(INDIRECT("⑤入力シート2!E"&amp;(INDEX(⑤入力シート2!AO$6:AO$1085,MATCH(ROW()-8,⑤入力シート2!$AV$6:$AV$1085,0))+1)*3)="","",INDIRECT("⑤入力シート2!E"&amp;(INDEX(⑤入力シート2!AO$6:AO$1085,MATCH(ROW()-8,⑤入力シート2!$AV$6:$AV$1085,0))+1)*3)),"")</f>
        <v/>
      </c>
      <c r="H31" s="1628"/>
      <c r="I31" s="1629"/>
      <c r="J31" s="493" t="str">
        <f ca="1">IF((ROW()-8)&lt;=MAX(⑤入力シート2!$AV$6:$AV$1085),IF(INDIRECT("⑤入力シート2!F"&amp;(INDEX(⑤入力シート2!AO$6:AO$1085,MATCH(ROW()-8,⑤入力シート2!$AV$6:$AV$1085,0))+1)*3)="","",INDIRECT("⑤入力シート2!F"&amp;(INDEX(⑤入力シート2!AO$6:AO$1085,MATCH(ROW()-8,⑤入力シート2!$AV$6:$AV$1085,0))+1)*3)),"")</f>
        <v/>
      </c>
      <c r="K31" s="1627" t="str">
        <f ca="1">IF((ROW()-8)&lt;=MAX(⑤入力シート2!$AV$6:$AV$1085),IF(INDEX(⑤入力シート2!AP$6:AP$1085,MATCH(ROW()-8,⑤入力シート2!$AV$6:$AV$1085,0))=1,"基本給",IF(INDEX(⑤入力シート2!AP$6:AP$1085,MATCH(ROW()-8,⑤入力シート2!$AV$6:$AV$1085,0))=2,"手当","残")),"")</f>
        <v/>
      </c>
      <c r="L31" s="1628"/>
      <c r="M31" s="1628"/>
      <c r="N31" s="1629"/>
      <c r="O31" s="1623" t="str">
        <f ca="1">IF((ROW()-8)&lt;=MAX(⑤入力シート2!$AV$6:$AV$1085),INDEX(⑤入力シート2!AR$6:AR$1085,MATCH(ROW()-8,⑤入力シート2!$AV$6:$AV$1085,0)),"")</f>
        <v/>
      </c>
      <c r="P31" s="1624"/>
      <c r="Q31" s="1624"/>
      <c r="R31" s="628" t="s">
        <v>213</v>
      </c>
      <c r="S31" s="628" t="s">
        <v>214</v>
      </c>
      <c r="T31" s="629" t="str">
        <f ca="1">IF((ROW()-8)&lt;=MAX(⑤入力シート2!$AV$6:$AV$1085),INDEX(⑤入力シート2!AS$6:AS$1085,MATCH(ROW()-8,⑤入力シート2!$AV$6:$AV$1085,0)),"")</f>
        <v/>
      </c>
      <c r="U31" s="628" t="s">
        <v>89</v>
      </c>
      <c r="V31" s="628" t="s">
        <v>214</v>
      </c>
      <c r="W31" s="630">
        <v>1</v>
      </c>
      <c r="X31" s="628" t="s">
        <v>215</v>
      </c>
      <c r="Y31" s="628" t="s">
        <v>216</v>
      </c>
      <c r="Z31" s="1620" t="str">
        <f t="shared" ca="1" si="10"/>
        <v/>
      </c>
      <c r="AA31" s="1620"/>
      <c r="AB31" s="1620"/>
      <c r="AC31" s="1620"/>
      <c r="AD31" s="631" t="s">
        <v>213</v>
      </c>
      <c r="AE31" s="1621"/>
      <c r="AF31" s="1622"/>
      <c r="AG31" s="1622"/>
      <c r="AH31" s="628" t="s">
        <v>213</v>
      </c>
      <c r="AI31" s="628" t="s">
        <v>214</v>
      </c>
      <c r="AJ31" s="676"/>
      <c r="AK31" s="628" t="s">
        <v>89</v>
      </c>
      <c r="AL31" s="628" t="s">
        <v>214</v>
      </c>
      <c r="AM31" s="630">
        <v>1</v>
      </c>
      <c r="AN31" s="628" t="s">
        <v>215</v>
      </c>
      <c r="AO31" s="628" t="s">
        <v>216</v>
      </c>
      <c r="AP31" s="1620">
        <f t="shared" si="11"/>
        <v>0</v>
      </c>
      <c r="AQ31" s="1620"/>
      <c r="AR31" s="1620"/>
      <c r="AS31" s="1620"/>
      <c r="AT31" s="636" t="s">
        <v>213</v>
      </c>
      <c r="AU31" s="1623" t="str">
        <f ca="1">IF((ROW()-8)&lt;=MAX(⑤入力シート2!$AV$6:$AV$1085),INDEX(⑤入力シート2!AT$6:AT$1085,MATCH(ROW()-8,⑤入力シート2!$AV$6:$AV$1085,0)),"")</f>
        <v/>
      </c>
      <c r="AV31" s="1624"/>
      <c r="AW31" s="1624"/>
      <c r="AX31" s="628" t="s">
        <v>213</v>
      </c>
      <c r="AY31" s="628" t="s">
        <v>214</v>
      </c>
      <c r="AZ31" s="629" t="str">
        <f ca="1">IF((ROW()-8)&lt;=MAX(⑤入力シート2!$AV$6:$AV$1085),INDEX(⑤入力シート2!AU$6:AU$1085,MATCH(ROW()-8,⑤入力シート2!$AV$6:$AV$1085,0)),"")</f>
        <v/>
      </c>
      <c r="BA31" s="628" t="s">
        <v>89</v>
      </c>
      <c r="BB31" s="628" t="s">
        <v>214</v>
      </c>
      <c r="BC31" s="630">
        <v>1</v>
      </c>
      <c r="BD31" s="628" t="s">
        <v>215</v>
      </c>
      <c r="BE31" s="628" t="s">
        <v>216</v>
      </c>
      <c r="BF31" s="1620" t="str">
        <f t="shared" ca="1" si="12"/>
        <v/>
      </c>
      <c r="BG31" s="1620"/>
      <c r="BH31" s="1620"/>
      <c r="BI31" s="1620"/>
      <c r="BJ31" s="631" t="s">
        <v>213</v>
      </c>
      <c r="BK31" s="1621"/>
      <c r="BL31" s="1622"/>
      <c r="BM31" s="1622"/>
      <c r="BN31" s="628" t="s">
        <v>213</v>
      </c>
      <c r="BO31" s="628" t="s">
        <v>214</v>
      </c>
      <c r="BP31" s="676"/>
      <c r="BQ31" s="628" t="s">
        <v>89</v>
      </c>
      <c r="BR31" s="628" t="s">
        <v>214</v>
      </c>
      <c r="BS31" s="630">
        <v>1</v>
      </c>
      <c r="BT31" s="628" t="s">
        <v>215</v>
      </c>
      <c r="BU31" s="628" t="s">
        <v>216</v>
      </c>
      <c r="BV31" s="1620">
        <f t="shared" si="13"/>
        <v>0</v>
      </c>
      <c r="BW31" s="1620"/>
      <c r="BX31" s="1620"/>
      <c r="BY31" s="1620"/>
      <c r="BZ31" s="631" t="s">
        <v>213</v>
      </c>
      <c r="CA31" s="494" t="str">
        <f t="shared" ca="1" si="14"/>
        <v/>
      </c>
      <c r="CB31" s="495">
        <f t="shared" si="15"/>
        <v>0</v>
      </c>
      <c r="CC31" s="663"/>
      <c r="CD31" s="663"/>
    </row>
    <row r="32" spans="1:82" ht="26.1" customHeight="1">
      <c r="A32" s="492">
        <v>24</v>
      </c>
      <c r="B32" s="1631" t="str">
        <f ca="1">IF((ROW()-8)&lt;=MAX(⑤入力シート2!$AV$6:$AV$1085),IF(INDIRECT("⑤入力シート2!C"&amp;(INDEX(⑤入力シート2!AO$6:AO$1085,MATCH(ROW()-8,⑤入力シート2!$AV$6:$AV$1085,0))+1)*3)="","",INDIRECT("⑤入力シート2!C"&amp;(INDEX(⑤入力シート2!AO$6:AO$1085,MATCH(ROW()-8,⑤入力シート2!$AV$6:$AV$1085,0))+1)*3)),"")</f>
        <v/>
      </c>
      <c r="C32" s="1632"/>
      <c r="D32" s="1632"/>
      <c r="E32" s="1632"/>
      <c r="F32" s="1632"/>
      <c r="G32" s="1627" t="str">
        <f ca="1">IF((ROW()-8)&lt;=MAX(⑤入力シート2!$AV$6:$AV$1085),IF(INDIRECT("⑤入力シート2!E"&amp;(INDEX(⑤入力シート2!AO$6:AO$1085,MATCH(ROW()-8,⑤入力シート2!$AV$6:$AV$1085,0))+1)*3)="","",INDIRECT("⑤入力シート2!E"&amp;(INDEX(⑤入力シート2!AO$6:AO$1085,MATCH(ROW()-8,⑤入力シート2!$AV$6:$AV$1085,0))+1)*3)),"")</f>
        <v/>
      </c>
      <c r="H32" s="1628"/>
      <c r="I32" s="1629"/>
      <c r="J32" s="493" t="str">
        <f ca="1">IF((ROW()-8)&lt;=MAX(⑤入力シート2!$AV$6:$AV$1085),IF(INDIRECT("⑤入力シート2!F"&amp;(INDEX(⑤入力シート2!AO$6:AO$1085,MATCH(ROW()-8,⑤入力シート2!$AV$6:$AV$1085,0))+1)*3)="","",INDIRECT("⑤入力シート2!F"&amp;(INDEX(⑤入力シート2!AO$6:AO$1085,MATCH(ROW()-8,⑤入力シート2!$AV$6:$AV$1085,0))+1)*3)),"")</f>
        <v/>
      </c>
      <c r="K32" s="1627" t="str">
        <f ca="1">IF((ROW()-8)&lt;=MAX(⑤入力シート2!$AV$6:$AV$1085),IF(INDEX(⑤入力シート2!AP$6:AP$1085,MATCH(ROW()-8,⑤入力シート2!$AV$6:$AV$1085,0))=1,"基本給",IF(INDEX(⑤入力シート2!AP$6:AP$1085,MATCH(ROW()-8,⑤入力シート2!$AV$6:$AV$1085,0))=2,"手当","残")),"")</f>
        <v/>
      </c>
      <c r="L32" s="1628"/>
      <c r="M32" s="1628"/>
      <c r="N32" s="1629"/>
      <c r="O32" s="1623" t="str">
        <f ca="1">IF((ROW()-8)&lt;=MAX(⑤入力シート2!$AV$6:$AV$1085),INDEX(⑤入力シート2!AR$6:AR$1085,MATCH(ROW()-8,⑤入力シート2!$AV$6:$AV$1085,0)),"")</f>
        <v/>
      </c>
      <c r="P32" s="1624"/>
      <c r="Q32" s="1624"/>
      <c r="R32" s="628" t="s">
        <v>213</v>
      </c>
      <c r="S32" s="628" t="s">
        <v>214</v>
      </c>
      <c r="T32" s="629" t="str">
        <f ca="1">IF((ROW()-8)&lt;=MAX(⑤入力シート2!$AV$6:$AV$1085),INDEX(⑤入力シート2!AS$6:AS$1085,MATCH(ROW()-8,⑤入力シート2!$AV$6:$AV$1085,0)),"")</f>
        <v/>
      </c>
      <c r="U32" s="628" t="s">
        <v>89</v>
      </c>
      <c r="V32" s="628" t="s">
        <v>214</v>
      </c>
      <c r="W32" s="630">
        <v>1</v>
      </c>
      <c r="X32" s="628" t="s">
        <v>215</v>
      </c>
      <c r="Y32" s="628" t="s">
        <v>216</v>
      </c>
      <c r="Z32" s="1620" t="str">
        <f t="shared" ca="1" si="10"/>
        <v/>
      </c>
      <c r="AA32" s="1620"/>
      <c r="AB32" s="1620"/>
      <c r="AC32" s="1620"/>
      <c r="AD32" s="631" t="s">
        <v>213</v>
      </c>
      <c r="AE32" s="1621"/>
      <c r="AF32" s="1622"/>
      <c r="AG32" s="1622"/>
      <c r="AH32" s="628" t="s">
        <v>213</v>
      </c>
      <c r="AI32" s="628" t="s">
        <v>214</v>
      </c>
      <c r="AJ32" s="676"/>
      <c r="AK32" s="628" t="s">
        <v>89</v>
      </c>
      <c r="AL32" s="628" t="s">
        <v>214</v>
      </c>
      <c r="AM32" s="630">
        <v>1</v>
      </c>
      <c r="AN32" s="628" t="s">
        <v>215</v>
      </c>
      <c r="AO32" s="628" t="s">
        <v>216</v>
      </c>
      <c r="AP32" s="1620">
        <f t="shared" si="11"/>
        <v>0</v>
      </c>
      <c r="AQ32" s="1620"/>
      <c r="AR32" s="1620"/>
      <c r="AS32" s="1620"/>
      <c r="AT32" s="636" t="s">
        <v>213</v>
      </c>
      <c r="AU32" s="1623" t="str">
        <f ca="1">IF((ROW()-8)&lt;=MAX(⑤入力シート2!$AV$6:$AV$1085),INDEX(⑤入力シート2!AT$6:AT$1085,MATCH(ROW()-8,⑤入力シート2!$AV$6:$AV$1085,0)),"")</f>
        <v/>
      </c>
      <c r="AV32" s="1624"/>
      <c r="AW32" s="1624"/>
      <c r="AX32" s="628" t="s">
        <v>213</v>
      </c>
      <c r="AY32" s="628" t="s">
        <v>214</v>
      </c>
      <c r="AZ32" s="629" t="str">
        <f ca="1">IF((ROW()-8)&lt;=MAX(⑤入力シート2!$AV$6:$AV$1085),INDEX(⑤入力シート2!AU$6:AU$1085,MATCH(ROW()-8,⑤入力シート2!$AV$6:$AV$1085,0)),"")</f>
        <v/>
      </c>
      <c r="BA32" s="628" t="s">
        <v>89</v>
      </c>
      <c r="BB32" s="628" t="s">
        <v>214</v>
      </c>
      <c r="BC32" s="630">
        <v>1</v>
      </c>
      <c r="BD32" s="628" t="s">
        <v>215</v>
      </c>
      <c r="BE32" s="628" t="s">
        <v>216</v>
      </c>
      <c r="BF32" s="1620" t="str">
        <f t="shared" ca="1" si="12"/>
        <v/>
      </c>
      <c r="BG32" s="1620"/>
      <c r="BH32" s="1620"/>
      <c r="BI32" s="1620"/>
      <c r="BJ32" s="631" t="s">
        <v>213</v>
      </c>
      <c r="BK32" s="1621"/>
      <c r="BL32" s="1622"/>
      <c r="BM32" s="1622"/>
      <c r="BN32" s="628" t="s">
        <v>213</v>
      </c>
      <c r="BO32" s="628" t="s">
        <v>214</v>
      </c>
      <c r="BP32" s="676"/>
      <c r="BQ32" s="628" t="s">
        <v>89</v>
      </c>
      <c r="BR32" s="628" t="s">
        <v>214</v>
      </c>
      <c r="BS32" s="630">
        <v>1</v>
      </c>
      <c r="BT32" s="628" t="s">
        <v>215</v>
      </c>
      <c r="BU32" s="628" t="s">
        <v>216</v>
      </c>
      <c r="BV32" s="1620">
        <f t="shared" si="13"/>
        <v>0</v>
      </c>
      <c r="BW32" s="1620"/>
      <c r="BX32" s="1620"/>
      <c r="BY32" s="1620"/>
      <c r="BZ32" s="631" t="s">
        <v>213</v>
      </c>
      <c r="CA32" s="494" t="str">
        <f t="shared" ca="1" si="14"/>
        <v/>
      </c>
      <c r="CB32" s="495">
        <f t="shared" si="15"/>
        <v>0</v>
      </c>
      <c r="CC32" s="663"/>
      <c r="CD32" s="663"/>
    </row>
    <row r="33" spans="1:82" ht="26.1" customHeight="1">
      <c r="A33" s="492">
        <v>25</v>
      </c>
      <c r="B33" s="1631" t="str">
        <f ca="1">IF((ROW()-8)&lt;=MAX(⑤入力シート2!$AV$6:$AV$1085),IF(INDIRECT("⑤入力シート2!C"&amp;(INDEX(⑤入力シート2!AO$6:AO$1085,MATCH(ROW()-8,⑤入力シート2!$AV$6:$AV$1085,0))+1)*3)="","",INDIRECT("⑤入力シート2!C"&amp;(INDEX(⑤入力シート2!AO$6:AO$1085,MATCH(ROW()-8,⑤入力シート2!$AV$6:$AV$1085,0))+1)*3)),"")</f>
        <v/>
      </c>
      <c r="C33" s="1632"/>
      <c r="D33" s="1632"/>
      <c r="E33" s="1632"/>
      <c r="F33" s="1632"/>
      <c r="G33" s="1627" t="str">
        <f ca="1">IF((ROW()-8)&lt;=MAX(⑤入力シート2!$AV$6:$AV$1085),IF(INDIRECT("⑤入力シート2!E"&amp;(INDEX(⑤入力シート2!AO$6:AO$1085,MATCH(ROW()-8,⑤入力シート2!$AV$6:$AV$1085,0))+1)*3)="","",INDIRECT("⑤入力シート2!E"&amp;(INDEX(⑤入力シート2!AO$6:AO$1085,MATCH(ROW()-8,⑤入力シート2!$AV$6:$AV$1085,0))+1)*3)),"")</f>
        <v/>
      </c>
      <c r="H33" s="1628"/>
      <c r="I33" s="1629"/>
      <c r="J33" s="493" t="str">
        <f ca="1">IF((ROW()-8)&lt;=MAX(⑤入力シート2!$AV$6:$AV$1085),IF(INDIRECT("⑤入力シート2!F"&amp;(INDEX(⑤入力シート2!AO$6:AO$1085,MATCH(ROW()-8,⑤入力シート2!$AV$6:$AV$1085,0))+1)*3)="","",INDIRECT("⑤入力シート2!F"&amp;(INDEX(⑤入力シート2!AO$6:AO$1085,MATCH(ROW()-8,⑤入力シート2!$AV$6:$AV$1085,0))+1)*3)),"")</f>
        <v/>
      </c>
      <c r="K33" s="1627" t="str">
        <f ca="1">IF((ROW()-8)&lt;=MAX(⑤入力シート2!$AV$6:$AV$1085),IF(INDEX(⑤入力シート2!AP$6:AP$1085,MATCH(ROW()-8,⑤入力シート2!$AV$6:$AV$1085,0))=1,"基本給",IF(INDEX(⑤入力シート2!AP$6:AP$1085,MATCH(ROW()-8,⑤入力シート2!$AV$6:$AV$1085,0))=2,"手当","残")),"")</f>
        <v/>
      </c>
      <c r="L33" s="1628"/>
      <c r="M33" s="1628"/>
      <c r="N33" s="1629"/>
      <c r="O33" s="1623" t="str">
        <f ca="1">IF((ROW()-8)&lt;=MAX(⑤入力シート2!$AV$6:$AV$1085),INDEX(⑤入力シート2!AR$6:AR$1085,MATCH(ROW()-8,⑤入力シート2!$AV$6:$AV$1085,0)),"")</f>
        <v/>
      </c>
      <c r="P33" s="1624"/>
      <c r="Q33" s="1624"/>
      <c r="R33" s="628" t="s">
        <v>213</v>
      </c>
      <c r="S33" s="628" t="s">
        <v>214</v>
      </c>
      <c r="T33" s="629" t="str">
        <f ca="1">IF((ROW()-8)&lt;=MAX(⑤入力シート2!$AV$6:$AV$1085),INDEX(⑤入力シート2!AS$6:AS$1085,MATCH(ROW()-8,⑤入力シート2!$AV$6:$AV$1085,0)),"")</f>
        <v/>
      </c>
      <c r="U33" s="628" t="s">
        <v>89</v>
      </c>
      <c r="V33" s="628" t="s">
        <v>214</v>
      </c>
      <c r="W33" s="630">
        <v>1</v>
      </c>
      <c r="X33" s="628" t="s">
        <v>215</v>
      </c>
      <c r="Y33" s="628" t="s">
        <v>216</v>
      </c>
      <c r="Z33" s="1620" t="str">
        <f t="shared" ca="1" si="10"/>
        <v/>
      </c>
      <c r="AA33" s="1620"/>
      <c r="AB33" s="1620"/>
      <c r="AC33" s="1620"/>
      <c r="AD33" s="631" t="s">
        <v>213</v>
      </c>
      <c r="AE33" s="1621"/>
      <c r="AF33" s="1622"/>
      <c r="AG33" s="1622"/>
      <c r="AH33" s="628" t="s">
        <v>213</v>
      </c>
      <c r="AI33" s="628" t="s">
        <v>214</v>
      </c>
      <c r="AJ33" s="676"/>
      <c r="AK33" s="628" t="s">
        <v>89</v>
      </c>
      <c r="AL33" s="628" t="s">
        <v>214</v>
      </c>
      <c r="AM33" s="630">
        <v>1</v>
      </c>
      <c r="AN33" s="628" t="s">
        <v>215</v>
      </c>
      <c r="AO33" s="628" t="s">
        <v>216</v>
      </c>
      <c r="AP33" s="1620">
        <f t="shared" si="11"/>
        <v>0</v>
      </c>
      <c r="AQ33" s="1620"/>
      <c r="AR33" s="1620"/>
      <c r="AS33" s="1620"/>
      <c r="AT33" s="636" t="s">
        <v>213</v>
      </c>
      <c r="AU33" s="1623" t="str">
        <f ca="1">IF((ROW()-8)&lt;=MAX(⑤入力シート2!$AV$6:$AV$1085),INDEX(⑤入力シート2!AT$6:AT$1085,MATCH(ROW()-8,⑤入力シート2!$AV$6:$AV$1085,0)),"")</f>
        <v/>
      </c>
      <c r="AV33" s="1624"/>
      <c r="AW33" s="1624"/>
      <c r="AX33" s="628" t="s">
        <v>213</v>
      </c>
      <c r="AY33" s="628" t="s">
        <v>214</v>
      </c>
      <c r="AZ33" s="629" t="str">
        <f ca="1">IF((ROW()-8)&lt;=MAX(⑤入力シート2!$AV$6:$AV$1085),INDEX(⑤入力シート2!AU$6:AU$1085,MATCH(ROW()-8,⑤入力シート2!$AV$6:$AV$1085,0)),"")</f>
        <v/>
      </c>
      <c r="BA33" s="628" t="s">
        <v>89</v>
      </c>
      <c r="BB33" s="628" t="s">
        <v>214</v>
      </c>
      <c r="BC33" s="630">
        <v>1</v>
      </c>
      <c r="BD33" s="628" t="s">
        <v>215</v>
      </c>
      <c r="BE33" s="628" t="s">
        <v>216</v>
      </c>
      <c r="BF33" s="1620" t="str">
        <f t="shared" ca="1" si="12"/>
        <v/>
      </c>
      <c r="BG33" s="1620"/>
      <c r="BH33" s="1620"/>
      <c r="BI33" s="1620"/>
      <c r="BJ33" s="631" t="s">
        <v>213</v>
      </c>
      <c r="BK33" s="1621"/>
      <c r="BL33" s="1622"/>
      <c r="BM33" s="1622"/>
      <c r="BN33" s="628" t="s">
        <v>213</v>
      </c>
      <c r="BO33" s="628" t="s">
        <v>214</v>
      </c>
      <c r="BP33" s="676"/>
      <c r="BQ33" s="628" t="s">
        <v>89</v>
      </c>
      <c r="BR33" s="628" t="s">
        <v>214</v>
      </c>
      <c r="BS33" s="630">
        <v>1</v>
      </c>
      <c r="BT33" s="628" t="s">
        <v>215</v>
      </c>
      <c r="BU33" s="628" t="s">
        <v>216</v>
      </c>
      <c r="BV33" s="1620">
        <f t="shared" si="13"/>
        <v>0</v>
      </c>
      <c r="BW33" s="1620"/>
      <c r="BX33" s="1620"/>
      <c r="BY33" s="1620"/>
      <c r="BZ33" s="631" t="s">
        <v>213</v>
      </c>
      <c r="CA33" s="494" t="str">
        <f t="shared" ca="1" si="14"/>
        <v/>
      </c>
      <c r="CB33" s="495">
        <f t="shared" si="15"/>
        <v>0</v>
      </c>
      <c r="CC33" s="663"/>
      <c r="CD33" s="663"/>
    </row>
    <row r="34" spans="1:82" ht="26.1" customHeight="1">
      <c r="A34" s="492">
        <v>26</v>
      </c>
      <c r="B34" s="1631" t="str">
        <f ca="1">IF((ROW()-8)&lt;=MAX(⑤入力シート2!$AV$6:$AV$1085),IF(INDIRECT("⑤入力シート2!C"&amp;(INDEX(⑤入力シート2!AO$6:AO$1085,MATCH(ROW()-8,⑤入力シート2!$AV$6:$AV$1085,0))+1)*3)="","",INDIRECT("⑤入力シート2!C"&amp;(INDEX(⑤入力シート2!AO$6:AO$1085,MATCH(ROW()-8,⑤入力シート2!$AV$6:$AV$1085,0))+1)*3)),"")</f>
        <v/>
      </c>
      <c r="C34" s="1632"/>
      <c r="D34" s="1632"/>
      <c r="E34" s="1632"/>
      <c r="F34" s="1632"/>
      <c r="G34" s="1627" t="str">
        <f ca="1">IF((ROW()-8)&lt;=MAX(⑤入力シート2!$AV$6:$AV$1085),IF(INDIRECT("⑤入力シート2!E"&amp;(INDEX(⑤入力シート2!AO$6:AO$1085,MATCH(ROW()-8,⑤入力シート2!$AV$6:$AV$1085,0))+1)*3)="","",INDIRECT("⑤入力シート2!E"&amp;(INDEX(⑤入力シート2!AO$6:AO$1085,MATCH(ROW()-8,⑤入力シート2!$AV$6:$AV$1085,0))+1)*3)),"")</f>
        <v/>
      </c>
      <c r="H34" s="1628"/>
      <c r="I34" s="1629"/>
      <c r="J34" s="493" t="str">
        <f ca="1">IF((ROW()-8)&lt;=MAX(⑤入力シート2!$AV$6:$AV$1085),IF(INDIRECT("⑤入力シート2!F"&amp;(INDEX(⑤入力シート2!AO$6:AO$1085,MATCH(ROW()-8,⑤入力シート2!$AV$6:$AV$1085,0))+1)*3)="","",INDIRECT("⑤入力シート2!F"&amp;(INDEX(⑤入力シート2!AO$6:AO$1085,MATCH(ROW()-8,⑤入力シート2!$AV$6:$AV$1085,0))+1)*3)),"")</f>
        <v/>
      </c>
      <c r="K34" s="1627" t="str">
        <f ca="1">IF((ROW()-8)&lt;=MAX(⑤入力シート2!$AV$6:$AV$1085),IF(INDEX(⑤入力シート2!AP$6:AP$1085,MATCH(ROW()-8,⑤入力シート2!$AV$6:$AV$1085,0))=1,"基本給",IF(INDEX(⑤入力シート2!AP$6:AP$1085,MATCH(ROW()-8,⑤入力シート2!$AV$6:$AV$1085,0))=2,"手当","残")),"")</f>
        <v/>
      </c>
      <c r="L34" s="1628"/>
      <c r="M34" s="1628"/>
      <c r="N34" s="1629"/>
      <c r="O34" s="1623" t="str">
        <f ca="1">IF((ROW()-8)&lt;=MAX(⑤入力シート2!$AV$6:$AV$1085),INDEX(⑤入力シート2!AR$6:AR$1085,MATCH(ROW()-8,⑤入力シート2!$AV$6:$AV$1085,0)),"")</f>
        <v/>
      </c>
      <c r="P34" s="1624"/>
      <c r="Q34" s="1624"/>
      <c r="R34" s="628" t="s">
        <v>213</v>
      </c>
      <c r="S34" s="628" t="s">
        <v>214</v>
      </c>
      <c r="T34" s="629" t="str">
        <f ca="1">IF((ROW()-8)&lt;=MAX(⑤入力シート2!$AV$6:$AV$1085),INDEX(⑤入力シート2!AS$6:AS$1085,MATCH(ROW()-8,⑤入力シート2!$AV$6:$AV$1085,0)),"")</f>
        <v/>
      </c>
      <c r="U34" s="628" t="s">
        <v>89</v>
      </c>
      <c r="V34" s="628" t="s">
        <v>214</v>
      </c>
      <c r="W34" s="630">
        <v>1</v>
      </c>
      <c r="X34" s="628" t="s">
        <v>215</v>
      </c>
      <c r="Y34" s="628" t="s">
        <v>216</v>
      </c>
      <c r="Z34" s="1620" t="str">
        <f t="shared" ca="1" si="10"/>
        <v/>
      </c>
      <c r="AA34" s="1620"/>
      <c r="AB34" s="1620"/>
      <c r="AC34" s="1620"/>
      <c r="AD34" s="631" t="s">
        <v>213</v>
      </c>
      <c r="AE34" s="1621"/>
      <c r="AF34" s="1622"/>
      <c r="AG34" s="1622"/>
      <c r="AH34" s="628" t="s">
        <v>213</v>
      </c>
      <c r="AI34" s="628" t="s">
        <v>214</v>
      </c>
      <c r="AJ34" s="676"/>
      <c r="AK34" s="628" t="s">
        <v>89</v>
      </c>
      <c r="AL34" s="628" t="s">
        <v>214</v>
      </c>
      <c r="AM34" s="630">
        <v>1</v>
      </c>
      <c r="AN34" s="628" t="s">
        <v>215</v>
      </c>
      <c r="AO34" s="628" t="s">
        <v>216</v>
      </c>
      <c r="AP34" s="1620">
        <f t="shared" si="11"/>
        <v>0</v>
      </c>
      <c r="AQ34" s="1620"/>
      <c r="AR34" s="1620"/>
      <c r="AS34" s="1620"/>
      <c r="AT34" s="636" t="s">
        <v>213</v>
      </c>
      <c r="AU34" s="1623" t="str">
        <f ca="1">IF((ROW()-8)&lt;=MAX(⑤入力シート2!$AV$6:$AV$1085),INDEX(⑤入力シート2!AT$6:AT$1085,MATCH(ROW()-8,⑤入力シート2!$AV$6:$AV$1085,0)),"")</f>
        <v/>
      </c>
      <c r="AV34" s="1624"/>
      <c r="AW34" s="1624"/>
      <c r="AX34" s="628" t="s">
        <v>213</v>
      </c>
      <c r="AY34" s="628" t="s">
        <v>214</v>
      </c>
      <c r="AZ34" s="629" t="str">
        <f ca="1">IF((ROW()-8)&lt;=MAX(⑤入力シート2!$AV$6:$AV$1085),INDEX(⑤入力シート2!AU$6:AU$1085,MATCH(ROW()-8,⑤入力シート2!$AV$6:$AV$1085,0)),"")</f>
        <v/>
      </c>
      <c r="BA34" s="628" t="s">
        <v>89</v>
      </c>
      <c r="BB34" s="628" t="s">
        <v>214</v>
      </c>
      <c r="BC34" s="630">
        <v>1</v>
      </c>
      <c r="BD34" s="628" t="s">
        <v>215</v>
      </c>
      <c r="BE34" s="628" t="s">
        <v>216</v>
      </c>
      <c r="BF34" s="1620" t="str">
        <f t="shared" ca="1" si="12"/>
        <v/>
      </c>
      <c r="BG34" s="1620"/>
      <c r="BH34" s="1620"/>
      <c r="BI34" s="1620"/>
      <c r="BJ34" s="631" t="s">
        <v>213</v>
      </c>
      <c r="BK34" s="1621"/>
      <c r="BL34" s="1622"/>
      <c r="BM34" s="1622"/>
      <c r="BN34" s="628" t="s">
        <v>213</v>
      </c>
      <c r="BO34" s="628" t="s">
        <v>214</v>
      </c>
      <c r="BP34" s="676"/>
      <c r="BQ34" s="628" t="s">
        <v>89</v>
      </c>
      <c r="BR34" s="628" t="s">
        <v>214</v>
      </c>
      <c r="BS34" s="630">
        <v>1</v>
      </c>
      <c r="BT34" s="628" t="s">
        <v>215</v>
      </c>
      <c r="BU34" s="628" t="s">
        <v>216</v>
      </c>
      <c r="BV34" s="1620">
        <f t="shared" si="13"/>
        <v>0</v>
      </c>
      <c r="BW34" s="1620"/>
      <c r="BX34" s="1620"/>
      <c r="BY34" s="1620"/>
      <c r="BZ34" s="631" t="s">
        <v>213</v>
      </c>
      <c r="CA34" s="494" t="str">
        <f t="shared" ca="1" si="14"/>
        <v/>
      </c>
      <c r="CB34" s="495">
        <f t="shared" si="15"/>
        <v>0</v>
      </c>
      <c r="CC34" s="663"/>
      <c r="CD34" s="663"/>
    </row>
    <row r="35" spans="1:82" ht="26.1" customHeight="1">
      <c r="A35" s="492">
        <v>27</v>
      </c>
      <c r="B35" s="1631" t="str">
        <f ca="1">IF((ROW()-8)&lt;=MAX(⑤入力シート2!$AV$6:$AV$1085),IF(INDIRECT("⑤入力シート2!C"&amp;(INDEX(⑤入力シート2!AO$6:AO$1085,MATCH(ROW()-8,⑤入力シート2!$AV$6:$AV$1085,0))+1)*3)="","",INDIRECT("⑤入力シート2!C"&amp;(INDEX(⑤入力シート2!AO$6:AO$1085,MATCH(ROW()-8,⑤入力シート2!$AV$6:$AV$1085,0))+1)*3)),"")</f>
        <v/>
      </c>
      <c r="C35" s="1632"/>
      <c r="D35" s="1632"/>
      <c r="E35" s="1632"/>
      <c r="F35" s="1632"/>
      <c r="G35" s="1627" t="str">
        <f ca="1">IF((ROW()-8)&lt;=MAX(⑤入力シート2!$AV$6:$AV$1085),IF(INDIRECT("⑤入力シート2!E"&amp;(INDEX(⑤入力シート2!AO$6:AO$1085,MATCH(ROW()-8,⑤入力シート2!$AV$6:$AV$1085,0))+1)*3)="","",INDIRECT("⑤入力シート2!E"&amp;(INDEX(⑤入力シート2!AO$6:AO$1085,MATCH(ROW()-8,⑤入力シート2!$AV$6:$AV$1085,0))+1)*3)),"")</f>
        <v/>
      </c>
      <c r="H35" s="1628"/>
      <c r="I35" s="1629"/>
      <c r="J35" s="493" t="str">
        <f ca="1">IF((ROW()-8)&lt;=MAX(⑤入力シート2!$AV$6:$AV$1085),IF(INDIRECT("⑤入力シート2!F"&amp;(INDEX(⑤入力シート2!AO$6:AO$1085,MATCH(ROW()-8,⑤入力シート2!$AV$6:$AV$1085,0))+1)*3)="","",INDIRECT("⑤入力シート2!F"&amp;(INDEX(⑤入力シート2!AO$6:AO$1085,MATCH(ROW()-8,⑤入力シート2!$AV$6:$AV$1085,0))+1)*3)),"")</f>
        <v/>
      </c>
      <c r="K35" s="1627" t="str">
        <f ca="1">IF((ROW()-8)&lt;=MAX(⑤入力シート2!$AV$6:$AV$1085),IF(INDEX(⑤入力シート2!AP$6:AP$1085,MATCH(ROW()-8,⑤入力シート2!$AV$6:$AV$1085,0))=1,"基本給",IF(INDEX(⑤入力シート2!AP$6:AP$1085,MATCH(ROW()-8,⑤入力シート2!$AV$6:$AV$1085,0))=2,"手当","残")),"")</f>
        <v/>
      </c>
      <c r="L35" s="1628"/>
      <c r="M35" s="1628"/>
      <c r="N35" s="1629"/>
      <c r="O35" s="1623" t="str">
        <f ca="1">IF((ROW()-8)&lt;=MAX(⑤入力シート2!$AV$6:$AV$1085),INDEX(⑤入力シート2!AR$6:AR$1085,MATCH(ROW()-8,⑤入力シート2!$AV$6:$AV$1085,0)),"")</f>
        <v/>
      </c>
      <c r="P35" s="1624"/>
      <c r="Q35" s="1624"/>
      <c r="R35" s="628" t="s">
        <v>213</v>
      </c>
      <c r="S35" s="628" t="s">
        <v>214</v>
      </c>
      <c r="T35" s="629" t="str">
        <f ca="1">IF((ROW()-8)&lt;=MAX(⑤入力シート2!$AV$6:$AV$1085),INDEX(⑤入力シート2!AS$6:AS$1085,MATCH(ROW()-8,⑤入力シート2!$AV$6:$AV$1085,0)),"")</f>
        <v/>
      </c>
      <c r="U35" s="628" t="s">
        <v>89</v>
      </c>
      <c r="V35" s="628" t="s">
        <v>214</v>
      </c>
      <c r="W35" s="630">
        <v>1</v>
      </c>
      <c r="X35" s="628" t="s">
        <v>215</v>
      </c>
      <c r="Y35" s="628" t="s">
        <v>216</v>
      </c>
      <c r="Z35" s="1620" t="str">
        <f t="shared" ca="1" si="10"/>
        <v/>
      </c>
      <c r="AA35" s="1620"/>
      <c r="AB35" s="1620"/>
      <c r="AC35" s="1620"/>
      <c r="AD35" s="631" t="s">
        <v>213</v>
      </c>
      <c r="AE35" s="1621"/>
      <c r="AF35" s="1622"/>
      <c r="AG35" s="1622"/>
      <c r="AH35" s="628" t="s">
        <v>213</v>
      </c>
      <c r="AI35" s="628" t="s">
        <v>214</v>
      </c>
      <c r="AJ35" s="676"/>
      <c r="AK35" s="628" t="s">
        <v>89</v>
      </c>
      <c r="AL35" s="628" t="s">
        <v>214</v>
      </c>
      <c r="AM35" s="630">
        <v>1</v>
      </c>
      <c r="AN35" s="628" t="s">
        <v>215</v>
      </c>
      <c r="AO35" s="628" t="s">
        <v>216</v>
      </c>
      <c r="AP35" s="1620">
        <f t="shared" si="11"/>
        <v>0</v>
      </c>
      <c r="AQ35" s="1620"/>
      <c r="AR35" s="1620"/>
      <c r="AS35" s="1620"/>
      <c r="AT35" s="636" t="s">
        <v>213</v>
      </c>
      <c r="AU35" s="1623" t="str">
        <f ca="1">IF((ROW()-8)&lt;=MAX(⑤入力シート2!$AV$6:$AV$1085),INDEX(⑤入力シート2!AT$6:AT$1085,MATCH(ROW()-8,⑤入力シート2!$AV$6:$AV$1085,0)),"")</f>
        <v/>
      </c>
      <c r="AV35" s="1624"/>
      <c r="AW35" s="1624"/>
      <c r="AX35" s="628" t="s">
        <v>213</v>
      </c>
      <c r="AY35" s="628" t="s">
        <v>214</v>
      </c>
      <c r="AZ35" s="629" t="str">
        <f ca="1">IF((ROW()-8)&lt;=MAX(⑤入力シート2!$AV$6:$AV$1085),INDEX(⑤入力シート2!AU$6:AU$1085,MATCH(ROW()-8,⑤入力シート2!$AV$6:$AV$1085,0)),"")</f>
        <v/>
      </c>
      <c r="BA35" s="628" t="s">
        <v>89</v>
      </c>
      <c r="BB35" s="628" t="s">
        <v>214</v>
      </c>
      <c r="BC35" s="630">
        <v>1</v>
      </c>
      <c r="BD35" s="628" t="s">
        <v>215</v>
      </c>
      <c r="BE35" s="628" t="s">
        <v>216</v>
      </c>
      <c r="BF35" s="1620" t="str">
        <f t="shared" ca="1" si="12"/>
        <v/>
      </c>
      <c r="BG35" s="1620"/>
      <c r="BH35" s="1620"/>
      <c r="BI35" s="1620"/>
      <c r="BJ35" s="631" t="s">
        <v>213</v>
      </c>
      <c r="BK35" s="1621"/>
      <c r="BL35" s="1622"/>
      <c r="BM35" s="1622"/>
      <c r="BN35" s="628" t="s">
        <v>213</v>
      </c>
      <c r="BO35" s="628" t="s">
        <v>214</v>
      </c>
      <c r="BP35" s="676"/>
      <c r="BQ35" s="628" t="s">
        <v>89</v>
      </c>
      <c r="BR35" s="628" t="s">
        <v>214</v>
      </c>
      <c r="BS35" s="630">
        <v>1</v>
      </c>
      <c r="BT35" s="628" t="s">
        <v>215</v>
      </c>
      <c r="BU35" s="628" t="s">
        <v>216</v>
      </c>
      <c r="BV35" s="1620">
        <f t="shared" si="13"/>
        <v>0</v>
      </c>
      <c r="BW35" s="1620"/>
      <c r="BX35" s="1620"/>
      <c r="BY35" s="1620"/>
      <c r="BZ35" s="631" t="s">
        <v>213</v>
      </c>
      <c r="CA35" s="494" t="str">
        <f t="shared" ca="1" si="14"/>
        <v/>
      </c>
      <c r="CB35" s="495">
        <f t="shared" si="15"/>
        <v>0</v>
      </c>
      <c r="CC35" s="663"/>
      <c r="CD35" s="663"/>
    </row>
    <row r="36" spans="1:82" ht="26.1" customHeight="1">
      <c r="A36" s="492">
        <v>28</v>
      </c>
      <c r="B36" s="1631" t="str">
        <f ca="1">IF((ROW()-8)&lt;=MAX(⑤入力シート2!$AV$6:$AV$1085),IF(INDIRECT("⑤入力シート2!C"&amp;(INDEX(⑤入力シート2!AO$6:AO$1085,MATCH(ROW()-8,⑤入力シート2!$AV$6:$AV$1085,0))+1)*3)="","",INDIRECT("⑤入力シート2!C"&amp;(INDEX(⑤入力シート2!AO$6:AO$1085,MATCH(ROW()-8,⑤入力シート2!$AV$6:$AV$1085,0))+1)*3)),"")</f>
        <v/>
      </c>
      <c r="C36" s="1632"/>
      <c r="D36" s="1632"/>
      <c r="E36" s="1632"/>
      <c r="F36" s="1632"/>
      <c r="G36" s="1627" t="str">
        <f ca="1">IF((ROW()-8)&lt;=MAX(⑤入力シート2!$AV$6:$AV$1085),IF(INDIRECT("⑤入力シート2!E"&amp;(INDEX(⑤入力シート2!AO$6:AO$1085,MATCH(ROW()-8,⑤入力シート2!$AV$6:$AV$1085,0))+1)*3)="","",INDIRECT("⑤入力シート2!E"&amp;(INDEX(⑤入力シート2!AO$6:AO$1085,MATCH(ROW()-8,⑤入力シート2!$AV$6:$AV$1085,0))+1)*3)),"")</f>
        <v/>
      </c>
      <c r="H36" s="1628"/>
      <c r="I36" s="1629"/>
      <c r="J36" s="493" t="str">
        <f ca="1">IF((ROW()-8)&lt;=MAX(⑤入力シート2!$AV$6:$AV$1085),IF(INDIRECT("⑤入力シート2!F"&amp;(INDEX(⑤入力シート2!AO$6:AO$1085,MATCH(ROW()-8,⑤入力シート2!$AV$6:$AV$1085,0))+1)*3)="","",INDIRECT("⑤入力シート2!F"&amp;(INDEX(⑤入力シート2!AO$6:AO$1085,MATCH(ROW()-8,⑤入力シート2!$AV$6:$AV$1085,0))+1)*3)),"")</f>
        <v/>
      </c>
      <c r="K36" s="1627" t="str">
        <f ca="1">IF((ROW()-8)&lt;=MAX(⑤入力シート2!$AV$6:$AV$1085),IF(INDEX(⑤入力シート2!AP$6:AP$1085,MATCH(ROW()-8,⑤入力シート2!$AV$6:$AV$1085,0))=1,"基本給",IF(INDEX(⑤入力シート2!AP$6:AP$1085,MATCH(ROW()-8,⑤入力シート2!$AV$6:$AV$1085,0))=2,"手当","残")),"")</f>
        <v/>
      </c>
      <c r="L36" s="1628"/>
      <c r="M36" s="1628"/>
      <c r="N36" s="1629"/>
      <c r="O36" s="1623" t="str">
        <f ca="1">IF((ROW()-8)&lt;=MAX(⑤入力シート2!$AV$6:$AV$1085),INDEX(⑤入力シート2!AR$6:AR$1085,MATCH(ROW()-8,⑤入力シート2!$AV$6:$AV$1085,0)),"")</f>
        <v/>
      </c>
      <c r="P36" s="1624"/>
      <c r="Q36" s="1624"/>
      <c r="R36" s="628" t="s">
        <v>213</v>
      </c>
      <c r="S36" s="628" t="s">
        <v>214</v>
      </c>
      <c r="T36" s="629" t="str">
        <f ca="1">IF((ROW()-8)&lt;=MAX(⑤入力シート2!$AV$6:$AV$1085),INDEX(⑤入力シート2!AS$6:AS$1085,MATCH(ROW()-8,⑤入力シート2!$AV$6:$AV$1085,0)),"")</f>
        <v/>
      </c>
      <c r="U36" s="628" t="s">
        <v>89</v>
      </c>
      <c r="V36" s="628" t="s">
        <v>214</v>
      </c>
      <c r="W36" s="630">
        <v>1</v>
      </c>
      <c r="X36" s="628" t="s">
        <v>215</v>
      </c>
      <c r="Y36" s="628" t="s">
        <v>216</v>
      </c>
      <c r="Z36" s="1620" t="str">
        <f t="shared" ca="1" si="10"/>
        <v/>
      </c>
      <c r="AA36" s="1620"/>
      <c r="AB36" s="1620"/>
      <c r="AC36" s="1620"/>
      <c r="AD36" s="631" t="s">
        <v>213</v>
      </c>
      <c r="AE36" s="1621"/>
      <c r="AF36" s="1622"/>
      <c r="AG36" s="1622"/>
      <c r="AH36" s="628" t="s">
        <v>213</v>
      </c>
      <c r="AI36" s="628" t="s">
        <v>214</v>
      </c>
      <c r="AJ36" s="676"/>
      <c r="AK36" s="628" t="s">
        <v>89</v>
      </c>
      <c r="AL36" s="628" t="s">
        <v>214</v>
      </c>
      <c r="AM36" s="630">
        <v>1</v>
      </c>
      <c r="AN36" s="628" t="s">
        <v>215</v>
      </c>
      <c r="AO36" s="628" t="s">
        <v>216</v>
      </c>
      <c r="AP36" s="1620">
        <f t="shared" si="11"/>
        <v>0</v>
      </c>
      <c r="AQ36" s="1620"/>
      <c r="AR36" s="1620"/>
      <c r="AS36" s="1620"/>
      <c r="AT36" s="636" t="s">
        <v>213</v>
      </c>
      <c r="AU36" s="1623" t="str">
        <f ca="1">IF((ROW()-8)&lt;=MAX(⑤入力シート2!$AV$6:$AV$1085),INDEX(⑤入力シート2!AT$6:AT$1085,MATCH(ROW()-8,⑤入力シート2!$AV$6:$AV$1085,0)),"")</f>
        <v/>
      </c>
      <c r="AV36" s="1624"/>
      <c r="AW36" s="1624"/>
      <c r="AX36" s="628" t="s">
        <v>213</v>
      </c>
      <c r="AY36" s="628" t="s">
        <v>214</v>
      </c>
      <c r="AZ36" s="629" t="str">
        <f ca="1">IF((ROW()-8)&lt;=MAX(⑤入力シート2!$AV$6:$AV$1085),INDEX(⑤入力シート2!AU$6:AU$1085,MATCH(ROW()-8,⑤入力シート2!$AV$6:$AV$1085,0)),"")</f>
        <v/>
      </c>
      <c r="BA36" s="628" t="s">
        <v>89</v>
      </c>
      <c r="BB36" s="628" t="s">
        <v>214</v>
      </c>
      <c r="BC36" s="630">
        <v>1</v>
      </c>
      <c r="BD36" s="628" t="s">
        <v>215</v>
      </c>
      <c r="BE36" s="628" t="s">
        <v>216</v>
      </c>
      <c r="BF36" s="1620" t="str">
        <f t="shared" ca="1" si="12"/>
        <v/>
      </c>
      <c r="BG36" s="1620"/>
      <c r="BH36" s="1620"/>
      <c r="BI36" s="1620"/>
      <c r="BJ36" s="631" t="s">
        <v>213</v>
      </c>
      <c r="BK36" s="1621"/>
      <c r="BL36" s="1622"/>
      <c r="BM36" s="1622"/>
      <c r="BN36" s="628" t="s">
        <v>213</v>
      </c>
      <c r="BO36" s="628" t="s">
        <v>214</v>
      </c>
      <c r="BP36" s="676"/>
      <c r="BQ36" s="628" t="s">
        <v>89</v>
      </c>
      <c r="BR36" s="628" t="s">
        <v>214</v>
      </c>
      <c r="BS36" s="630">
        <v>1</v>
      </c>
      <c r="BT36" s="628" t="s">
        <v>215</v>
      </c>
      <c r="BU36" s="628" t="s">
        <v>216</v>
      </c>
      <c r="BV36" s="1620">
        <f t="shared" si="13"/>
        <v>0</v>
      </c>
      <c r="BW36" s="1620"/>
      <c r="BX36" s="1620"/>
      <c r="BY36" s="1620"/>
      <c r="BZ36" s="631" t="s">
        <v>213</v>
      </c>
      <c r="CA36" s="494" t="str">
        <f t="shared" ca="1" si="14"/>
        <v/>
      </c>
      <c r="CB36" s="495">
        <f t="shared" si="15"/>
        <v>0</v>
      </c>
      <c r="CC36" s="663"/>
      <c r="CD36" s="663"/>
    </row>
    <row r="37" spans="1:82" ht="26.1" customHeight="1">
      <c r="A37" s="492">
        <v>29</v>
      </c>
      <c r="B37" s="1631" t="str">
        <f ca="1">IF((ROW()-8)&lt;=MAX(⑤入力シート2!$AV$6:$AV$1085),IF(INDIRECT("⑤入力シート2!C"&amp;(INDEX(⑤入力シート2!AO$6:AO$1085,MATCH(ROW()-8,⑤入力シート2!$AV$6:$AV$1085,0))+1)*3)="","",INDIRECT("⑤入力シート2!C"&amp;(INDEX(⑤入力シート2!AO$6:AO$1085,MATCH(ROW()-8,⑤入力シート2!$AV$6:$AV$1085,0))+1)*3)),"")</f>
        <v/>
      </c>
      <c r="C37" s="1632"/>
      <c r="D37" s="1632"/>
      <c r="E37" s="1632"/>
      <c r="F37" s="1632"/>
      <c r="G37" s="1627" t="str">
        <f ca="1">IF((ROW()-8)&lt;=MAX(⑤入力シート2!$AV$6:$AV$1085),IF(INDIRECT("⑤入力シート2!E"&amp;(INDEX(⑤入力シート2!AO$6:AO$1085,MATCH(ROW()-8,⑤入力シート2!$AV$6:$AV$1085,0))+1)*3)="","",INDIRECT("⑤入力シート2!E"&amp;(INDEX(⑤入力シート2!AO$6:AO$1085,MATCH(ROW()-8,⑤入力シート2!$AV$6:$AV$1085,0))+1)*3)),"")</f>
        <v/>
      </c>
      <c r="H37" s="1628"/>
      <c r="I37" s="1629"/>
      <c r="J37" s="493" t="str">
        <f ca="1">IF((ROW()-8)&lt;=MAX(⑤入力シート2!$AV$6:$AV$1085),IF(INDIRECT("⑤入力シート2!F"&amp;(INDEX(⑤入力シート2!AO$6:AO$1085,MATCH(ROW()-8,⑤入力シート2!$AV$6:$AV$1085,0))+1)*3)="","",INDIRECT("⑤入力シート2!F"&amp;(INDEX(⑤入力シート2!AO$6:AO$1085,MATCH(ROW()-8,⑤入力シート2!$AV$6:$AV$1085,0))+1)*3)),"")</f>
        <v/>
      </c>
      <c r="K37" s="1627" t="str">
        <f ca="1">IF((ROW()-8)&lt;=MAX(⑤入力シート2!$AV$6:$AV$1085),IF(INDEX(⑤入力シート2!AP$6:AP$1085,MATCH(ROW()-8,⑤入力シート2!$AV$6:$AV$1085,0))=1,"基本給",IF(INDEX(⑤入力シート2!AP$6:AP$1085,MATCH(ROW()-8,⑤入力シート2!$AV$6:$AV$1085,0))=2,"手当","残")),"")</f>
        <v/>
      </c>
      <c r="L37" s="1628"/>
      <c r="M37" s="1628"/>
      <c r="N37" s="1629"/>
      <c r="O37" s="1623" t="str">
        <f ca="1">IF((ROW()-8)&lt;=MAX(⑤入力シート2!$AV$6:$AV$1085),INDEX(⑤入力シート2!AR$6:AR$1085,MATCH(ROW()-8,⑤入力シート2!$AV$6:$AV$1085,0)),"")</f>
        <v/>
      </c>
      <c r="P37" s="1624"/>
      <c r="Q37" s="1624"/>
      <c r="R37" s="628" t="s">
        <v>213</v>
      </c>
      <c r="S37" s="628" t="s">
        <v>214</v>
      </c>
      <c r="T37" s="629" t="str">
        <f ca="1">IF((ROW()-8)&lt;=MAX(⑤入力シート2!$AV$6:$AV$1085),INDEX(⑤入力シート2!AS$6:AS$1085,MATCH(ROW()-8,⑤入力シート2!$AV$6:$AV$1085,0)),"")</f>
        <v/>
      </c>
      <c r="U37" s="628" t="s">
        <v>89</v>
      </c>
      <c r="V37" s="628" t="s">
        <v>214</v>
      </c>
      <c r="W37" s="630">
        <v>1</v>
      </c>
      <c r="X37" s="628" t="s">
        <v>215</v>
      </c>
      <c r="Y37" s="628" t="s">
        <v>216</v>
      </c>
      <c r="Z37" s="1620" t="str">
        <f t="shared" ca="1" si="10"/>
        <v/>
      </c>
      <c r="AA37" s="1620"/>
      <c r="AB37" s="1620"/>
      <c r="AC37" s="1620"/>
      <c r="AD37" s="631" t="s">
        <v>213</v>
      </c>
      <c r="AE37" s="1621"/>
      <c r="AF37" s="1622"/>
      <c r="AG37" s="1622"/>
      <c r="AH37" s="628" t="s">
        <v>213</v>
      </c>
      <c r="AI37" s="628" t="s">
        <v>214</v>
      </c>
      <c r="AJ37" s="676"/>
      <c r="AK37" s="628" t="s">
        <v>89</v>
      </c>
      <c r="AL37" s="628" t="s">
        <v>214</v>
      </c>
      <c r="AM37" s="630">
        <v>1</v>
      </c>
      <c r="AN37" s="628" t="s">
        <v>215</v>
      </c>
      <c r="AO37" s="628" t="s">
        <v>216</v>
      </c>
      <c r="AP37" s="1620">
        <f t="shared" si="11"/>
        <v>0</v>
      </c>
      <c r="AQ37" s="1620"/>
      <c r="AR37" s="1620"/>
      <c r="AS37" s="1620"/>
      <c r="AT37" s="636" t="s">
        <v>213</v>
      </c>
      <c r="AU37" s="1623" t="str">
        <f ca="1">IF((ROW()-8)&lt;=MAX(⑤入力シート2!$AV$6:$AV$1085),INDEX(⑤入力シート2!AT$6:AT$1085,MATCH(ROW()-8,⑤入力シート2!$AV$6:$AV$1085,0)),"")</f>
        <v/>
      </c>
      <c r="AV37" s="1624"/>
      <c r="AW37" s="1624"/>
      <c r="AX37" s="628" t="s">
        <v>213</v>
      </c>
      <c r="AY37" s="628" t="s">
        <v>214</v>
      </c>
      <c r="AZ37" s="629" t="str">
        <f ca="1">IF((ROW()-8)&lt;=MAX(⑤入力シート2!$AV$6:$AV$1085),INDEX(⑤入力シート2!AU$6:AU$1085,MATCH(ROW()-8,⑤入力シート2!$AV$6:$AV$1085,0)),"")</f>
        <v/>
      </c>
      <c r="BA37" s="628" t="s">
        <v>89</v>
      </c>
      <c r="BB37" s="628" t="s">
        <v>214</v>
      </c>
      <c r="BC37" s="630">
        <v>1</v>
      </c>
      <c r="BD37" s="628" t="s">
        <v>215</v>
      </c>
      <c r="BE37" s="628" t="s">
        <v>216</v>
      </c>
      <c r="BF37" s="1620" t="str">
        <f t="shared" ca="1" si="12"/>
        <v/>
      </c>
      <c r="BG37" s="1620"/>
      <c r="BH37" s="1620"/>
      <c r="BI37" s="1620"/>
      <c r="BJ37" s="631" t="s">
        <v>213</v>
      </c>
      <c r="BK37" s="1621"/>
      <c r="BL37" s="1622"/>
      <c r="BM37" s="1622"/>
      <c r="BN37" s="628" t="s">
        <v>213</v>
      </c>
      <c r="BO37" s="628" t="s">
        <v>214</v>
      </c>
      <c r="BP37" s="676"/>
      <c r="BQ37" s="628" t="s">
        <v>89</v>
      </c>
      <c r="BR37" s="628" t="s">
        <v>214</v>
      </c>
      <c r="BS37" s="630">
        <v>1</v>
      </c>
      <c r="BT37" s="628" t="s">
        <v>215</v>
      </c>
      <c r="BU37" s="628" t="s">
        <v>216</v>
      </c>
      <c r="BV37" s="1620">
        <f t="shared" si="13"/>
        <v>0</v>
      </c>
      <c r="BW37" s="1620"/>
      <c r="BX37" s="1620"/>
      <c r="BY37" s="1620"/>
      <c r="BZ37" s="631" t="s">
        <v>213</v>
      </c>
      <c r="CA37" s="494" t="str">
        <f t="shared" ca="1" si="14"/>
        <v/>
      </c>
      <c r="CB37" s="495">
        <f t="shared" si="15"/>
        <v>0</v>
      </c>
      <c r="CC37" s="663"/>
      <c r="CD37" s="663"/>
    </row>
    <row r="38" spans="1:82" ht="26.1" customHeight="1">
      <c r="A38" s="492">
        <v>30</v>
      </c>
      <c r="B38" s="1631" t="str">
        <f ca="1">IF((ROW()-8)&lt;=MAX(⑤入力シート2!$AV$6:$AV$1085),IF(INDIRECT("⑤入力シート2!C"&amp;(INDEX(⑤入力シート2!AO$6:AO$1085,MATCH(ROW()-8,⑤入力シート2!$AV$6:$AV$1085,0))+1)*3)="","",INDIRECT("⑤入力シート2!C"&amp;(INDEX(⑤入力シート2!AO$6:AO$1085,MATCH(ROW()-8,⑤入力シート2!$AV$6:$AV$1085,0))+1)*3)),"")</f>
        <v/>
      </c>
      <c r="C38" s="1632"/>
      <c r="D38" s="1632"/>
      <c r="E38" s="1632"/>
      <c r="F38" s="1632"/>
      <c r="G38" s="1627" t="str">
        <f ca="1">IF((ROW()-8)&lt;=MAX(⑤入力シート2!$AV$6:$AV$1085),IF(INDIRECT("⑤入力シート2!E"&amp;(INDEX(⑤入力シート2!AO$6:AO$1085,MATCH(ROW()-8,⑤入力シート2!$AV$6:$AV$1085,0))+1)*3)="","",INDIRECT("⑤入力シート2!E"&amp;(INDEX(⑤入力シート2!AO$6:AO$1085,MATCH(ROW()-8,⑤入力シート2!$AV$6:$AV$1085,0))+1)*3)),"")</f>
        <v/>
      </c>
      <c r="H38" s="1628"/>
      <c r="I38" s="1629"/>
      <c r="J38" s="493" t="str">
        <f ca="1">IF((ROW()-8)&lt;=MAX(⑤入力シート2!$AV$6:$AV$1085),IF(INDIRECT("⑤入力シート2!F"&amp;(INDEX(⑤入力シート2!AO$6:AO$1085,MATCH(ROW()-8,⑤入力シート2!$AV$6:$AV$1085,0))+1)*3)="","",INDIRECT("⑤入力シート2!F"&amp;(INDEX(⑤入力シート2!AO$6:AO$1085,MATCH(ROW()-8,⑤入力シート2!$AV$6:$AV$1085,0))+1)*3)),"")</f>
        <v/>
      </c>
      <c r="K38" s="1627" t="str">
        <f ca="1">IF((ROW()-8)&lt;=MAX(⑤入力シート2!$AV$6:$AV$1085),IF(INDEX(⑤入力シート2!AP$6:AP$1085,MATCH(ROW()-8,⑤入力シート2!$AV$6:$AV$1085,0))=1,"基本給",IF(INDEX(⑤入力シート2!AP$6:AP$1085,MATCH(ROW()-8,⑤入力シート2!$AV$6:$AV$1085,0))=2,"手当","残")),"")</f>
        <v/>
      </c>
      <c r="L38" s="1628"/>
      <c r="M38" s="1628"/>
      <c r="N38" s="1629"/>
      <c r="O38" s="1623" t="str">
        <f ca="1">IF((ROW()-8)&lt;=MAX(⑤入力シート2!$AV$6:$AV$1085),INDEX(⑤入力シート2!AR$6:AR$1085,MATCH(ROW()-8,⑤入力シート2!$AV$6:$AV$1085,0)),"")</f>
        <v/>
      </c>
      <c r="P38" s="1624"/>
      <c r="Q38" s="1624"/>
      <c r="R38" s="628" t="s">
        <v>213</v>
      </c>
      <c r="S38" s="628" t="s">
        <v>214</v>
      </c>
      <c r="T38" s="629" t="str">
        <f ca="1">IF((ROW()-8)&lt;=MAX(⑤入力シート2!$AV$6:$AV$1085),INDEX(⑤入力シート2!AS$6:AS$1085,MATCH(ROW()-8,⑤入力シート2!$AV$6:$AV$1085,0)),"")</f>
        <v/>
      </c>
      <c r="U38" s="628" t="s">
        <v>89</v>
      </c>
      <c r="V38" s="628" t="s">
        <v>214</v>
      </c>
      <c r="W38" s="630">
        <v>1</v>
      </c>
      <c r="X38" s="628" t="s">
        <v>215</v>
      </c>
      <c r="Y38" s="628" t="s">
        <v>216</v>
      </c>
      <c r="Z38" s="1620" t="str">
        <f t="shared" ca="1" si="10"/>
        <v/>
      </c>
      <c r="AA38" s="1620"/>
      <c r="AB38" s="1620"/>
      <c r="AC38" s="1620"/>
      <c r="AD38" s="631" t="s">
        <v>213</v>
      </c>
      <c r="AE38" s="1621"/>
      <c r="AF38" s="1622"/>
      <c r="AG38" s="1622"/>
      <c r="AH38" s="628" t="s">
        <v>213</v>
      </c>
      <c r="AI38" s="628" t="s">
        <v>214</v>
      </c>
      <c r="AJ38" s="676"/>
      <c r="AK38" s="628" t="s">
        <v>89</v>
      </c>
      <c r="AL38" s="628" t="s">
        <v>214</v>
      </c>
      <c r="AM38" s="630">
        <v>1</v>
      </c>
      <c r="AN38" s="628" t="s">
        <v>215</v>
      </c>
      <c r="AO38" s="628" t="s">
        <v>216</v>
      </c>
      <c r="AP38" s="1620">
        <f t="shared" si="11"/>
        <v>0</v>
      </c>
      <c r="AQ38" s="1620"/>
      <c r="AR38" s="1620"/>
      <c r="AS38" s="1620"/>
      <c r="AT38" s="636" t="s">
        <v>213</v>
      </c>
      <c r="AU38" s="1623" t="str">
        <f ca="1">IF((ROW()-8)&lt;=MAX(⑤入力シート2!$AV$6:$AV$1085),INDEX(⑤入力シート2!AT$6:AT$1085,MATCH(ROW()-8,⑤入力シート2!$AV$6:$AV$1085,0)),"")</f>
        <v/>
      </c>
      <c r="AV38" s="1624"/>
      <c r="AW38" s="1624"/>
      <c r="AX38" s="628" t="s">
        <v>213</v>
      </c>
      <c r="AY38" s="628" t="s">
        <v>214</v>
      </c>
      <c r="AZ38" s="629" t="str">
        <f ca="1">IF((ROW()-8)&lt;=MAX(⑤入力シート2!$AV$6:$AV$1085),INDEX(⑤入力シート2!AU$6:AU$1085,MATCH(ROW()-8,⑤入力シート2!$AV$6:$AV$1085,0)),"")</f>
        <v/>
      </c>
      <c r="BA38" s="628" t="s">
        <v>89</v>
      </c>
      <c r="BB38" s="628" t="s">
        <v>214</v>
      </c>
      <c r="BC38" s="630">
        <v>1</v>
      </c>
      <c r="BD38" s="628" t="s">
        <v>215</v>
      </c>
      <c r="BE38" s="628" t="s">
        <v>216</v>
      </c>
      <c r="BF38" s="1620" t="str">
        <f t="shared" ca="1" si="12"/>
        <v/>
      </c>
      <c r="BG38" s="1620"/>
      <c r="BH38" s="1620"/>
      <c r="BI38" s="1620"/>
      <c r="BJ38" s="631" t="s">
        <v>213</v>
      </c>
      <c r="BK38" s="1621"/>
      <c r="BL38" s="1622"/>
      <c r="BM38" s="1622"/>
      <c r="BN38" s="628" t="s">
        <v>213</v>
      </c>
      <c r="BO38" s="628" t="s">
        <v>214</v>
      </c>
      <c r="BP38" s="676"/>
      <c r="BQ38" s="628" t="s">
        <v>89</v>
      </c>
      <c r="BR38" s="628" t="s">
        <v>214</v>
      </c>
      <c r="BS38" s="630">
        <v>1</v>
      </c>
      <c r="BT38" s="628" t="s">
        <v>215</v>
      </c>
      <c r="BU38" s="628" t="s">
        <v>216</v>
      </c>
      <c r="BV38" s="1620">
        <f t="shared" si="13"/>
        <v>0</v>
      </c>
      <c r="BW38" s="1620"/>
      <c r="BX38" s="1620"/>
      <c r="BY38" s="1620"/>
      <c r="BZ38" s="631" t="s">
        <v>213</v>
      </c>
      <c r="CA38" s="494" t="str">
        <f t="shared" ca="1" si="14"/>
        <v/>
      </c>
      <c r="CB38" s="495">
        <f t="shared" si="15"/>
        <v>0</v>
      </c>
      <c r="CC38" s="663"/>
      <c r="CD38" s="663"/>
    </row>
    <row r="39" spans="1:82" ht="26.1" customHeight="1">
      <c r="A39" s="492">
        <v>31</v>
      </c>
      <c r="B39" s="1631" t="str">
        <f ca="1">IF((ROW()-8)&lt;=MAX(⑤入力シート2!$AV$6:$AV$1085),IF(INDIRECT("⑤入力シート2!C"&amp;(INDEX(⑤入力シート2!AO$6:AO$1085,MATCH(ROW()-8,⑤入力シート2!$AV$6:$AV$1085,0))+1)*3)="","",INDIRECT("⑤入力シート2!C"&amp;(INDEX(⑤入力シート2!AO$6:AO$1085,MATCH(ROW()-8,⑤入力シート2!$AV$6:$AV$1085,0))+1)*3)),"")</f>
        <v/>
      </c>
      <c r="C39" s="1632"/>
      <c r="D39" s="1632"/>
      <c r="E39" s="1632"/>
      <c r="F39" s="1632"/>
      <c r="G39" s="1627" t="str">
        <f ca="1">IF((ROW()-8)&lt;=MAX(⑤入力シート2!$AV$6:$AV$1085),IF(INDIRECT("⑤入力シート2!E"&amp;(INDEX(⑤入力シート2!AO$6:AO$1085,MATCH(ROW()-8,⑤入力シート2!$AV$6:$AV$1085,0))+1)*3)="","",INDIRECT("⑤入力シート2!E"&amp;(INDEX(⑤入力シート2!AO$6:AO$1085,MATCH(ROW()-8,⑤入力シート2!$AV$6:$AV$1085,0))+1)*3)),"")</f>
        <v/>
      </c>
      <c r="H39" s="1628"/>
      <c r="I39" s="1629"/>
      <c r="J39" s="493" t="str">
        <f ca="1">IF((ROW()-8)&lt;=MAX(⑤入力シート2!$AV$6:$AV$1085),IF(INDIRECT("⑤入力シート2!F"&amp;(INDEX(⑤入力シート2!AO$6:AO$1085,MATCH(ROW()-8,⑤入力シート2!$AV$6:$AV$1085,0))+1)*3)="","",INDIRECT("⑤入力シート2!F"&amp;(INDEX(⑤入力シート2!AO$6:AO$1085,MATCH(ROW()-8,⑤入力シート2!$AV$6:$AV$1085,0))+1)*3)),"")</f>
        <v/>
      </c>
      <c r="K39" s="1627" t="str">
        <f ca="1">IF((ROW()-8)&lt;=MAX(⑤入力シート2!$AV$6:$AV$1085),IF(INDEX(⑤入力シート2!AP$6:AP$1085,MATCH(ROW()-8,⑤入力シート2!$AV$6:$AV$1085,0))=1,"基本給",IF(INDEX(⑤入力シート2!AP$6:AP$1085,MATCH(ROW()-8,⑤入力シート2!$AV$6:$AV$1085,0))=2,"手当","残")),"")</f>
        <v/>
      </c>
      <c r="L39" s="1628"/>
      <c r="M39" s="1628"/>
      <c r="N39" s="1629"/>
      <c r="O39" s="1623" t="str">
        <f ca="1">IF((ROW()-8)&lt;=MAX(⑤入力シート2!$AV$6:$AV$1085),INDEX(⑤入力シート2!AR$6:AR$1085,MATCH(ROW()-8,⑤入力シート2!$AV$6:$AV$1085,0)),"")</f>
        <v/>
      </c>
      <c r="P39" s="1624"/>
      <c r="Q39" s="1624"/>
      <c r="R39" s="628" t="s">
        <v>213</v>
      </c>
      <c r="S39" s="628" t="s">
        <v>214</v>
      </c>
      <c r="T39" s="629" t="str">
        <f ca="1">IF((ROW()-8)&lt;=MAX(⑤入力シート2!$AV$6:$AV$1085),INDEX(⑤入力シート2!AS$6:AS$1085,MATCH(ROW()-8,⑤入力シート2!$AV$6:$AV$1085,0)),"")</f>
        <v/>
      </c>
      <c r="U39" s="628" t="s">
        <v>89</v>
      </c>
      <c r="V39" s="628" t="s">
        <v>214</v>
      </c>
      <c r="W39" s="630">
        <v>1</v>
      </c>
      <c r="X39" s="628" t="s">
        <v>215</v>
      </c>
      <c r="Y39" s="628" t="s">
        <v>216</v>
      </c>
      <c r="Z39" s="1620" t="str">
        <f t="shared" ca="1" si="10"/>
        <v/>
      </c>
      <c r="AA39" s="1620"/>
      <c r="AB39" s="1620"/>
      <c r="AC39" s="1620"/>
      <c r="AD39" s="631" t="s">
        <v>213</v>
      </c>
      <c r="AE39" s="1621"/>
      <c r="AF39" s="1622"/>
      <c r="AG39" s="1622"/>
      <c r="AH39" s="628" t="s">
        <v>213</v>
      </c>
      <c r="AI39" s="628" t="s">
        <v>214</v>
      </c>
      <c r="AJ39" s="676"/>
      <c r="AK39" s="628" t="s">
        <v>89</v>
      </c>
      <c r="AL39" s="628" t="s">
        <v>214</v>
      </c>
      <c r="AM39" s="630">
        <v>1</v>
      </c>
      <c r="AN39" s="628" t="s">
        <v>215</v>
      </c>
      <c r="AO39" s="628" t="s">
        <v>216</v>
      </c>
      <c r="AP39" s="1620">
        <f t="shared" si="11"/>
        <v>0</v>
      </c>
      <c r="AQ39" s="1620"/>
      <c r="AR39" s="1620"/>
      <c r="AS39" s="1620"/>
      <c r="AT39" s="636" t="s">
        <v>213</v>
      </c>
      <c r="AU39" s="1623" t="str">
        <f ca="1">IF((ROW()-8)&lt;=MAX(⑤入力シート2!$AV$6:$AV$1085),INDEX(⑤入力シート2!AT$6:AT$1085,MATCH(ROW()-8,⑤入力シート2!$AV$6:$AV$1085,0)),"")</f>
        <v/>
      </c>
      <c r="AV39" s="1624"/>
      <c r="AW39" s="1624"/>
      <c r="AX39" s="628" t="s">
        <v>213</v>
      </c>
      <c r="AY39" s="628" t="s">
        <v>214</v>
      </c>
      <c r="AZ39" s="629" t="str">
        <f ca="1">IF((ROW()-8)&lt;=MAX(⑤入力シート2!$AV$6:$AV$1085),INDEX(⑤入力シート2!AU$6:AU$1085,MATCH(ROW()-8,⑤入力シート2!$AV$6:$AV$1085,0)),"")</f>
        <v/>
      </c>
      <c r="BA39" s="628" t="s">
        <v>89</v>
      </c>
      <c r="BB39" s="628" t="s">
        <v>214</v>
      </c>
      <c r="BC39" s="630">
        <v>1</v>
      </c>
      <c r="BD39" s="628" t="s">
        <v>215</v>
      </c>
      <c r="BE39" s="628" t="s">
        <v>216</v>
      </c>
      <c r="BF39" s="1620" t="str">
        <f t="shared" ca="1" si="12"/>
        <v/>
      </c>
      <c r="BG39" s="1620"/>
      <c r="BH39" s="1620"/>
      <c r="BI39" s="1620"/>
      <c r="BJ39" s="631" t="s">
        <v>213</v>
      </c>
      <c r="BK39" s="1621"/>
      <c r="BL39" s="1622"/>
      <c r="BM39" s="1622"/>
      <c r="BN39" s="628" t="s">
        <v>213</v>
      </c>
      <c r="BO39" s="628" t="s">
        <v>214</v>
      </c>
      <c r="BP39" s="676"/>
      <c r="BQ39" s="628" t="s">
        <v>89</v>
      </c>
      <c r="BR39" s="628" t="s">
        <v>214</v>
      </c>
      <c r="BS39" s="630">
        <v>1</v>
      </c>
      <c r="BT39" s="628" t="s">
        <v>215</v>
      </c>
      <c r="BU39" s="628" t="s">
        <v>216</v>
      </c>
      <c r="BV39" s="1620">
        <f t="shared" si="13"/>
        <v>0</v>
      </c>
      <c r="BW39" s="1620"/>
      <c r="BX39" s="1620"/>
      <c r="BY39" s="1620"/>
      <c r="BZ39" s="631" t="s">
        <v>213</v>
      </c>
      <c r="CA39" s="494" t="str">
        <f t="shared" ca="1" si="14"/>
        <v/>
      </c>
      <c r="CB39" s="495">
        <f t="shared" si="15"/>
        <v>0</v>
      </c>
      <c r="CC39" s="663"/>
      <c r="CD39" s="663"/>
    </row>
    <row r="40" spans="1:82" ht="26.1" customHeight="1">
      <c r="A40" s="492">
        <v>32</v>
      </c>
      <c r="B40" s="1631" t="str">
        <f ca="1">IF((ROW()-8)&lt;=MAX(⑤入力シート2!$AV$6:$AV$1085),IF(INDIRECT("⑤入力シート2!C"&amp;(INDEX(⑤入力シート2!AO$6:AO$1085,MATCH(ROW()-8,⑤入力シート2!$AV$6:$AV$1085,0))+1)*3)="","",INDIRECT("⑤入力シート2!C"&amp;(INDEX(⑤入力シート2!AO$6:AO$1085,MATCH(ROW()-8,⑤入力シート2!$AV$6:$AV$1085,0))+1)*3)),"")</f>
        <v/>
      </c>
      <c r="C40" s="1632"/>
      <c r="D40" s="1632"/>
      <c r="E40" s="1632"/>
      <c r="F40" s="1632"/>
      <c r="G40" s="1627" t="str">
        <f ca="1">IF((ROW()-8)&lt;=MAX(⑤入力シート2!$AV$6:$AV$1085),IF(INDIRECT("⑤入力シート2!E"&amp;(INDEX(⑤入力シート2!AO$6:AO$1085,MATCH(ROW()-8,⑤入力シート2!$AV$6:$AV$1085,0))+1)*3)="","",INDIRECT("⑤入力シート2!E"&amp;(INDEX(⑤入力シート2!AO$6:AO$1085,MATCH(ROW()-8,⑤入力シート2!$AV$6:$AV$1085,0))+1)*3)),"")</f>
        <v/>
      </c>
      <c r="H40" s="1628"/>
      <c r="I40" s="1629"/>
      <c r="J40" s="493" t="str">
        <f ca="1">IF((ROW()-8)&lt;=MAX(⑤入力シート2!$AV$6:$AV$1085),IF(INDIRECT("⑤入力シート2!F"&amp;(INDEX(⑤入力シート2!AO$6:AO$1085,MATCH(ROW()-8,⑤入力シート2!$AV$6:$AV$1085,0))+1)*3)="","",INDIRECT("⑤入力シート2!F"&amp;(INDEX(⑤入力シート2!AO$6:AO$1085,MATCH(ROW()-8,⑤入力シート2!$AV$6:$AV$1085,0))+1)*3)),"")</f>
        <v/>
      </c>
      <c r="K40" s="1627" t="str">
        <f ca="1">IF((ROW()-8)&lt;=MAX(⑤入力シート2!$AV$6:$AV$1085),IF(INDEX(⑤入力シート2!AP$6:AP$1085,MATCH(ROW()-8,⑤入力シート2!$AV$6:$AV$1085,0))=1,"基本給",IF(INDEX(⑤入力シート2!AP$6:AP$1085,MATCH(ROW()-8,⑤入力シート2!$AV$6:$AV$1085,0))=2,"手当","残")),"")</f>
        <v/>
      </c>
      <c r="L40" s="1628"/>
      <c r="M40" s="1628"/>
      <c r="N40" s="1629"/>
      <c r="O40" s="1623" t="str">
        <f ca="1">IF((ROW()-8)&lt;=MAX(⑤入力シート2!$AV$6:$AV$1085),INDEX(⑤入力シート2!AR$6:AR$1085,MATCH(ROW()-8,⑤入力シート2!$AV$6:$AV$1085,0)),"")</f>
        <v/>
      </c>
      <c r="P40" s="1624"/>
      <c r="Q40" s="1624"/>
      <c r="R40" s="628" t="s">
        <v>213</v>
      </c>
      <c r="S40" s="628" t="s">
        <v>214</v>
      </c>
      <c r="T40" s="629" t="str">
        <f ca="1">IF((ROW()-8)&lt;=MAX(⑤入力シート2!$AV$6:$AV$1085),INDEX(⑤入力シート2!AS$6:AS$1085,MATCH(ROW()-8,⑤入力シート2!$AV$6:$AV$1085,0)),"")</f>
        <v/>
      </c>
      <c r="U40" s="628" t="s">
        <v>89</v>
      </c>
      <c r="V40" s="628" t="s">
        <v>214</v>
      </c>
      <c r="W40" s="630">
        <v>1</v>
      </c>
      <c r="X40" s="628" t="s">
        <v>215</v>
      </c>
      <c r="Y40" s="628" t="s">
        <v>216</v>
      </c>
      <c r="Z40" s="1620" t="str">
        <f t="shared" ca="1" si="10"/>
        <v/>
      </c>
      <c r="AA40" s="1620"/>
      <c r="AB40" s="1620"/>
      <c r="AC40" s="1620"/>
      <c r="AD40" s="631" t="s">
        <v>213</v>
      </c>
      <c r="AE40" s="1621"/>
      <c r="AF40" s="1622"/>
      <c r="AG40" s="1622"/>
      <c r="AH40" s="628" t="s">
        <v>213</v>
      </c>
      <c r="AI40" s="628" t="s">
        <v>214</v>
      </c>
      <c r="AJ40" s="676"/>
      <c r="AK40" s="628" t="s">
        <v>89</v>
      </c>
      <c r="AL40" s="628" t="s">
        <v>214</v>
      </c>
      <c r="AM40" s="630">
        <v>1</v>
      </c>
      <c r="AN40" s="628" t="s">
        <v>215</v>
      </c>
      <c r="AO40" s="628" t="s">
        <v>216</v>
      </c>
      <c r="AP40" s="1620">
        <f t="shared" si="11"/>
        <v>0</v>
      </c>
      <c r="AQ40" s="1620"/>
      <c r="AR40" s="1620"/>
      <c r="AS40" s="1620"/>
      <c r="AT40" s="636" t="s">
        <v>213</v>
      </c>
      <c r="AU40" s="1623" t="str">
        <f ca="1">IF((ROW()-8)&lt;=MAX(⑤入力シート2!$AV$6:$AV$1085),INDEX(⑤入力シート2!AT$6:AT$1085,MATCH(ROW()-8,⑤入力シート2!$AV$6:$AV$1085,0)),"")</f>
        <v/>
      </c>
      <c r="AV40" s="1624"/>
      <c r="AW40" s="1624"/>
      <c r="AX40" s="628" t="s">
        <v>213</v>
      </c>
      <c r="AY40" s="628" t="s">
        <v>214</v>
      </c>
      <c r="AZ40" s="629" t="str">
        <f ca="1">IF((ROW()-8)&lt;=MAX(⑤入力シート2!$AV$6:$AV$1085),INDEX(⑤入力シート2!AU$6:AU$1085,MATCH(ROW()-8,⑤入力シート2!$AV$6:$AV$1085,0)),"")</f>
        <v/>
      </c>
      <c r="BA40" s="628" t="s">
        <v>89</v>
      </c>
      <c r="BB40" s="628" t="s">
        <v>214</v>
      </c>
      <c r="BC40" s="630">
        <v>1</v>
      </c>
      <c r="BD40" s="628" t="s">
        <v>215</v>
      </c>
      <c r="BE40" s="628" t="s">
        <v>216</v>
      </c>
      <c r="BF40" s="1620" t="str">
        <f t="shared" ca="1" si="12"/>
        <v/>
      </c>
      <c r="BG40" s="1620"/>
      <c r="BH40" s="1620"/>
      <c r="BI40" s="1620"/>
      <c r="BJ40" s="631" t="s">
        <v>213</v>
      </c>
      <c r="BK40" s="1621"/>
      <c r="BL40" s="1622"/>
      <c r="BM40" s="1622"/>
      <c r="BN40" s="628" t="s">
        <v>213</v>
      </c>
      <c r="BO40" s="628" t="s">
        <v>214</v>
      </c>
      <c r="BP40" s="676"/>
      <c r="BQ40" s="628" t="s">
        <v>89</v>
      </c>
      <c r="BR40" s="628" t="s">
        <v>214</v>
      </c>
      <c r="BS40" s="630">
        <v>1</v>
      </c>
      <c r="BT40" s="628" t="s">
        <v>215</v>
      </c>
      <c r="BU40" s="628" t="s">
        <v>216</v>
      </c>
      <c r="BV40" s="1620">
        <f t="shared" si="13"/>
        <v>0</v>
      </c>
      <c r="BW40" s="1620"/>
      <c r="BX40" s="1620"/>
      <c r="BY40" s="1620"/>
      <c r="BZ40" s="631" t="s">
        <v>213</v>
      </c>
      <c r="CA40" s="494" t="str">
        <f t="shared" ca="1" si="14"/>
        <v/>
      </c>
      <c r="CB40" s="495">
        <f t="shared" si="15"/>
        <v>0</v>
      </c>
      <c r="CC40" s="663"/>
      <c r="CD40" s="663"/>
    </row>
    <row r="41" spans="1:82" ht="26.1" customHeight="1">
      <c r="A41" s="492">
        <v>33</v>
      </c>
      <c r="B41" s="1631" t="str">
        <f ca="1">IF((ROW()-8)&lt;=MAX(⑤入力シート2!$AV$6:$AV$1085),IF(INDIRECT("⑤入力シート2!C"&amp;(INDEX(⑤入力シート2!AO$6:AO$1085,MATCH(ROW()-8,⑤入力シート2!$AV$6:$AV$1085,0))+1)*3)="","",INDIRECT("⑤入力シート2!C"&amp;(INDEX(⑤入力シート2!AO$6:AO$1085,MATCH(ROW()-8,⑤入力シート2!$AV$6:$AV$1085,0))+1)*3)),"")</f>
        <v/>
      </c>
      <c r="C41" s="1632"/>
      <c r="D41" s="1632"/>
      <c r="E41" s="1632"/>
      <c r="F41" s="1632"/>
      <c r="G41" s="1627" t="str">
        <f ca="1">IF((ROW()-8)&lt;=MAX(⑤入力シート2!$AV$6:$AV$1085),IF(INDIRECT("⑤入力シート2!E"&amp;(INDEX(⑤入力シート2!AO$6:AO$1085,MATCH(ROW()-8,⑤入力シート2!$AV$6:$AV$1085,0))+1)*3)="","",INDIRECT("⑤入力シート2!E"&amp;(INDEX(⑤入力シート2!AO$6:AO$1085,MATCH(ROW()-8,⑤入力シート2!$AV$6:$AV$1085,0))+1)*3)),"")</f>
        <v/>
      </c>
      <c r="H41" s="1628"/>
      <c r="I41" s="1629"/>
      <c r="J41" s="493" t="str">
        <f ca="1">IF((ROW()-8)&lt;=MAX(⑤入力シート2!$AV$6:$AV$1085),IF(INDIRECT("⑤入力シート2!F"&amp;(INDEX(⑤入力シート2!AO$6:AO$1085,MATCH(ROW()-8,⑤入力シート2!$AV$6:$AV$1085,0))+1)*3)="","",INDIRECT("⑤入力シート2!F"&amp;(INDEX(⑤入力シート2!AO$6:AO$1085,MATCH(ROW()-8,⑤入力シート2!$AV$6:$AV$1085,0))+1)*3)),"")</f>
        <v/>
      </c>
      <c r="K41" s="1627" t="str">
        <f ca="1">IF((ROW()-8)&lt;=MAX(⑤入力シート2!$AV$6:$AV$1085),IF(INDEX(⑤入力シート2!AP$6:AP$1085,MATCH(ROW()-8,⑤入力シート2!$AV$6:$AV$1085,0))=1,"基本給",IF(INDEX(⑤入力シート2!AP$6:AP$1085,MATCH(ROW()-8,⑤入力シート2!$AV$6:$AV$1085,0))=2,"手当","残")),"")</f>
        <v/>
      </c>
      <c r="L41" s="1628"/>
      <c r="M41" s="1628"/>
      <c r="N41" s="1629"/>
      <c r="O41" s="1623" t="str">
        <f ca="1">IF((ROW()-8)&lt;=MAX(⑤入力シート2!$AV$6:$AV$1085),INDEX(⑤入力シート2!AR$6:AR$1085,MATCH(ROW()-8,⑤入力シート2!$AV$6:$AV$1085,0)),"")</f>
        <v/>
      </c>
      <c r="P41" s="1624"/>
      <c r="Q41" s="1624"/>
      <c r="R41" s="628" t="s">
        <v>213</v>
      </c>
      <c r="S41" s="628" t="s">
        <v>214</v>
      </c>
      <c r="T41" s="629" t="str">
        <f ca="1">IF((ROW()-8)&lt;=MAX(⑤入力シート2!$AV$6:$AV$1085),INDEX(⑤入力シート2!AS$6:AS$1085,MATCH(ROW()-8,⑤入力シート2!$AV$6:$AV$1085,0)),"")</f>
        <v/>
      </c>
      <c r="U41" s="628" t="s">
        <v>89</v>
      </c>
      <c r="V41" s="628" t="s">
        <v>214</v>
      </c>
      <c r="W41" s="630">
        <v>1</v>
      </c>
      <c r="X41" s="628" t="s">
        <v>215</v>
      </c>
      <c r="Y41" s="628" t="s">
        <v>216</v>
      </c>
      <c r="Z41" s="1620" t="str">
        <f t="shared" ca="1" si="10"/>
        <v/>
      </c>
      <c r="AA41" s="1620"/>
      <c r="AB41" s="1620"/>
      <c r="AC41" s="1620"/>
      <c r="AD41" s="631" t="s">
        <v>213</v>
      </c>
      <c r="AE41" s="1621"/>
      <c r="AF41" s="1622"/>
      <c r="AG41" s="1622"/>
      <c r="AH41" s="628" t="s">
        <v>213</v>
      </c>
      <c r="AI41" s="628" t="s">
        <v>214</v>
      </c>
      <c r="AJ41" s="676"/>
      <c r="AK41" s="628" t="s">
        <v>89</v>
      </c>
      <c r="AL41" s="628" t="s">
        <v>214</v>
      </c>
      <c r="AM41" s="630">
        <v>1</v>
      </c>
      <c r="AN41" s="628" t="s">
        <v>215</v>
      </c>
      <c r="AO41" s="628" t="s">
        <v>216</v>
      </c>
      <c r="AP41" s="1620">
        <f t="shared" si="11"/>
        <v>0</v>
      </c>
      <c r="AQ41" s="1620"/>
      <c r="AR41" s="1620"/>
      <c r="AS41" s="1620"/>
      <c r="AT41" s="636" t="s">
        <v>213</v>
      </c>
      <c r="AU41" s="1623" t="str">
        <f ca="1">IF((ROW()-8)&lt;=MAX(⑤入力シート2!$AV$6:$AV$1085),INDEX(⑤入力シート2!AT$6:AT$1085,MATCH(ROW()-8,⑤入力シート2!$AV$6:$AV$1085,0)),"")</f>
        <v/>
      </c>
      <c r="AV41" s="1624"/>
      <c r="AW41" s="1624"/>
      <c r="AX41" s="628" t="s">
        <v>213</v>
      </c>
      <c r="AY41" s="628" t="s">
        <v>214</v>
      </c>
      <c r="AZ41" s="629" t="str">
        <f ca="1">IF((ROW()-8)&lt;=MAX(⑤入力シート2!$AV$6:$AV$1085),INDEX(⑤入力シート2!AU$6:AU$1085,MATCH(ROW()-8,⑤入力シート2!$AV$6:$AV$1085,0)),"")</f>
        <v/>
      </c>
      <c r="BA41" s="628" t="s">
        <v>89</v>
      </c>
      <c r="BB41" s="628" t="s">
        <v>214</v>
      </c>
      <c r="BC41" s="630">
        <v>1</v>
      </c>
      <c r="BD41" s="628" t="s">
        <v>215</v>
      </c>
      <c r="BE41" s="628" t="s">
        <v>216</v>
      </c>
      <c r="BF41" s="1620" t="str">
        <f t="shared" ca="1" si="12"/>
        <v/>
      </c>
      <c r="BG41" s="1620"/>
      <c r="BH41" s="1620"/>
      <c r="BI41" s="1620"/>
      <c r="BJ41" s="631" t="s">
        <v>213</v>
      </c>
      <c r="BK41" s="1621"/>
      <c r="BL41" s="1622"/>
      <c r="BM41" s="1622"/>
      <c r="BN41" s="628" t="s">
        <v>213</v>
      </c>
      <c r="BO41" s="628" t="s">
        <v>214</v>
      </c>
      <c r="BP41" s="676"/>
      <c r="BQ41" s="628" t="s">
        <v>89</v>
      </c>
      <c r="BR41" s="628" t="s">
        <v>214</v>
      </c>
      <c r="BS41" s="630">
        <v>1</v>
      </c>
      <c r="BT41" s="628" t="s">
        <v>215</v>
      </c>
      <c r="BU41" s="628" t="s">
        <v>216</v>
      </c>
      <c r="BV41" s="1620">
        <f t="shared" si="13"/>
        <v>0</v>
      </c>
      <c r="BW41" s="1620"/>
      <c r="BX41" s="1620"/>
      <c r="BY41" s="1620"/>
      <c r="BZ41" s="631" t="s">
        <v>213</v>
      </c>
      <c r="CA41" s="494" t="str">
        <f t="shared" ca="1" si="14"/>
        <v/>
      </c>
      <c r="CB41" s="495">
        <f t="shared" si="15"/>
        <v>0</v>
      </c>
      <c r="CC41" s="663"/>
      <c r="CD41" s="663"/>
    </row>
    <row r="42" spans="1:82" ht="26.1" customHeight="1">
      <c r="A42" s="492">
        <v>34</v>
      </c>
      <c r="B42" s="1631" t="str">
        <f ca="1">IF((ROW()-8)&lt;=MAX(⑤入力シート2!$AV$6:$AV$1085),IF(INDIRECT("⑤入力シート2!C"&amp;(INDEX(⑤入力シート2!AO$6:AO$1085,MATCH(ROW()-8,⑤入力シート2!$AV$6:$AV$1085,0))+1)*3)="","",INDIRECT("⑤入力シート2!C"&amp;(INDEX(⑤入力シート2!AO$6:AO$1085,MATCH(ROW()-8,⑤入力シート2!$AV$6:$AV$1085,0))+1)*3)),"")</f>
        <v/>
      </c>
      <c r="C42" s="1632"/>
      <c r="D42" s="1632"/>
      <c r="E42" s="1632"/>
      <c r="F42" s="1632"/>
      <c r="G42" s="1627" t="str">
        <f ca="1">IF((ROW()-8)&lt;=MAX(⑤入力シート2!$AV$6:$AV$1085),IF(INDIRECT("⑤入力シート2!E"&amp;(INDEX(⑤入力シート2!AO$6:AO$1085,MATCH(ROW()-8,⑤入力シート2!$AV$6:$AV$1085,0))+1)*3)="","",INDIRECT("⑤入力シート2!E"&amp;(INDEX(⑤入力シート2!AO$6:AO$1085,MATCH(ROW()-8,⑤入力シート2!$AV$6:$AV$1085,0))+1)*3)),"")</f>
        <v/>
      </c>
      <c r="H42" s="1628"/>
      <c r="I42" s="1629"/>
      <c r="J42" s="493" t="str">
        <f ca="1">IF((ROW()-8)&lt;=MAX(⑤入力シート2!$AV$6:$AV$1085),IF(INDIRECT("⑤入力シート2!F"&amp;(INDEX(⑤入力シート2!AO$6:AO$1085,MATCH(ROW()-8,⑤入力シート2!$AV$6:$AV$1085,0))+1)*3)="","",INDIRECT("⑤入力シート2!F"&amp;(INDEX(⑤入力シート2!AO$6:AO$1085,MATCH(ROW()-8,⑤入力シート2!$AV$6:$AV$1085,0))+1)*3)),"")</f>
        <v/>
      </c>
      <c r="K42" s="1627" t="str">
        <f ca="1">IF((ROW()-8)&lt;=MAX(⑤入力シート2!$AV$6:$AV$1085),IF(INDEX(⑤入力シート2!AP$6:AP$1085,MATCH(ROW()-8,⑤入力シート2!$AV$6:$AV$1085,0))=1,"基本給",IF(INDEX(⑤入力シート2!AP$6:AP$1085,MATCH(ROW()-8,⑤入力シート2!$AV$6:$AV$1085,0))=2,"手当","残")),"")</f>
        <v/>
      </c>
      <c r="L42" s="1628"/>
      <c r="M42" s="1628"/>
      <c r="N42" s="1629"/>
      <c r="O42" s="1623" t="str">
        <f ca="1">IF((ROW()-8)&lt;=MAX(⑤入力シート2!$AV$6:$AV$1085),INDEX(⑤入力シート2!AR$6:AR$1085,MATCH(ROW()-8,⑤入力シート2!$AV$6:$AV$1085,0)),"")</f>
        <v/>
      </c>
      <c r="P42" s="1624"/>
      <c r="Q42" s="1624"/>
      <c r="R42" s="628" t="s">
        <v>213</v>
      </c>
      <c r="S42" s="628" t="s">
        <v>214</v>
      </c>
      <c r="T42" s="629" t="str">
        <f ca="1">IF((ROW()-8)&lt;=MAX(⑤入力シート2!$AV$6:$AV$1085),INDEX(⑤入力シート2!AS$6:AS$1085,MATCH(ROW()-8,⑤入力シート2!$AV$6:$AV$1085,0)),"")</f>
        <v/>
      </c>
      <c r="U42" s="628" t="s">
        <v>89</v>
      </c>
      <c r="V42" s="628" t="s">
        <v>214</v>
      </c>
      <c r="W42" s="630">
        <v>1</v>
      </c>
      <c r="X42" s="628" t="s">
        <v>215</v>
      </c>
      <c r="Y42" s="628" t="s">
        <v>216</v>
      </c>
      <c r="Z42" s="1620" t="str">
        <f t="shared" ca="1" si="10"/>
        <v/>
      </c>
      <c r="AA42" s="1620"/>
      <c r="AB42" s="1620"/>
      <c r="AC42" s="1620"/>
      <c r="AD42" s="631" t="s">
        <v>213</v>
      </c>
      <c r="AE42" s="1621"/>
      <c r="AF42" s="1622"/>
      <c r="AG42" s="1622"/>
      <c r="AH42" s="628" t="s">
        <v>213</v>
      </c>
      <c r="AI42" s="628" t="s">
        <v>214</v>
      </c>
      <c r="AJ42" s="676"/>
      <c r="AK42" s="628" t="s">
        <v>89</v>
      </c>
      <c r="AL42" s="628" t="s">
        <v>214</v>
      </c>
      <c r="AM42" s="630">
        <v>1</v>
      </c>
      <c r="AN42" s="628" t="s">
        <v>215</v>
      </c>
      <c r="AO42" s="628" t="s">
        <v>216</v>
      </c>
      <c r="AP42" s="1620">
        <f t="shared" si="11"/>
        <v>0</v>
      </c>
      <c r="AQ42" s="1620"/>
      <c r="AR42" s="1620"/>
      <c r="AS42" s="1620"/>
      <c r="AT42" s="636" t="s">
        <v>213</v>
      </c>
      <c r="AU42" s="1623" t="str">
        <f ca="1">IF((ROW()-8)&lt;=MAX(⑤入力シート2!$AV$6:$AV$1085),INDEX(⑤入力シート2!AT$6:AT$1085,MATCH(ROW()-8,⑤入力シート2!$AV$6:$AV$1085,0)),"")</f>
        <v/>
      </c>
      <c r="AV42" s="1624"/>
      <c r="AW42" s="1624"/>
      <c r="AX42" s="628" t="s">
        <v>213</v>
      </c>
      <c r="AY42" s="628" t="s">
        <v>214</v>
      </c>
      <c r="AZ42" s="629" t="str">
        <f ca="1">IF((ROW()-8)&lt;=MAX(⑤入力シート2!$AV$6:$AV$1085),INDEX(⑤入力シート2!AU$6:AU$1085,MATCH(ROW()-8,⑤入力シート2!$AV$6:$AV$1085,0)),"")</f>
        <v/>
      </c>
      <c r="BA42" s="628" t="s">
        <v>89</v>
      </c>
      <c r="BB42" s="628" t="s">
        <v>214</v>
      </c>
      <c r="BC42" s="630">
        <v>1</v>
      </c>
      <c r="BD42" s="628" t="s">
        <v>215</v>
      </c>
      <c r="BE42" s="628" t="s">
        <v>216</v>
      </c>
      <c r="BF42" s="1620" t="str">
        <f t="shared" ca="1" si="12"/>
        <v/>
      </c>
      <c r="BG42" s="1620"/>
      <c r="BH42" s="1620"/>
      <c r="BI42" s="1620"/>
      <c r="BJ42" s="631" t="s">
        <v>213</v>
      </c>
      <c r="BK42" s="1621"/>
      <c r="BL42" s="1622"/>
      <c r="BM42" s="1622"/>
      <c r="BN42" s="628" t="s">
        <v>213</v>
      </c>
      <c r="BO42" s="628" t="s">
        <v>214</v>
      </c>
      <c r="BP42" s="676"/>
      <c r="BQ42" s="628" t="s">
        <v>89</v>
      </c>
      <c r="BR42" s="628" t="s">
        <v>214</v>
      </c>
      <c r="BS42" s="630">
        <v>1</v>
      </c>
      <c r="BT42" s="628" t="s">
        <v>215</v>
      </c>
      <c r="BU42" s="628" t="s">
        <v>216</v>
      </c>
      <c r="BV42" s="1620">
        <f t="shared" si="13"/>
        <v>0</v>
      </c>
      <c r="BW42" s="1620"/>
      <c r="BX42" s="1620"/>
      <c r="BY42" s="1620"/>
      <c r="BZ42" s="631" t="s">
        <v>213</v>
      </c>
      <c r="CA42" s="494" t="str">
        <f t="shared" ca="1" si="14"/>
        <v/>
      </c>
      <c r="CB42" s="495">
        <f t="shared" si="15"/>
        <v>0</v>
      </c>
      <c r="CC42" s="663"/>
      <c r="CD42" s="663"/>
    </row>
    <row r="43" spans="1:82" ht="26.1" customHeight="1">
      <c r="A43" s="492">
        <v>35</v>
      </c>
      <c r="B43" s="1631" t="str">
        <f ca="1">IF((ROW()-8)&lt;=MAX(⑤入力シート2!$AV$6:$AV$1085),IF(INDIRECT("⑤入力シート2!C"&amp;(INDEX(⑤入力シート2!AO$6:AO$1085,MATCH(ROW()-8,⑤入力シート2!$AV$6:$AV$1085,0))+1)*3)="","",INDIRECT("⑤入力シート2!C"&amp;(INDEX(⑤入力シート2!AO$6:AO$1085,MATCH(ROW()-8,⑤入力シート2!$AV$6:$AV$1085,0))+1)*3)),"")</f>
        <v/>
      </c>
      <c r="C43" s="1632"/>
      <c r="D43" s="1632"/>
      <c r="E43" s="1632"/>
      <c r="F43" s="1632"/>
      <c r="G43" s="1627" t="str">
        <f ca="1">IF((ROW()-8)&lt;=MAX(⑤入力シート2!$AV$6:$AV$1085),IF(INDIRECT("⑤入力シート2!E"&amp;(INDEX(⑤入力シート2!AO$6:AO$1085,MATCH(ROW()-8,⑤入力シート2!$AV$6:$AV$1085,0))+1)*3)="","",INDIRECT("⑤入力シート2!E"&amp;(INDEX(⑤入力シート2!AO$6:AO$1085,MATCH(ROW()-8,⑤入力シート2!$AV$6:$AV$1085,0))+1)*3)),"")</f>
        <v/>
      </c>
      <c r="H43" s="1628"/>
      <c r="I43" s="1629"/>
      <c r="J43" s="493" t="str">
        <f ca="1">IF((ROW()-8)&lt;=MAX(⑤入力シート2!$AV$6:$AV$1085),IF(INDIRECT("⑤入力シート2!F"&amp;(INDEX(⑤入力シート2!AO$6:AO$1085,MATCH(ROW()-8,⑤入力シート2!$AV$6:$AV$1085,0))+1)*3)="","",INDIRECT("⑤入力シート2!F"&amp;(INDEX(⑤入力シート2!AO$6:AO$1085,MATCH(ROW()-8,⑤入力シート2!$AV$6:$AV$1085,0))+1)*3)),"")</f>
        <v/>
      </c>
      <c r="K43" s="1627" t="str">
        <f ca="1">IF((ROW()-8)&lt;=MAX(⑤入力シート2!$AV$6:$AV$1085),IF(INDEX(⑤入力シート2!AP$6:AP$1085,MATCH(ROW()-8,⑤入力シート2!$AV$6:$AV$1085,0))=1,"基本給",IF(INDEX(⑤入力シート2!AP$6:AP$1085,MATCH(ROW()-8,⑤入力シート2!$AV$6:$AV$1085,0))=2,"手当","残")),"")</f>
        <v/>
      </c>
      <c r="L43" s="1628"/>
      <c r="M43" s="1628"/>
      <c r="N43" s="1629"/>
      <c r="O43" s="1623" t="str">
        <f ca="1">IF((ROW()-8)&lt;=MAX(⑤入力シート2!$AV$6:$AV$1085),INDEX(⑤入力シート2!AR$6:AR$1085,MATCH(ROW()-8,⑤入力シート2!$AV$6:$AV$1085,0)),"")</f>
        <v/>
      </c>
      <c r="P43" s="1624"/>
      <c r="Q43" s="1624"/>
      <c r="R43" s="628" t="s">
        <v>213</v>
      </c>
      <c r="S43" s="628" t="s">
        <v>214</v>
      </c>
      <c r="T43" s="629" t="str">
        <f ca="1">IF((ROW()-8)&lt;=MAX(⑤入力シート2!$AV$6:$AV$1085),INDEX(⑤入力シート2!AS$6:AS$1085,MATCH(ROW()-8,⑤入力シート2!$AV$6:$AV$1085,0)),"")</f>
        <v/>
      </c>
      <c r="U43" s="628" t="s">
        <v>89</v>
      </c>
      <c r="V43" s="628" t="s">
        <v>214</v>
      </c>
      <c r="W43" s="630">
        <v>1</v>
      </c>
      <c r="X43" s="628" t="s">
        <v>215</v>
      </c>
      <c r="Y43" s="628" t="s">
        <v>216</v>
      </c>
      <c r="Z43" s="1620" t="str">
        <f t="shared" ca="1" si="6"/>
        <v/>
      </c>
      <c r="AA43" s="1620"/>
      <c r="AB43" s="1620"/>
      <c r="AC43" s="1620"/>
      <c r="AD43" s="631" t="s">
        <v>213</v>
      </c>
      <c r="AE43" s="1621"/>
      <c r="AF43" s="1622"/>
      <c r="AG43" s="1622"/>
      <c r="AH43" s="628" t="s">
        <v>213</v>
      </c>
      <c r="AI43" s="628" t="s">
        <v>214</v>
      </c>
      <c r="AJ43" s="676"/>
      <c r="AK43" s="628" t="s">
        <v>89</v>
      </c>
      <c r="AL43" s="628" t="s">
        <v>214</v>
      </c>
      <c r="AM43" s="630">
        <v>1</v>
      </c>
      <c r="AN43" s="628" t="s">
        <v>215</v>
      </c>
      <c r="AO43" s="628" t="s">
        <v>216</v>
      </c>
      <c r="AP43" s="1620">
        <f t="shared" si="7"/>
        <v>0</v>
      </c>
      <c r="AQ43" s="1620"/>
      <c r="AR43" s="1620"/>
      <c r="AS43" s="1620"/>
      <c r="AT43" s="636" t="s">
        <v>213</v>
      </c>
      <c r="AU43" s="1623" t="str">
        <f ca="1">IF((ROW()-8)&lt;=MAX(⑤入力シート2!$AV$6:$AV$1085),INDEX(⑤入力シート2!AT$6:AT$1085,MATCH(ROW()-8,⑤入力シート2!$AV$6:$AV$1085,0)),"")</f>
        <v/>
      </c>
      <c r="AV43" s="1624"/>
      <c r="AW43" s="1624"/>
      <c r="AX43" s="628" t="s">
        <v>213</v>
      </c>
      <c r="AY43" s="628" t="s">
        <v>214</v>
      </c>
      <c r="AZ43" s="629" t="str">
        <f ca="1">IF((ROW()-8)&lt;=MAX(⑤入力シート2!$AV$6:$AV$1085),INDEX(⑤入力シート2!AU$6:AU$1085,MATCH(ROW()-8,⑤入力シート2!$AV$6:$AV$1085,0)),"")</f>
        <v/>
      </c>
      <c r="BA43" s="628" t="s">
        <v>89</v>
      </c>
      <c r="BB43" s="628" t="s">
        <v>214</v>
      </c>
      <c r="BC43" s="630">
        <v>1</v>
      </c>
      <c r="BD43" s="628" t="s">
        <v>215</v>
      </c>
      <c r="BE43" s="628" t="s">
        <v>216</v>
      </c>
      <c r="BF43" s="1620" t="str">
        <f t="shared" ca="1" si="4"/>
        <v/>
      </c>
      <c r="BG43" s="1620"/>
      <c r="BH43" s="1620"/>
      <c r="BI43" s="1620"/>
      <c r="BJ43" s="631" t="s">
        <v>213</v>
      </c>
      <c r="BK43" s="1621"/>
      <c r="BL43" s="1622"/>
      <c r="BM43" s="1622"/>
      <c r="BN43" s="628" t="s">
        <v>213</v>
      </c>
      <c r="BO43" s="628" t="s">
        <v>214</v>
      </c>
      <c r="BP43" s="676"/>
      <c r="BQ43" s="628" t="s">
        <v>89</v>
      </c>
      <c r="BR43" s="628" t="s">
        <v>214</v>
      </c>
      <c r="BS43" s="630">
        <v>1</v>
      </c>
      <c r="BT43" s="628" t="s">
        <v>215</v>
      </c>
      <c r="BU43" s="628" t="s">
        <v>216</v>
      </c>
      <c r="BV43" s="1620">
        <f t="shared" si="5"/>
        <v>0</v>
      </c>
      <c r="BW43" s="1620"/>
      <c r="BX43" s="1620"/>
      <c r="BY43" s="1620"/>
      <c r="BZ43" s="631" t="s">
        <v>213</v>
      </c>
      <c r="CA43" s="494" t="str">
        <f t="shared" ca="1" si="8"/>
        <v/>
      </c>
      <c r="CB43" s="495">
        <f t="shared" si="9"/>
        <v>0</v>
      </c>
      <c r="CC43" s="663"/>
      <c r="CD43" s="663"/>
    </row>
    <row r="44" spans="1:82" ht="26.1" customHeight="1">
      <c r="A44" s="492">
        <v>36</v>
      </c>
      <c r="B44" s="1631" t="str">
        <f ca="1">IF((ROW()-8)&lt;=MAX(⑤入力シート2!$AV$6:$AV$1085),IF(INDIRECT("⑤入力シート2!C"&amp;(INDEX(⑤入力シート2!AO$6:AO$1085,MATCH(ROW()-8,⑤入力シート2!$AV$6:$AV$1085,0))+1)*3)="","",INDIRECT("⑤入力シート2!C"&amp;(INDEX(⑤入力シート2!AO$6:AO$1085,MATCH(ROW()-8,⑤入力シート2!$AV$6:$AV$1085,0))+1)*3)),"")</f>
        <v/>
      </c>
      <c r="C44" s="1632"/>
      <c r="D44" s="1632"/>
      <c r="E44" s="1632"/>
      <c r="F44" s="1632"/>
      <c r="G44" s="1627" t="str">
        <f ca="1">IF((ROW()-8)&lt;=MAX(⑤入力シート2!$AV$6:$AV$1085),IF(INDIRECT("⑤入力シート2!E"&amp;(INDEX(⑤入力シート2!AO$6:AO$1085,MATCH(ROW()-8,⑤入力シート2!$AV$6:$AV$1085,0))+1)*3)="","",INDIRECT("⑤入力シート2!E"&amp;(INDEX(⑤入力シート2!AO$6:AO$1085,MATCH(ROW()-8,⑤入力シート2!$AV$6:$AV$1085,0))+1)*3)),"")</f>
        <v/>
      </c>
      <c r="H44" s="1628"/>
      <c r="I44" s="1629"/>
      <c r="J44" s="493" t="str">
        <f ca="1">IF((ROW()-8)&lt;=MAX(⑤入力シート2!$AV$6:$AV$1085),IF(INDIRECT("⑤入力シート2!F"&amp;(INDEX(⑤入力シート2!AO$6:AO$1085,MATCH(ROW()-8,⑤入力シート2!$AV$6:$AV$1085,0))+1)*3)="","",INDIRECT("⑤入力シート2!F"&amp;(INDEX(⑤入力シート2!AO$6:AO$1085,MATCH(ROW()-8,⑤入力シート2!$AV$6:$AV$1085,0))+1)*3)),"")</f>
        <v/>
      </c>
      <c r="K44" s="1627" t="str">
        <f ca="1">IF((ROW()-8)&lt;=MAX(⑤入力シート2!$AV$6:$AV$1085),IF(INDEX(⑤入力シート2!AP$6:AP$1085,MATCH(ROW()-8,⑤入力シート2!$AV$6:$AV$1085,0))=1,"基本給",IF(INDEX(⑤入力シート2!AP$6:AP$1085,MATCH(ROW()-8,⑤入力シート2!$AV$6:$AV$1085,0))=2,"手当","残")),"")</f>
        <v/>
      </c>
      <c r="L44" s="1628"/>
      <c r="M44" s="1628"/>
      <c r="N44" s="1629"/>
      <c r="O44" s="1623" t="str">
        <f ca="1">IF((ROW()-8)&lt;=MAX(⑤入力シート2!$AV$6:$AV$1085),INDEX(⑤入力シート2!AR$6:AR$1085,MATCH(ROW()-8,⑤入力シート2!$AV$6:$AV$1085,0)),"")</f>
        <v/>
      </c>
      <c r="P44" s="1624"/>
      <c r="Q44" s="1624"/>
      <c r="R44" s="628" t="s">
        <v>213</v>
      </c>
      <c r="S44" s="628" t="s">
        <v>214</v>
      </c>
      <c r="T44" s="629" t="str">
        <f ca="1">IF((ROW()-8)&lt;=MAX(⑤入力シート2!$AV$6:$AV$1085),INDEX(⑤入力シート2!AS$6:AS$1085,MATCH(ROW()-8,⑤入力シート2!$AV$6:$AV$1085,0)),"")</f>
        <v/>
      </c>
      <c r="U44" s="628" t="s">
        <v>89</v>
      </c>
      <c r="V44" s="628" t="s">
        <v>214</v>
      </c>
      <c r="W44" s="630">
        <v>1</v>
      </c>
      <c r="X44" s="628" t="s">
        <v>215</v>
      </c>
      <c r="Y44" s="628" t="s">
        <v>216</v>
      </c>
      <c r="Z44" s="1620" t="str">
        <f t="shared" ca="1" si="6"/>
        <v/>
      </c>
      <c r="AA44" s="1620"/>
      <c r="AB44" s="1620"/>
      <c r="AC44" s="1620"/>
      <c r="AD44" s="631" t="s">
        <v>213</v>
      </c>
      <c r="AE44" s="1621"/>
      <c r="AF44" s="1622"/>
      <c r="AG44" s="1622"/>
      <c r="AH44" s="628" t="s">
        <v>213</v>
      </c>
      <c r="AI44" s="628" t="s">
        <v>214</v>
      </c>
      <c r="AJ44" s="676"/>
      <c r="AK44" s="628" t="s">
        <v>89</v>
      </c>
      <c r="AL44" s="628" t="s">
        <v>214</v>
      </c>
      <c r="AM44" s="630">
        <v>1</v>
      </c>
      <c r="AN44" s="628" t="s">
        <v>215</v>
      </c>
      <c r="AO44" s="628" t="s">
        <v>216</v>
      </c>
      <c r="AP44" s="1620">
        <f t="shared" si="7"/>
        <v>0</v>
      </c>
      <c r="AQ44" s="1620"/>
      <c r="AR44" s="1620"/>
      <c r="AS44" s="1620"/>
      <c r="AT44" s="636" t="s">
        <v>213</v>
      </c>
      <c r="AU44" s="1623" t="str">
        <f ca="1">IF((ROW()-8)&lt;=MAX(⑤入力シート2!$AV$6:$AV$1085),INDEX(⑤入力シート2!AT$6:AT$1085,MATCH(ROW()-8,⑤入力シート2!$AV$6:$AV$1085,0)),"")</f>
        <v/>
      </c>
      <c r="AV44" s="1624"/>
      <c r="AW44" s="1624"/>
      <c r="AX44" s="628" t="s">
        <v>213</v>
      </c>
      <c r="AY44" s="628" t="s">
        <v>214</v>
      </c>
      <c r="AZ44" s="629" t="str">
        <f ca="1">IF((ROW()-8)&lt;=MAX(⑤入力シート2!$AV$6:$AV$1085),INDEX(⑤入力シート2!AU$6:AU$1085,MATCH(ROW()-8,⑤入力シート2!$AV$6:$AV$1085,0)),"")</f>
        <v/>
      </c>
      <c r="BA44" s="628" t="s">
        <v>89</v>
      </c>
      <c r="BB44" s="628" t="s">
        <v>214</v>
      </c>
      <c r="BC44" s="630">
        <v>1</v>
      </c>
      <c r="BD44" s="628" t="s">
        <v>215</v>
      </c>
      <c r="BE44" s="628" t="s">
        <v>216</v>
      </c>
      <c r="BF44" s="1620" t="str">
        <f t="shared" ca="1" si="4"/>
        <v/>
      </c>
      <c r="BG44" s="1620"/>
      <c r="BH44" s="1620"/>
      <c r="BI44" s="1620"/>
      <c r="BJ44" s="631" t="s">
        <v>213</v>
      </c>
      <c r="BK44" s="1621"/>
      <c r="BL44" s="1622"/>
      <c r="BM44" s="1622"/>
      <c r="BN44" s="628" t="s">
        <v>213</v>
      </c>
      <c r="BO44" s="628" t="s">
        <v>214</v>
      </c>
      <c r="BP44" s="676"/>
      <c r="BQ44" s="628" t="s">
        <v>89</v>
      </c>
      <c r="BR44" s="628" t="s">
        <v>214</v>
      </c>
      <c r="BS44" s="630">
        <v>1</v>
      </c>
      <c r="BT44" s="628" t="s">
        <v>215</v>
      </c>
      <c r="BU44" s="628" t="s">
        <v>216</v>
      </c>
      <c r="BV44" s="1620">
        <f t="shared" si="5"/>
        <v>0</v>
      </c>
      <c r="BW44" s="1620"/>
      <c r="BX44" s="1620"/>
      <c r="BY44" s="1620"/>
      <c r="BZ44" s="631" t="s">
        <v>213</v>
      </c>
      <c r="CA44" s="494" t="str">
        <f t="shared" ca="1" si="8"/>
        <v/>
      </c>
      <c r="CB44" s="495">
        <f t="shared" si="9"/>
        <v>0</v>
      </c>
      <c r="CC44" s="663"/>
      <c r="CD44" s="663"/>
    </row>
    <row r="45" spans="1:82" ht="26.1" customHeight="1">
      <c r="A45" s="492">
        <v>37</v>
      </c>
      <c r="B45" s="1631" t="str">
        <f ca="1">IF((ROW()-8)&lt;=MAX(⑤入力シート2!$AV$6:$AV$1085),IF(INDIRECT("⑤入力シート2!C"&amp;(INDEX(⑤入力シート2!AO$6:AO$1085,MATCH(ROW()-8,⑤入力シート2!$AV$6:$AV$1085,0))+1)*3)="","",INDIRECT("⑤入力シート2!C"&amp;(INDEX(⑤入力シート2!AO$6:AO$1085,MATCH(ROW()-8,⑤入力シート2!$AV$6:$AV$1085,0))+1)*3)),"")</f>
        <v/>
      </c>
      <c r="C45" s="1632"/>
      <c r="D45" s="1632"/>
      <c r="E45" s="1632"/>
      <c r="F45" s="1632"/>
      <c r="G45" s="1627" t="str">
        <f ca="1">IF((ROW()-8)&lt;=MAX(⑤入力シート2!$AV$6:$AV$1085),IF(INDIRECT("⑤入力シート2!E"&amp;(INDEX(⑤入力シート2!AO$6:AO$1085,MATCH(ROW()-8,⑤入力シート2!$AV$6:$AV$1085,0))+1)*3)="","",INDIRECT("⑤入力シート2!E"&amp;(INDEX(⑤入力シート2!AO$6:AO$1085,MATCH(ROW()-8,⑤入力シート2!$AV$6:$AV$1085,0))+1)*3)),"")</f>
        <v/>
      </c>
      <c r="H45" s="1628"/>
      <c r="I45" s="1629"/>
      <c r="J45" s="493" t="str">
        <f ca="1">IF((ROW()-8)&lt;=MAX(⑤入力シート2!$AV$6:$AV$1085),IF(INDIRECT("⑤入力シート2!F"&amp;(INDEX(⑤入力シート2!AO$6:AO$1085,MATCH(ROW()-8,⑤入力シート2!$AV$6:$AV$1085,0))+1)*3)="","",INDIRECT("⑤入力シート2!F"&amp;(INDEX(⑤入力シート2!AO$6:AO$1085,MATCH(ROW()-8,⑤入力シート2!$AV$6:$AV$1085,0))+1)*3)),"")</f>
        <v/>
      </c>
      <c r="K45" s="1627" t="str">
        <f ca="1">IF((ROW()-8)&lt;=MAX(⑤入力シート2!$AV$6:$AV$1085),IF(INDEX(⑤入力シート2!AP$6:AP$1085,MATCH(ROW()-8,⑤入力シート2!$AV$6:$AV$1085,0))=1,"基本給",IF(INDEX(⑤入力シート2!AP$6:AP$1085,MATCH(ROW()-8,⑤入力シート2!$AV$6:$AV$1085,0))=2,"手当","残")),"")</f>
        <v/>
      </c>
      <c r="L45" s="1628"/>
      <c r="M45" s="1628"/>
      <c r="N45" s="1629"/>
      <c r="O45" s="1623" t="str">
        <f ca="1">IF((ROW()-8)&lt;=MAX(⑤入力シート2!$AV$6:$AV$1085),INDEX(⑤入力シート2!AR$6:AR$1085,MATCH(ROW()-8,⑤入力シート2!$AV$6:$AV$1085,0)),"")</f>
        <v/>
      </c>
      <c r="P45" s="1624"/>
      <c r="Q45" s="1624"/>
      <c r="R45" s="628" t="s">
        <v>213</v>
      </c>
      <c r="S45" s="628" t="s">
        <v>214</v>
      </c>
      <c r="T45" s="629" t="str">
        <f ca="1">IF((ROW()-8)&lt;=MAX(⑤入力シート2!$AV$6:$AV$1085),INDEX(⑤入力シート2!AS$6:AS$1085,MATCH(ROW()-8,⑤入力シート2!$AV$6:$AV$1085,0)),"")</f>
        <v/>
      </c>
      <c r="U45" s="628" t="s">
        <v>89</v>
      </c>
      <c r="V45" s="628" t="s">
        <v>214</v>
      </c>
      <c r="W45" s="630">
        <v>1</v>
      </c>
      <c r="X45" s="628" t="s">
        <v>215</v>
      </c>
      <c r="Y45" s="628" t="s">
        <v>216</v>
      </c>
      <c r="Z45" s="1620" t="str">
        <f t="shared" ca="1" si="6"/>
        <v/>
      </c>
      <c r="AA45" s="1620"/>
      <c r="AB45" s="1620"/>
      <c r="AC45" s="1620"/>
      <c r="AD45" s="631" t="s">
        <v>213</v>
      </c>
      <c r="AE45" s="1621"/>
      <c r="AF45" s="1622"/>
      <c r="AG45" s="1622"/>
      <c r="AH45" s="628" t="s">
        <v>213</v>
      </c>
      <c r="AI45" s="628" t="s">
        <v>214</v>
      </c>
      <c r="AJ45" s="676"/>
      <c r="AK45" s="628" t="s">
        <v>89</v>
      </c>
      <c r="AL45" s="628" t="s">
        <v>214</v>
      </c>
      <c r="AM45" s="630">
        <v>1</v>
      </c>
      <c r="AN45" s="628" t="s">
        <v>215</v>
      </c>
      <c r="AO45" s="628" t="s">
        <v>216</v>
      </c>
      <c r="AP45" s="1620">
        <f t="shared" si="7"/>
        <v>0</v>
      </c>
      <c r="AQ45" s="1620"/>
      <c r="AR45" s="1620"/>
      <c r="AS45" s="1620"/>
      <c r="AT45" s="636" t="s">
        <v>213</v>
      </c>
      <c r="AU45" s="1623" t="str">
        <f ca="1">IF((ROW()-8)&lt;=MAX(⑤入力シート2!$AV$6:$AV$1085),INDEX(⑤入力シート2!AT$6:AT$1085,MATCH(ROW()-8,⑤入力シート2!$AV$6:$AV$1085,0)),"")</f>
        <v/>
      </c>
      <c r="AV45" s="1624"/>
      <c r="AW45" s="1624"/>
      <c r="AX45" s="628" t="s">
        <v>213</v>
      </c>
      <c r="AY45" s="628" t="s">
        <v>214</v>
      </c>
      <c r="AZ45" s="629" t="str">
        <f ca="1">IF((ROW()-8)&lt;=MAX(⑤入力シート2!$AV$6:$AV$1085),INDEX(⑤入力シート2!AU$6:AU$1085,MATCH(ROW()-8,⑤入力シート2!$AV$6:$AV$1085,0)),"")</f>
        <v/>
      </c>
      <c r="BA45" s="628" t="s">
        <v>89</v>
      </c>
      <c r="BB45" s="628" t="s">
        <v>214</v>
      </c>
      <c r="BC45" s="630">
        <v>1</v>
      </c>
      <c r="BD45" s="628" t="s">
        <v>215</v>
      </c>
      <c r="BE45" s="628" t="s">
        <v>216</v>
      </c>
      <c r="BF45" s="1620" t="str">
        <f t="shared" ca="1" si="4"/>
        <v/>
      </c>
      <c r="BG45" s="1620"/>
      <c r="BH45" s="1620"/>
      <c r="BI45" s="1620"/>
      <c r="BJ45" s="631" t="s">
        <v>213</v>
      </c>
      <c r="BK45" s="1621"/>
      <c r="BL45" s="1622"/>
      <c r="BM45" s="1622"/>
      <c r="BN45" s="628" t="s">
        <v>213</v>
      </c>
      <c r="BO45" s="628" t="s">
        <v>214</v>
      </c>
      <c r="BP45" s="676"/>
      <c r="BQ45" s="628" t="s">
        <v>89</v>
      </c>
      <c r="BR45" s="628" t="s">
        <v>214</v>
      </c>
      <c r="BS45" s="630">
        <v>1</v>
      </c>
      <c r="BT45" s="628" t="s">
        <v>215</v>
      </c>
      <c r="BU45" s="628" t="s">
        <v>216</v>
      </c>
      <c r="BV45" s="1620">
        <f t="shared" si="5"/>
        <v>0</v>
      </c>
      <c r="BW45" s="1620"/>
      <c r="BX45" s="1620"/>
      <c r="BY45" s="1620"/>
      <c r="BZ45" s="631" t="s">
        <v>213</v>
      </c>
      <c r="CA45" s="494" t="str">
        <f t="shared" ca="1" si="8"/>
        <v/>
      </c>
      <c r="CB45" s="495">
        <f t="shared" si="9"/>
        <v>0</v>
      </c>
      <c r="CC45" s="663"/>
      <c r="CD45" s="663"/>
    </row>
    <row r="46" spans="1:82" ht="26.1" customHeight="1">
      <c r="A46" s="492">
        <v>38</v>
      </c>
      <c r="B46" s="1631" t="str">
        <f ca="1">IF((ROW()-8)&lt;=MAX(⑤入力シート2!$AV$6:$AV$1085),IF(INDIRECT("⑤入力シート2!C"&amp;(INDEX(⑤入力シート2!AO$6:AO$1085,MATCH(ROW()-8,⑤入力シート2!$AV$6:$AV$1085,0))+1)*3)="","",INDIRECT("⑤入力シート2!C"&amp;(INDEX(⑤入力シート2!AO$6:AO$1085,MATCH(ROW()-8,⑤入力シート2!$AV$6:$AV$1085,0))+1)*3)),"")</f>
        <v/>
      </c>
      <c r="C46" s="1632"/>
      <c r="D46" s="1632"/>
      <c r="E46" s="1632"/>
      <c r="F46" s="1632"/>
      <c r="G46" s="1627" t="str">
        <f ca="1">IF((ROW()-8)&lt;=MAX(⑤入力シート2!$AV$6:$AV$1085),IF(INDIRECT("⑤入力シート2!E"&amp;(INDEX(⑤入力シート2!AO$6:AO$1085,MATCH(ROW()-8,⑤入力シート2!$AV$6:$AV$1085,0))+1)*3)="","",INDIRECT("⑤入力シート2!E"&amp;(INDEX(⑤入力シート2!AO$6:AO$1085,MATCH(ROW()-8,⑤入力シート2!$AV$6:$AV$1085,0))+1)*3)),"")</f>
        <v/>
      </c>
      <c r="H46" s="1628"/>
      <c r="I46" s="1629"/>
      <c r="J46" s="493" t="str">
        <f ca="1">IF((ROW()-8)&lt;=MAX(⑤入力シート2!$AV$6:$AV$1085),IF(INDIRECT("⑤入力シート2!F"&amp;(INDEX(⑤入力シート2!AO$6:AO$1085,MATCH(ROW()-8,⑤入力シート2!$AV$6:$AV$1085,0))+1)*3)="","",INDIRECT("⑤入力シート2!F"&amp;(INDEX(⑤入力シート2!AO$6:AO$1085,MATCH(ROW()-8,⑤入力シート2!$AV$6:$AV$1085,0))+1)*3)),"")</f>
        <v/>
      </c>
      <c r="K46" s="1627" t="str">
        <f ca="1">IF((ROW()-8)&lt;=MAX(⑤入力シート2!$AV$6:$AV$1085),IF(INDEX(⑤入力シート2!AP$6:AP$1085,MATCH(ROW()-8,⑤入力シート2!$AV$6:$AV$1085,0))=1,"基本給",IF(INDEX(⑤入力シート2!AP$6:AP$1085,MATCH(ROW()-8,⑤入力シート2!$AV$6:$AV$1085,0))=2,"手当","残")),"")</f>
        <v/>
      </c>
      <c r="L46" s="1628"/>
      <c r="M46" s="1628"/>
      <c r="N46" s="1629"/>
      <c r="O46" s="1623" t="str">
        <f ca="1">IF((ROW()-8)&lt;=MAX(⑤入力シート2!$AV$6:$AV$1085),INDEX(⑤入力シート2!AR$6:AR$1085,MATCH(ROW()-8,⑤入力シート2!$AV$6:$AV$1085,0)),"")</f>
        <v/>
      </c>
      <c r="P46" s="1624"/>
      <c r="Q46" s="1624"/>
      <c r="R46" s="628" t="s">
        <v>213</v>
      </c>
      <c r="S46" s="628" t="s">
        <v>214</v>
      </c>
      <c r="T46" s="629" t="str">
        <f ca="1">IF((ROW()-8)&lt;=MAX(⑤入力シート2!$AV$6:$AV$1085),INDEX(⑤入力シート2!AS$6:AS$1085,MATCH(ROW()-8,⑤入力シート2!$AV$6:$AV$1085,0)),"")</f>
        <v/>
      </c>
      <c r="U46" s="628" t="s">
        <v>89</v>
      </c>
      <c r="V46" s="628" t="s">
        <v>214</v>
      </c>
      <c r="W46" s="630">
        <v>1</v>
      </c>
      <c r="X46" s="628" t="s">
        <v>215</v>
      </c>
      <c r="Y46" s="628" t="s">
        <v>216</v>
      </c>
      <c r="Z46" s="1620" t="str">
        <f t="shared" ca="1" si="6"/>
        <v/>
      </c>
      <c r="AA46" s="1620"/>
      <c r="AB46" s="1620"/>
      <c r="AC46" s="1620"/>
      <c r="AD46" s="631" t="s">
        <v>213</v>
      </c>
      <c r="AE46" s="1621"/>
      <c r="AF46" s="1622"/>
      <c r="AG46" s="1622"/>
      <c r="AH46" s="628" t="s">
        <v>213</v>
      </c>
      <c r="AI46" s="628" t="s">
        <v>214</v>
      </c>
      <c r="AJ46" s="676"/>
      <c r="AK46" s="628" t="s">
        <v>89</v>
      </c>
      <c r="AL46" s="628" t="s">
        <v>214</v>
      </c>
      <c r="AM46" s="630">
        <v>1</v>
      </c>
      <c r="AN46" s="628" t="s">
        <v>215</v>
      </c>
      <c r="AO46" s="628" t="s">
        <v>216</v>
      </c>
      <c r="AP46" s="1620">
        <f t="shared" si="7"/>
        <v>0</v>
      </c>
      <c r="AQ46" s="1620"/>
      <c r="AR46" s="1620"/>
      <c r="AS46" s="1620"/>
      <c r="AT46" s="636" t="s">
        <v>213</v>
      </c>
      <c r="AU46" s="1623" t="str">
        <f ca="1">IF((ROW()-8)&lt;=MAX(⑤入力シート2!$AV$6:$AV$1085),INDEX(⑤入力シート2!AT$6:AT$1085,MATCH(ROW()-8,⑤入力シート2!$AV$6:$AV$1085,0)),"")</f>
        <v/>
      </c>
      <c r="AV46" s="1624"/>
      <c r="AW46" s="1624"/>
      <c r="AX46" s="628" t="s">
        <v>213</v>
      </c>
      <c r="AY46" s="628" t="s">
        <v>214</v>
      </c>
      <c r="AZ46" s="629" t="str">
        <f ca="1">IF((ROW()-8)&lt;=MAX(⑤入力シート2!$AV$6:$AV$1085),INDEX(⑤入力シート2!AU$6:AU$1085,MATCH(ROW()-8,⑤入力シート2!$AV$6:$AV$1085,0)),"")</f>
        <v/>
      </c>
      <c r="BA46" s="628" t="s">
        <v>89</v>
      </c>
      <c r="BB46" s="628" t="s">
        <v>214</v>
      </c>
      <c r="BC46" s="630">
        <v>1</v>
      </c>
      <c r="BD46" s="628" t="s">
        <v>215</v>
      </c>
      <c r="BE46" s="628" t="s">
        <v>216</v>
      </c>
      <c r="BF46" s="1620" t="str">
        <f t="shared" ca="1" si="4"/>
        <v/>
      </c>
      <c r="BG46" s="1620"/>
      <c r="BH46" s="1620"/>
      <c r="BI46" s="1620"/>
      <c r="BJ46" s="631" t="s">
        <v>213</v>
      </c>
      <c r="BK46" s="1621"/>
      <c r="BL46" s="1622"/>
      <c r="BM46" s="1622"/>
      <c r="BN46" s="628" t="s">
        <v>213</v>
      </c>
      <c r="BO46" s="628" t="s">
        <v>214</v>
      </c>
      <c r="BP46" s="676"/>
      <c r="BQ46" s="628" t="s">
        <v>89</v>
      </c>
      <c r="BR46" s="628" t="s">
        <v>214</v>
      </c>
      <c r="BS46" s="630">
        <v>1</v>
      </c>
      <c r="BT46" s="628" t="s">
        <v>215</v>
      </c>
      <c r="BU46" s="628" t="s">
        <v>216</v>
      </c>
      <c r="BV46" s="1620">
        <f t="shared" si="5"/>
        <v>0</v>
      </c>
      <c r="BW46" s="1620"/>
      <c r="BX46" s="1620"/>
      <c r="BY46" s="1620"/>
      <c r="BZ46" s="631" t="s">
        <v>213</v>
      </c>
      <c r="CA46" s="494" t="str">
        <f t="shared" ca="1" si="8"/>
        <v/>
      </c>
      <c r="CB46" s="495">
        <f t="shared" si="9"/>
        <v>0</v>
      </c>
      <c r="CC46" s="663"/>
      <c r="CD46" s="663"/>
    </row>
    <row r="47" spans="1:82" ht="26.1" customHeight="1">
      <c r="A47" s="492">
        <v>39</v>
      </c>
      <c r="B47" s="1631" t="str">
        <f ca="1">IF((ROW()-8)&lt;=MAX(⑤入力シート2!$AV$6:$AV$1085),IF(INDIRECT("⑤入力シート2!C"&amp;(INDEX(⑤入力シート2!AO$6:AO$1085,MATCH(ROW()-8,⑤入力シート2!$AV$6:$AV$1085,0))+1)*3)="","",INDIRECT("⑤入力シート2!C"&amp;(INDEX(⑤入力シート2!AO$6:AO$1085,MATCH(ROW()-8,⑤入力シート2!$AV$6:$AV$1085,0))+1)*3)),"")</f>
        <v/>
      </c>
      <c r="C47" s="1632"/>
      <c r="D47" s="1632"/>
      <c r="E47" s="1632"/>
      <c r="F47" s="1632"/>
      <c r="G47" s="1627" t="str">
        <f ca="1">IF((ROW()-8)&lt;=MAX(⑤入力シート2!$AV$6:$AV$1085),IF(INDIRECT("⑤入力シート2!E"&amp;(INDEX(⑤入力シート2!AO$6:AO$1085,MATCH(ROW()-8,⑤入力シート2!$AV$6:$AV$1085,0))+1)*3)="","",INDIRECT("⑤入力シート2!E"&amp;(INDEX(⑤入力シート2!AO$6:AO$1085,MATCH(ROW()-8,⑤入力シート2!$AV$6:$AV$1085,0))+1)*3)),"")</f>
        <v/>
      </c>
      <c r="H47" s="1628"/>
      <c r="I47" s="1629"/>
      <c r="J47" s="493" t="str">
        <f ca="1">IF((ROW()-8)&lt;=MAX(⑤入力シート2!$AV$6:$AV$1085),IF(INDIRECT("⑤入力シート2!F"&amp;(INDEX(⑤入力シート2!AO$6:AO$1085,MATCH(ROW()-8,⑤入力シート2!$AV$6:$AV$1085,0))+1)*3)="","",INDIRECT("⑤入力シート2!F"&amp;(INDEX(⑤入力シート2!AO$6:AO$1085,MATCH(ROW()-8,⑤入力シート2!$AV$6:$AV$1085,0))+1)*3)),"")</f>
        <v/>
      </c>
      <c r="K47" s="1627" t="str">
        <f ca="1">IF((ROW()-8)&lt;=MAX(⑤入力シート2!$AV$6:$AV$1085),IF(INDEX(⑤入力シート2!AP$6:AP$1085,MATCH(ROW()-8,⑤入力シート2!$AV$6:$AV$1085,0))=1,"基本給",IF(INDEX(⑤入力シート2!AP$6:AP$1085,MATCH(ROW()-8,⑤入力シート2!$AV$6:$AV$1085,0))=2,"手当","残")),"")</f>
        <v/>
      </c>
      <c r="L47" s="1628"/>
      <c r="M47" s="1628"/>
      <c r="N47" s="1629"/>
      <c r="O47" s="1623" t="str">
        <f ca="1">IF((ROW()-8)&lt;=MAX(⑤入力シート2!$AV$6:$AV$1085),INDEX(⑤入力シート2!AR$6:AR$1085,MATCH(ROW()-8,⑤入力シート2!$AV$6:$AV$1085,0)),"")</f>
        <v/>
      </c>
      <c r="P47" s="1624"/>
      <c r="Q47" s="1624"/>
      <c r="R47" s="628" t="s">
        <v>213</v>
      </c>
      <c r="S47" s="628" t="s">
        <v>214</v>
      </c>
      <c r="T47" s="629" t="str">
        <f ca="1">IF((ROW()-8)&lt;=MAX(⑤入力シート2!$AV$6:$AV$1085),INDEX(⑤入力シート2!AS$6:AS$1085,MATCH(ROW()-8,⑤入力シート2!$AV$6:$AV$1085,0)),"")</f>
        <v/>
      </c>
      <c r="U47" s="628" t="s">
        <v>89</v>
      </c>
      <c r="V47" s="628" t="s">
        <v>214</v>
      </c>
      <c r="W47" s="630">
        <v>1</v>
      </c>
      <c r="X47" s="628" t="s">
        <v>215</v>
      </c>
      <c r="Y47" s="628" t="s">
        <v>216</v>
      </c>
      <c r="Z47" s="1620" t="str">
        <f t="shared" ca="1" si="6"/>
        <v/>
      </c>
      <c r="AA47" s="1620"/>
      <c r="AB47" s="1620"/>
      <c r="AC47" s="1620"/>
      <c r="AD47" s="631" t="s">
        <v>213</v>
      </c>
      <c r="AE47" s="1621"/>
      <c r="AF47" s="1622"/>
      <c r="AG47" s="1622"/>
      <c r="AH47" s="628" t="s">
        <v>213</v>
      </c>
      <c r="AI47" s="628" t="s">
        <v>214</v>
      </c>
      <c r="AJ47" s="676"/>
      <c r="AK47" s="628" t="s">
        <v>89</v>
      </c>
      <c r="AL47" s="628" t="s">
        <v>214</v>
      </c>
      <c r="AM47" s="630">
        <v>1</v>
      </c>
      <c r="AN47" s="628" t="s">
        <v>215</v>
      </c>
      <c r="AO47" s="628" t="s">
        <v>216</v>
      </c>
      <c r="AP47" s="1620">
        <f t="shared" si="7"/>
        <v>0</v>
      </c>
      <c r="AQ47" s="1620"/>
      <c r="AR47" s="1620"/>
      <c r="AS47" s="1620"/>
      <c r="AT47" s="636" t="s">
        <v>213</v>
      </c>
      <c r="AU47" s="1623" t="str">
        <f ca="1">IF((ROW()-8)&lt;=MAX(⑤入力シート2!$AV$6:$AV$1085),INDEX(⑤入力シート2!AT$6:AT$1085,MATCH(ROW()-8,⑤入力シート2!$AV$6:$AV$1085,0)),"")</f>
        <v/>
      </c>
      <c r="AV47" s="1624"/>
      <c r="AW47" s="1624"/>
      <c r="AX47" s="628" t="s">
        <v>213</v>
      </c>
      <c r="AY47" s="628" t="s">
        <v>214</v>
      </c>
      <c r="AZ47" s="629" t="str">
        <f ca="1">IF((ROW()-8)&lt;=MAX(⑤入力シート2!$AV$6:$AV$1085),INDEX(⑤入力シート2!AU$6:AU$1085,MATCH(ROW()-8,⑤入力シート2!$AV$6:$AV$1085,0)),"")</f>
        <v/>
      </c>
      <c r="BA47" s="628" t="s">
        <v>89</v>
      </c>
      <c r="BB47" s="628" t="s">
        <v>214</v>
      </c>
      <c r="BC47" s="630">
        <v>1</v>
      </c>
      <c r="BD47" s="628" t="s">
        <v>215</v>
      </c>
      <c r="BE47" s="628" t="s">
        <v>216</v>
      </c>
      <c r="BF47" s="1620" t="str">
        <f t="shared" ca="1" si="4"/>
        <v/>
      </c>
      <c r="BG47" s="1620"/>
      <c r="BH47" s="1620"/>
      <c r="BI47" s="1620"/>
      <c r="BJ47" s="631" t="s">
        <v>213</v>
      </c>
      <c r="BK47" s="1621"/>
      <c r="BL47" s="1622"/>
      <c r="BM47" s="1622"/>
      <c r="BN47" s="628" t="s">
        <v>213</v>
      </c>
      <c r="BO47" s="628" t="s">
        <v>214</v>
      </c>
      <c r="BP47" s="676"/>
      <c r="BQ47" s="628" t="s">
        <v>89</v>
      </c>
      <c r="BR47" s="628" t="s">
        <v>214</v>
      </c>
      <c r="BS47" s="630">
        <v>1</v>
      </c>
      <c r="BT47" s="628" t="s">
        <v>215</v>
      </c>
      <c r="BU47" s="628" t="s">
        <v>216</v>
      </c>
      <c r="BV47" s="1620">
        <f t="shared" si="5"/>
        <v>0</v>
      </c>
      <c r="BW47" s="1620"/>
      <c r="BX47" s="1620"/>
      <c r="BY47" s="1620"/>
      <c r="BZ47" s="631" t="s">
        <v>213</v>
      </c>
      <c r="CA47" s="494" t="str">
        <f t="shared" ca="1" si="8"/>
        <v/>
      </c>
      <c r="CB47" s="495">
        <f t="shared" si="9"/>
        <v>0</v>
      </c>
      <c r="CC47" s="663"/>
      <c r="CD47" s="663"/>
    </row>
    <row r="48" spans="1:82" ht="26.1" customHeight="1">
      <c r="A48" s="492">
        <v>40</v>
      </c>
      <c r="B48" s="1631" t="str">
        <f ca="1">IF((ROW()-8)&lt;=MAX(⑤入力シート2!$AV$6:$AV$1085),IF(INDIRECT("⑤入力シート2!C"&amp;(INDEX(⑤入力シート2!AO$6:AO$1085,MATCH(ROW()-8,⑤入力シート2!$AV$6:$AV$1085,0))+1)*3)="","",INDIRECT("⑤入力シート2!C"&amp;(INDEX(⑤入力シート2!AO$6:AO$1085,MATCH(ROW()-8,⑤入力シート2!$AV$6:$AV$1085,0))+1)*3)),"")</f>
        <v/>
      </c>
      <c r="C48" s="1632"/>
      <c r="D48" s="1632"/>
      <c r="E48" s="1632"/>
      <c r="F48" s="1632"/>
      <c r="G48" s="1627" t="str">
        <f ca="1">IF((ROW()-8)&lt;=MAX(⑤入力シート2!$AV$6:$AV$1085),IF(INDIRECT("⑤入力シート2!E"&amp;(INDEX(⑤入力シート2!AO$6:AO$1085,MATCH(ROW()-8,⑤入力シート2!$AV$6:$AV$1085,0))+1)*3)="","",INDIRECT("⑤入力シート2!E"&amp;(INDEX(⑤入力シート2!AO$6:AO$1085,MATCH(ROW()-8,⑤入力シート2!$AV$6:$AV$1085,0))+1)*3)),"")</f>
        <v/>
      </c>
      <c r="H48" s="1628"/>
      <c r="I48" s="1629"/>
      <c r="J48" s="493" t="str">
        <f ca="1">IF((ROW()-8)&lt;=MAX(⑤入力シート2!$AV$6:$AV$1085),IF(INDIRECT("⑤入力シート2!F"&amp;(INDEX(⑤入力シート2!AO$6:AO$1085,MATCH(ROW()-8,⑤入力シート2!$AV$6:$AV$1085,0))+1)*3)="","",INDIRECT("⑤入力シート2!F"&amp;(INDEX(⑤入力シート2!AO$6:AO$1085,MATCH(ROW()-8,⑤入力シート2!$AV$6:$AV$1085,0))+1)*3)),"")</f>
        <v/>
      </c>
      <c r="K48" s="1627" t="str">
        <f ca="1">IF((ROW()-8)&lt;=MAX(⑤入力シート2!$AV$6:$AV$1085),IF(INDEX(⑤入力シート2!AP$6:AP$1085,MATCH(ROW()-8,⑤入力シート2!$AV$6:$AV$1085,0))=1,"基本給",IF(INDEX(⑤入力シート2!AP$6:AP$1085,MATCH(ROW()-8,⑤入力シート2!$AV$6:$AV$1085,0))=2,"手当","残")),"")</f>
        <v/>
      </c>
      <c r="L48" s="1628"/>
      <c r="M48" s="1628"/>
      <c r="N48" s="1629"/>
      <c r="O48" s="1623" t="str">
        <f ca="1">IF((ROW()-8)&lt;=MAX(⑤入力シート2!$AV$6:$AV$1085),INDEX(⑤入力シート2!AR$6:AR$1085,MATCH(ROW()-8,⑤入力シート2!$AV$6:$AV$1085,0)),"")</f>
        <v/>
      </c>
      <c r="P48" s="1624"/>
      <c r="Q48" s="1624"/>
      <c r="R48" s="628" t="s">
        <v>213</v>
      </c>
      <c r="S48" s="628" t="s">
        <v>214</v>
      </c>
      <c r="T48" s="629" t="str">
        <f ca="1">IF((ROW()-8)&lt;=MAX(⑤入力シート2!$AV$6:$AV$1085),INDEX(⑤入力シート2!AS$6:AS$1085,MATCH(ROW()-8,⑤入力シート2!$AV$6:$AV$1085,0)),"")</f>
        <v/>
      </c>
      <c r="U48" s="628" t="s">
        <v>89</v>
      </c>
      <c r="V48" s="628" t="s">
        <v>214</v>
      </c>
      <c r="W48" s="630">
        <v>1</v>
      </c>
      <c r="X48" s="628" t="s">
        <v>215</v>
      </c>
      <c r="Y48" s="628" t="s">
        <v>216</v>
      </c>
      <c r="Z48" s="1620" t="str">
        <f t="shared" ca="1" si="6"/>
        <v/>
      </c>
      <c r="AA48" s="1620"/>
      <c r="AB48" s="1620"/>
      <c r="AC48" s="1620"/>
      <c r="AD48" s="631" t="s">
        <v>213</v>
      </c>
      <c r="AE48" s="1621"/>
      <c r="AF48" s="1622"/>
      <c r="AG48" s="1622"/>
      <c r="AH48" s="628" t="s">
        <v>213</v>
      </c>
      <c r="AI48" s="628" t="s">
        <v>214</v>
      </c>
      <c r="AJ48" s="676"/>
      <c r="AK48" s="628" t="s">
        <v>89</v>
      </c>
      <c r="AL48" s="628" t="s">
        <v>214</v>
      </c>
      <c r="AM48" s="630">
        <v>1</v>
      </c>
      <c r="AN48" s="628" t="s">
        <v>215</v>
      </c>
      <c r="AO48" s="628" t="s">
        <v>216</v>
      </c>
      <c r="AP48" s="1620">
        <f t="shared" si="7"/>
        <v>0</v>
      </c>
      <c r="AQ48" s="1620"/>
      <c r="AR48" s="1620"/>
      <c r="AS48" s="1620"/>
      <c r="AT48" s="636" t="s">
        <v>213</v>
      </c>
      <c r="AU48" s="1623" t="str">
        <f ca="1">IF((ROW()-8)&lt;=MAX(⑤入力シート2!$AV$6:$AV$1085),INDEX(⑤入力シート2!AT$6:AT$1085,MATCH(ROW()-8,⑤入力シート2!$AV$6:$AV$1085,0)),"")</f>
        <v/>
      </c>
      <c r="AV48" s="1624"/>
      <c r="AW48" s="1624"/>
      <c r="AX48" s="628" t="s">
        <v>213</v>
      </c>
      <c r="AY48" s="628" t="s">
        <v>214</v>
      </c>
      <c r="AZ48" s="629" t="str">
        <f ca="1">IF((ROW()-8)&lt;=MAX(⑤入力シート2!$AV$6:$AV$1085),INDEX(⑤入力シート2!AU$6:AU$1085,MATCH(ROW()-8,⑤入力シート2!$AV$6:$AV$1085,0)),"")</f>
        <v/>
      </c>
      <c r="BA48" s="628" t="s">
        <v>89</v>
      </c>
      <c r="BB48" s="628" t="s">
        <v>214</v>
      </c>
      <c r="BC48" s="630">
        <v>1</v>
      </c>
      <c r="BD48" s="628" t="s">
        <v>215</v>
      </c>
      <c r="BE48" s="628" t="s">
        <v>216</v>
      </c>
      <c r="BF48" s="1620" t="str">
        <f t="shared" ca="1" si="4"/>
        <v/>
      </c>
      <c r="BG48" s="1620"/>
      <c r="BH48" s="1620"/>
      <c r="BI48" s="1620"/>
      <c r="BJ48" s="631" t="s">
        <v>213</v>
      </c>
      <c r="BK48" s="1621"/>
      <c r="BL48" s="1622"/>
      <c r="BM48" s="1622"/>
      <c r="BN48" s="628" t="s">
        <v>213</v>
      </c>
      <c r="BO48" s="628" t="s">
        <v>214</v>
      </c>
      <c r="BP48" s="676"/>
      <c r="BQ48" s="628" t="s">
        <v>89</v>
      </c>
      <c r="BR48" s="628" t="s">
        <v>214</v>
      </c>
      <c r="BS48" s="630">
        <v>1</v>
      </c>
      <c r="BT48" s="628" t="s">
        <v>215</v>
      </c>
      <c r="BU48" s="628" t="s">
        <v>216</v>
      </c>
      <c r="BV48" s="1620">
        <f t="shared" si="5"/>
        <v>0</v>
      </c>
      <c r="BW48" s="1620"/>
      <c r="BX48" s="1620"/>
      <c r="BY48" s="1620"/>
      <c r="BZ48" s="631" t="s">
        <v>213</v>
      </c>
      <c r="CA48" s="494" t="str">
        <f t="shared" ca="1" si="8"/>
        <v/>
      </c>
      <c r="CB48" s="495">
        <f t="shared" si="9"/>
        <v>0</v>
      </c>
      <c r="CC48" s="663"/>
      <c r="CD48" s="663"/>
    </row>
    <row r="49" spans="1:82" ht="26.1" customHeight="1">
      <c r="A49" s="492">
        <v>41</v>
      </c>
      <c r="B49" s="1631" t="str">
        <f ca="1">IF((ROW()-8)&lt;=MAX(⑤入力シート2!$AV$6:$AV$1085),IF(INDIRECT("⑤入力シート2!C"&amp;(INDEX(⑤入力シート2!AO$6:AO$1085,MATCH(ROW()-8,⑤入力シート2!$AV$6:$AV$1085,0))+1)*3)="","",INDIRECT("⑤入力シート2!C"&amp;(INDEX(⑤入力シート2!AO$6:AO$1085,MATCH(ROW()-8,⑤入力シート2!$AV$6:$AV$1085,0))+1)*3)),"")</f>
        <v/>
      </c>
      <c r="C49" s="1632"/>
      <c r="D49" s="1632"/>
      <c r="E49" s="1632"/>
      <c r="F49" s="1632"/>
      <c r="G49" s="1627" t="str">
        <f ca="1">IF((ROW()-8)&lt;=MAX(⑤入力シート2!$AV$6:$AV$1085),IF(INDIRECT("⑤入力シート2!E"&amp;(INDEX(⑤入力シート2!AO$6:AO$1085,MATCH(ROW()-8,⑤入力シート2!$AV$6:$AV$1085,0))+1)*3)="","",INDIRECT("⑤入力シート2!E"&amp;(INDEX(⑤入力シート2!AO$6:AO$1085,MATCH(ROW()-8,⑤入力シート2!$AV$6:$AV$1085,0))+1)*3)),"")</f>
        <v/>
      </c>
      <c r="H49" s="1628"/>
      <c r="I49" s="1629"/>
      <c r="J49" s="493" t="str">
        <f ca="1">IF((ROW()-8)&lt;=MAX(⑤入力シート2!$AV$6:$AV$1085),IF(INDIRECT("⑤入力シート2!F"&amp;(INDEX(⑤入力シート2!AO$6:AO$1085,MATCH(ROW()-8,⑤入力シート2!$AV$6:$AV$1085,0))+1)*3)="","",INDIRECT("⑤入力シート2!F"&amp;(INDEX(⑤入力シート2!AO$6:AO$1085,MATCH(ROW()-8,⑤入力シート2!$AV$6:$AV$1085,0))+1)*3)),"")</f>
        <v/>
      </c>
      <c r="K49" s="1627" t="str">
        <f ca="1">IF((ROW()-8)&lt;=MAX(⑤入力シート2!$AV$6:$AV$1085),IF(INDEX(⑤入力シート2!AP$6:AP$1085,MATCH(ROW()-8,⑤入力シート2!$AV$6:$AV$1085,0))=1,"基本給",IF(INDEX(⑤入力シート2!AP$6:AP$1085,MATCH(ROW()-8,⑤入力シート2!$AV$6:$AV$1085,0))=2,"手当","残")),"")</f>
        <v/>
      </c>
      <c r="L49" s="1628"/>
      <c r="M49" s="1628"/>
      <c r="N49" s="1629"/>
      <c r="O49" s="1623" t="str">
        <f ca="1">IF((ROW()-8)&lt;=MAX(⑤入力シート2!$AV$6:$AV$1085),INDEX(⑤入力シート2!AR$6:AR$1085,MATCH(ROW()-8,⑤入力シート2!$AV$6:$AV$1085,0)),"")</f>
        <v/>
      </c>
      <c r="P49" s="1624"/>
      <c r="Q49" s="1624"/>
      <c r="R49" s="628" t="s">
        <v>213</v>
      </c>
      <c r="S49" s="628" t="s">
        <v>214</v>
      </c>
      <c r="T49" s="629" t="str">
        <f ca="1">IF((ROW()-8)&lt;=MAX(⑤入力シート2!$AV$6:$AV$1085),INDEX(⑤入力シート2!AS$6:AS$1085,MATCH(ROW()-8,⑤入力シート2!$AV$6:$AV$1085,0)),"")</f>
        <v/>
      </c>
      <c r="U49" s="628" t="s">
        <v>89</v>
      </c>
      <c r="V49" s="628" t="s">
        <v>214</v>
      </c>
      <c r="W49" s="630">
        <v>1</v>
      </c>
      <c r="X49" s="628" t="s">
        <v>215</v>
      </c>
      <c r="Y49" s="628" t="s">
        <v>216</v>
      </c>
      <c r="Z49" s="1620" t="str">
        <f t="shared" ca="1" si="6"/>
        <v/>
      </c>
      <c r="AA49" s="1620"/>
      <c r="AB49" s="1620"/>
      <c r="AC49" s="1620"/>
      <c r="AD49" s="631" t="s">
        <v>213</v>
      </c>
      <c r="AE49" s="1621"/>
      <c r="AF49" s="1622"/>
      <c r="AG49" s="1622"/>
      <c r="AH49" s="628" t="s">
        <v>213</v>
      </c>
      <c r="AI49" s="628" t="s">
        <v>214</v>
      </c>
      <c r="AJ49" s="676"/>
      <c r="AK49" s="628" t="s">
        <v>89</v>
      </c>
      <c r="AL49" s="628" t="s">
        <v>214</v>
      </c>
      <c r="AM49" s="630">
        <v>1</v>
      </c>
      <c r="AN49" s="628" t="s">
        <v>215</v>
      </c>
      <c r="AO49" s="628" t="s">
        <v>216</v>
      </c>
      <c r="AP49" s="1620">
        <f t="shared" si="7"/>
        <v>0</v>
      </c>
      <c r="AQ49" s="1620"/>
      <c r="AR49" s="1620"/>
      <c r="AS49" s="1620"/>
      <c r="AT49" s="636" t="s">
        <v>213</v>
      </c>
      <c r="AU49" s="1623" t="str">
        <f ca="1">IF((ROW()-8)&lt;=MAX(⑤入力シート2!$AV$6:$AV$1085),INDEX(⑤入力シート2!AT$6:AT$1085,MATCH(ROW()-8,⑤入力シート2!$AV$6:$AV$1085,0)),"")</f>
        <v/>
      </c>
      <c r="AV49" s="1624"/>
      <c r="AW49" s="1624"/>
      <c r="AX49" s="628" t="s">
        <v>213</v>
      </c>
      <c r="AY49" s="628" t="s">
        <v>214</v>
      </c>
      <c r="AZ49" s="629" t="str">
        <f ca="1">IF((ROW()-8)&lt;=MAX(⑤入力シート2!$AV$6:$AV$1085),INDEX(⑤入力シート2!AU$6:AU$1085,MATCH(ROW()-8,⑤入力シート2!$AV$6:$AV$1085,0)),"")</f>
        <v/>
      </c>
      <c r="BA49" s="628" t="s">
        <v>89</v>
      </c>
      <c r="BB49" s="628" t="s">
        <v>214</v>
      </c>
      <c r="BC49" s="630">
        <v>1</v>
      </c>
      <c r="BD49" s="628" t="s">
        <v>215</v>
      </c>
      <c r="BE49" s="628" t="s">
        <v>216</v>
      </c>
      <c r="BF49" s="1620" t="str">
        <f t="shared" ca="1" si="4"/>
        <v/>
      </c>
      <c r="BG49" s="1620"/>
      <c r="BH49" s="1620"/>
      <c r="BI49" s="1620"/>
      <c r="BJ49" s="631" t="s">
        <v>213</v>
      </c>
      <c r="BK49" s="1621"/>
      <c r="BL49" s="1622"/>
      <c r="BM49" s="1622"/>
      <c r="BN49" s="628" t="s">
        <v>213</v>
      </c>
      <c r="BO49" s="628" t="s">
        <v>214</v>
      </c>
      <c r="BP49" s="676"/>
      <c r="BQ49" s="628" t="s">
        <v>89</v>
      </c>
      <c r="BR49" s="628" t="s">
        <v>214</v>
      </c>
      <c r="BS49" s="630">
        <v>1</v>
      </c>
      <c r="BT49" s="628" t="s">
        <v>215</v>
      </c>
      <c r="BU49" s="628" t="s">
        <v>216</v>
      </c>
      <c r="BV49" s="1620">
        <f t="shared" si="5"/>
        <v>0</v>
      </c>
      <c r="BW49" s="1620"/>
      <c r="BX49" s="1620"/>
      <c r="BY49" s="1620"/>
      <c r="BZ49" s="631" t="s">
        <v>213</v>
      </c>
      <c r="CA49" s="494" t="str">
        <f t="shared" ca="1" si="8"/>
        <v/>
      </c>
      <c r="CB49" s="495">
        <f t="shared" si="9"/>
        <v>0</v>
      </c>
      <c r="CC49" s="663"/>
      <c r="CD49" s="663"/>
    </row>
    <row r="50" spans="1:82" ht="26.1" customHeight="1">
      <c r="A50" s="492">
        <v>42</v>
      </c>
      <c r="B50" s="1631" t="str">
        <f ca="1">IF((ROW()-8)&lt;=MAX(⑤入力シート2!$AV$6:$AV$1085),IF(INDIRECT("⑤入力シート2!C"&amp;(INDEX(⑤入力シート2!AO$6:AO$1085,MATCH(ROW()-8,⑤入力シート2!$AV$6:$AV$1085,0))+1)*3)="","",INDIRECT("⑤入力シート2!C"&amp;(INDEX(⑤入力シート2!AO$6:AO$1085,MATCH(ROW()-8,⑤入力シート2!$AV$6:$AV$1085,0))+1)*3)),"")</f>
        <v/>
      </c>
      <c r="C50" s="1632"/>
      <c r="D50" s="1632"/>
      <c r="E50" s="1632"/>
      <c r="F50" s="1632"/>
      <c r="G50" s="1627" t="str">
        <f ca="1">IF((ROW()-8)&lt;=MAX(⑤入力シート2!$AV$6:$AV$1085),IF(INDIRECT("⑤入力シート2!E"&amp;(INDEX(⑤入力シート2!AO$6:AO$1085,MATCH(ROW()-8,⑤入力シート2!$AV$6:$AV$1085,0))+1)*3)="","",INDIRECT("⑤入力シート2!E"&amp;(INDEX(⑤入力シート2!AO$6:AO$1085,MATCH(ROW()-8,⑤入力シート2!$AV$6:$AV$1085,0))+1)*3)),"")</f>
        <v/>
      </c>
      <c r="H50" s="1628"/>
      <c r="I50" s="1629"/>
      <c r="J50" s="493" t="str">
        <f ca="1">IF((ROW()-8)&lt;=MAX(⑤入力シート2!$AV$6:$AV$1085),IF(INDIRECT("⑤入力シート2!F"&amp;(INDEX(⑤入力シート2!AO$6:AO$1085,MATCH(ROW()-8,⑤入力シート2!$AV$6:$AV$1085,0))+1)*3)="","",INDIRECT("⑤入力シート2!F"&amp;(INDEX(⑤入力シート2!AO$6:AO$1085,MATCH(ROW()-8,⑤入力シート2!$AV$6:$AV$1085,0))+1)*3)),"")</f>
        <v/>
      </c>
      <c r="K50" s="1627" t="str">
        <f ca="1">IF((ROW()-8)&lt;=MAX(⑤入力シート2!$AV$6:$AV$1085),IF(INDEX(⑤入力シート2!AP$6:AP$1085,MATCH(ROW()-8,⑤入力シート2!$AV$6:$AV$1085,0))=1,"基本給",IF(INDEX(⑤入力シート2!AP$6:AP$1085,MATCH(ROW()-8,⑤入力シート2!$AV$6:$AV$1085,0))=2,"手当","残")),"")</f>
        <v/>
      </c>
      <c r="L50" s="1628"/>
      <c r="M50" s="1628"/>
      <c r="N50" s="1629"/>
      <c r="O50" s="1623" t="str">
        <f ca="1">IF((ROW()-8)&lt;=MAX(⑤入力シート2!$AV$6:$AV$1085),INDEX(⑤入力シート2!AR$6:AR$1085,MATCH(ROW()-8,⑤入力シート2!$AV$6:$AV$1085,0)),"")</f>
        <v/>
      </c>
      <c r="P50" s="1624"/>
      <c r="Q50" s="1624"/>
      <c r="R50" s="628" t="s">
        <v>213</v>
      </c>
      <c r="S50" s="628" t="s">
        <v>214</v>
      </c>
      <c r="T50" s="629" t="str">
        <f ca="1">IF((ROW()-8)&lt;=MAX(⑤入力シート2!$AV$6:$AV$1085),INDEX(⑤入力シート2!AS$6:AS$1085,MATCH(ROW()-8,⑤入力シート2!$AV$6:$AV$1085,0)),"")</f>
        <v/>
      </c>
      <c r="U50" s="628" t="s">
        <v>89</v>
      </c>
      <c r="V50" s="628" t="s">
        <v>214</v>
      </c>
      <c r="W50" s="630">
        <v>1</v>
      </c>
      <c r="X50" s="628" t="s">
        <v>215</v>
      </c>
      <c r="Y50" s="628" t="s">
        <v>216</v>
      </c>
      <c r="Z50" s="1620" t="str">
        <f t="shared" ca="1" si="6"/>
        <v/>
      </c>
      <c r="AA50" s="1620"/>
      <c r="AB50" s="1620"/>
      <c r="AC50" s="1620"/>
      <c r="AD50" s="631" t="s">
        <v>213</v>
      </c>
      <c r="AE50" s="1621"/>
      <c r="AF50" s="1622"/>
      <c r="AG50" s="1622"/>
      <c r="AH50" s="628" t="s">
        <v>213</v>
      </c>
      <c r="AI50" s="628" t="s">
        <v>214</v>
      </c>
      <c r="AJ50" s="676"/>
      <c r="AK50" s="628" t="s">
        <v>89</v>
      </c>
      <c r="AL50" s="628" t="s">
        <v>214</v>
      </c>
      <c r="AM50" s="630">
        <v>1</v>
      </c>
      <c r="AN50" s="628" t="s">
        <v>215</v>
      </c>
      <c r="AO50" s="628" t="s">
        <v>216</v>
      </c>
      <c r="AP50" s="1620">
        <f t="shared" si="7"/>
        <v>0</v>
      </c>
      <c r="AQ50" s="1620"/>
      <c r="AR50" s="1620"/>
      <c r="AS50" s="1620"/>
      <c r="AT50" s="636" t="s">
        <v>213</v>
      </c>
      <c r="AU50" s="1623" t="str">
        <f ca="1">IF((ROW()-8)&lt;=MAX(⑤入力シート2!$AV$6:$AV$1085),INDEX(⑤入力シート2!AT$6:AT$1085,MATCH(ROW()-8,⑤入力シート2!$AV$6:$AV$1085,0)),"")</f>
        <v/>
      </c>
      <c r="AV50" s="1624"/>
      <c r="AW50" s="1624"/>
      <c r="AX50" s="628" t="s">
        <v>213</v>
      </c>
      <c r="AY50" s="628" t="s">
        <v>214</v>
      </c>
      <c r="AZ50" s="629" t="str">
        <f ca="1">IF((ROW()-8)&lt;=MAX(⑤入力シート2!$AV$6:$AV$1085),INDEX(⑤入力シート2!AU$6:AU$1085,MATCH(ROW()-8,⑤入力シート2!$AV$6:$AV$1085,0)),"")</f>
        <v/>
      </c>
      <c r="BA50" s="628" t="s">
        <v>89</v>
      </c>
      <c r="BB50" s="628" t="s">
        <v>214</v>
      </c>
      <c r="BC50" s="630">
        <v>1</v>
      </c>
      <c r="BD50" s="628" t="s">
        <v>215</v>
      </c>
      <c r="BE50" s="628" t="s">
        <v>216</v>
      </c>
      <c r="BF50" s="1620" t="str">
        <f t="shared" ca="1" si="4"/>
        <v/>
      </c>
      <c r="BG50" s="1620"/>
      <c r="BH50" s="1620"/>
      <c r="BI50" s="1620"/>
      <c r="BJ50" s="631" t="s">
        <v>213</v>
      </c>
      <c r="BK50" s="1621"/>
      <c r="BL50" s="1622"/>
      <c r="BM50" s="1622"/>
      <c r="BN50" s="628" t="s">
        <v>213</v>
      </c>
      <c r="BO50" s="628" t="s">
        <v>214</v>
      </c>
      <c r="BP50" s="676"/>
      <c r="BQ50" s="628" t="s">
        <v>89</v>
      </c>
      <c r="BR50" s="628" t="s">
        <v>214</v>
      </c>
      <c r="BS50" s="630">
        <v>1</v>
      </c>
      <c r="BT50" s="628" t="s">
        <v>215</v>
      </c>
      <c r="BU50" s="628" t="s">
        <v>216</v>
      </c>
      <c r="BV50" s="1620">
        <f t="shared" si="5"/>
        <v>0</v>
      </c>
      <c r="BW50" s="1620"/>
      <c r="BX50" s="1620"/>
      <c r="BY50" s="1620"/>
      <c r="BZ50" s="631" t="s">
        <v>213</v>
      </c>
      <c r="CA50" s="494" t="str">
        <f t="shared" ca="1" si="8"/>
        <v/>
      </c>
      <c r="CB50" s="495">
        <f t="shared" si="9"/>
        <v>0</v>
      </c>
      <c r="CC50" s="663"/>
      <c r="CD50" s="663"/>
    </row>
    <row r="51" spans="1:82" ht="26.1" customHeight="1">
      <c r="A51" s="492">
        <v>43</v>
      </c>
      <c r="B51" s="1631" t="str">
        <f ca="1">IF((ROW()-8)&lt;=MAX(⑤入力シート2!$AV$6:$AV$1085),IF(INDIRECT("⑤入力シート2!C"&amp;(INDEX(⑤入力シート2!AO$6:AO$1085,MATCH(ROW()-8,⑤入力シート2!$AV$6:$AV$1085,0))+1)*3)="","",INDIRECT("⑤入力シート2!C"&amp;(INDEX(⑤入力シート2!AO$6:AO$1085,MATCH(ROW()-8,⑤入力シート2!$AV$6:$AV$1085,0))+1)*3)),"")</f>
        <v/>
      </c>
      <c r="C51" s="1632"/>
      <c r="D51" s="1632"/>
      <c r="E51" s="1632"/>
      <c r="F51" s="1632"/>
      <c r="G51" s="1627" t="str">
        <f ca="1">IF((ROW()-8)&lt;=MAX(⑤入力シート2!$AV$6:$AV$1085),IF(INDIRECT("⑤入力シート2!E"&amp;(INDEX(⑤入力シート2!AO$6:AO$1085,MATCH(ROW()-8,⑤入力シート2!$AV$6:$AV$1085,0))+1)*3)="","",INDIRECT("⑤入力シート2!E"&amp;(INDEX(⑤入力シート2!AO$6:AO$1085,MATCH(ROW()-8,⑤入力シート2!$AV$6:$AV$1085,0))+1)*3)),"")</f>
        <v/>
      </c>
      <c r="H51" s="1628"/>
      <c r="I51" s="1629"/>
      <c r="J51" s="493" t="str">
        <f ca="1">IF((ROW()-8)&lt;=MAX(⑤入力シート2!$AV$6:$AV$1085),IF(INDIRECT("⑤入力シート2!F"&amp;(INDEX(⑤入力シート2!AO$6:AO$1085,MATCH(ROW()-8,⑤入力シート2!$AV$6:$AV$1085,0))+1)*3)="","",INDIRECT("⑤入力シート2!F"&amp;(INDEX(⑤入力シート2!AO$6:AO$1085,MATCH(ROW()-8,⑤入力シート2!$AV$6:$AV$1085,0))+1)*3)),"")</f>
        <v/>
      </c>
      <c r="K51" s="1627" t="str">
        <f ca="1">IF((ROW()-8)&lt;=MAX(⑤入力シート2!$AV$6:$AV$1085),IF(INDEX(⑤入力シート2!AP$6:AP$1085,MATCH(ROW()-8,⑤入力シート2!$AV$6:$AV$1085,0))=1,"基本給",IF(INDEX(⑤入力シート2!AP$6:AP$1085,MATCH(ROW()-8,⑤入力シート2!$AV$6:$AV$1085,0))=2,"手当","残")),"")</f>
        <v/>
      </c>
      <c r="L51" s="1628"/>
      <c r="M51" s="1628"/>
      <c r="N51" s="1629"/>
      <c r="O51" s="1623" t="str">
        <f ca="1">IF((ROW()-8)&lt;=MAX(⑤入力シート2!$AV$6:$AV$1085),INDEX(⑤入力シート2!AR$6:AR$1085,MATCH(ROW()-8,⑤入力シート2!$AV$6:$AV$1085,0)),"")</f>
        <v/>
      </c>
      <c r="P51" s="1624"/>
      <c r="Q51" s="1624"/>
      <c r="R51" s="628" t="s">
        <v>213</v>
      </c>
      <c r="S51" s="628" t="s">
        <v>214</v>
      </c>
      <c r="T51" s="629" t="str">
        <f ca="1">IF((ROW()-8)&lt;=MAX(⑤入力シート2!$AV$6:$AV$1085),INDEX(⑤入力シート2!AS$6:AS$1085,MATCH(ROW()-8,⑤入力シート2!$AV$6:$AV$1085,0)),"")</f>
        <v/>
      </c>
      <c r="U51" s="628" t="s">
        <v>89</v>
      </c>
      <c r="V51" s="628" t="s">
        <v>214</v>
      </c>
      <c r="W51" s="630">
        <v>1</v>
      </c>
      <c r="X51" s="628" t="s">
        <v>215</v>
      </c>
      <c r="Y51" s="628" t="s">
        <v>216</v>
      </c>
      <c r="Z51" s="1620" t="str">
        <f t="shared" ca="1" si="6"/>
        <v/>
      </c>
      <c r="AA51" s="1620"/>
      <c r="AB51" s="1620"/>
      <c r="AC51" s="1620"/>
      <c r="AD51" s="631" t="s">
        <v>213</v>
      </c>
      <c r="AE51" s="1621"/>
      <c r="AF51" s="1622"/>
      <c r="AG51" s="1622"/>
      <c r="AH51" s="628" t="s">
        <v>213</v>
      </c>
      <c r="AI51" s="628" t="s">
        <v>214</v>
      </c>
      <c r="AJ51" s="676"/>
      <c r="AK51" s="628" t="s">
        <v>89</v>
      </c>
      <c r="AL51" s="628" t="s">
        <v>214</v>
      </c>
      <c r="AM51" s="630">
        <v>1</v>
      </c>
      <c r="AN51" s="628" t="s">
        <v>215</v>
      </c>
      <c r="AO51" s="628" t="s">
        <v>216</v>
      </c>
      <c r="AP51" s="1620">
        <f t="shared" si="7"/>
        <v>0</v>
      </c>
      <c r="AQ51" s="1620"/>
      <c r="AR51" s="1620"/>
      <c r="AS51" s="1620"/>
      <c r="AT51" s="636" t="s">
        <v>213</v>
      </c>
      <c r="AU51" s="1623" t="str">
        <f ca="1">IF((ROW()-8)&lt;=MAX(⑤入力シート2!$AV$6:$AV$1085),INDEX(⑤入力シート2!AT$6:AT$1085,MATCH(ROW()-8,⑤入力シート2!$AV$6:$AV$1085,0)),"")</f>
        <v/>
      </c>
      <c r="AV51" s="1624"/>
      <c r="AW51" s="1624"/>
      <c r="AX51" s="628" t="s">
        <v>213</v>
      </c>
      <c r="AY51" s="628" t="s">
        <v>214</v>
      </c>
      <c r="AZ51" s="629" t="str">
        <f ca="1">IF((ROW()-8)&lt;=MAX(⑤入力シート2!$AV$6:$AV$1085),INDEX(⑤入力シート2!AU$6:AU$1085,MATCH(ROW()-8,⑤入力シート2!$AV$6:$AV$1085,0)),"")</f>
        <v/>
      </c>
      <c r="BA51" s="628" t="s">
        <v>89</v>
      </c>
      <c r="BB51" s="628" t="s">
        <v>214</v>
      </c>
      <c r="BC51" s="630">
        <v>1</v>
      </c>
      <c r="BD51" s="628" t="s">
        <v>215</v>
      </c>
      <c r="BE51" s="628" t="s">
        <v>216</v>
      </c>
      <c r="BF51" s="1620" t="str">
        <f t="shared" ca="1" si="4"/>
        <v/>
      </c>
      <c r="BG51" s="1620"/>
      <c r="BH51" s="1620"/>
      <c r="BI51" s="1620"/>
      <c r="BJ51" s="631" t="s">
        <v>213</v>
      </c>
      <c r="BK51" s="1621"/>
      <c r="BL51" s="1622"/>
      <c r="BM51" s="1622"/>
      <c r="BN51" s="628" t="s">
        <v>213</v>
      </c>
      <c r="BO51" s="628" t="s">
        <v>214</v>
      </c>
      <c r="BP51" s="676"/>
      <c r="BQ51" s="628" t="s">
        <v>89</v>
      </c>
      <c r="BR51" s="628" t="s">
        <v>214</v>
      </c>
      <c r="BS51" s="630">
        <v>1</v>
      </c>
      <c r="BT51" s="628" t="s">
        <v>215</v>
      </c>
      <c r="BU51" s="628" t="s">
        <v>216</v>
      </c>
      <c r="BV51" s="1620">
        <f t="shared" si="5"/>
        <v>0</v>
      </c>
      <c r="BW51" s="1620"/>
      <c r="BX51" s="1620"/>
      <c r="BY51" s="1620"/>
      <c r="BZ51" s="631" t="s">
        <v>213</v>
      </c>
      <c r="CA51" s="494" t="str">
        <f t="shared" ca="1" si="8"/>
        <v/>
      </c>
      <c r="CB51" s="495">
        <f t="shared" si="9"/>
        <v>0</v>
      </c>
      <c r="CC51" s="663"/>
      <c r="CD51" s="663"/>
    </row>
    <row r="52" spans="1:82" ht="26.1" customHeight="1">
      <c r="A52" s="492">
        <v>44</v>
      </c>
      <c r="B52" s="1631" t="str">
        <f ca="1">IF((ROW()-8)&lt;=MAX(⑤入力シート2!$AV$6:$AV$1085),IF(INDIRECT("⑤入力シート2!C"&amp;(INDEX(⑤入力シート2!AO$6:AO$1085,MATCH(ROW()-8,⑤入力シート2!$AV$6:$AV$1085,0))+1)*3)="","",INDIRECT("⑤入力シート2!C"&amp;(INDEX(⑤入力シート2!AO$6:AO$1085,MATCH(ROW()-8,⑤入力シート2!$AV$6:$AV$1085,0))+1)*3)),"")</f>
        <v/>
      </c>
      <c r="C52" s="1632"/>
      <c r="D52" s="1632"/>
      <c r="E52" s="1632"/>
      <c r="F52" s="1632"/>
      <c r="G52" s="1627" t="str">
        <f ca="1">IF((ROW()-8)&lt;=MAX(⑤入力シート2!$AV$6:$AV$1085),IF(INDIRECT("⑤入力シート2!E"&amp;(INDEX(⑤入力シート2!AO$6:AO$1085,MATCH(ROW()-8,⑤入力シート2!$AV$6:$AV$1085,0))+1)*3)="","",INDIRECT("⑤入力シート2!E"&amp;(INDEX(⑤入力シート2!AO$6:AO$1085,MATCH(ROW()-8,⑤入力シート2!$AV$6:$AV$1085,0))+1)*3)),"")</f>
        <v/>
      </c>
      <c r="H52" s="1628"/>
      <c r="I52" s="1629"/>
      <c r="J52" s="493" t="str">
        <f ca="1">IF((ROW()-8)&lt;=MAX(⑤入力シート2!$AV$6:$AV$1085),IF(INDIRECT("⑤入力シート2!F"&amp;(INDEX(⑤入力シート2!AO$6:AO$1085,MATCH(ROW()-8,⑤入力シート2!$AV$6:$AV$1085,0))+1)*3)="","",INDIRECT("⑤入力シート2!F"&amp;(INDEX(⑤入力シート2!AO$6:AO$1085,MATCH(ROW()-8,⑤入力シート2!$AV$6:$AV$1085,0))+1)*3)),"")</f>
        <v/>
      </c>
      <c r="K52" s="1627" t="str">
        <f ca="1">IF((ROW()-8)&lt;=MAX(⑤入力シート2!$AV$6:$AV$1085),IF(INDEX(⑤入力シート2!AP$6:AP$1085,MATCH(ROW()-8,⑤入力シート2!$AV$6:$AV$1085,0))=1,"基本給",IF(INDEX(⑤入力シート2!AP$6:AP$1085,MATCH(ROW()-8,⑤入力シート2!$AV$6:$AV$1085,0))=2,"手当","残")),"")</f>
        <v/>
      </c>
      <c r="L52" s="1628"/>
      <c r="M52" s="1628"/>
      <c r="N52" s="1629"/>
      <c r="O52" s="1623" t="str">
        <f ca="1">IF((ROW()-8)&lt;=MAX(⑤入力シート2!$AV$6:$AV$1085),INDEX(⑤入力シート2!AR$6:AR$1085,MATCH(ROW()-8,⑤入力シート2!$AV$6:$AV$1085,0)),"")</f>
        <v/>
      </c>
      <c r="P52" s="1624"/>
      <c r="Q52" s="1624"/>
      <c r="R52" s="628" t="s">
        <v>213</v>
      </c>
      <c r="S52" s="628" t="s">
        <v>214</v>
      </c>
      <c r="T52" s="629" t="str">
        <f ca="1">IF((ROW()-8)&lt;=MAX(⑤入力シート2!$AV$6:$AV$1085),INDEX(⑤入力シート2!AS$6:AS$1085,MATCH(ROW()-8,⑤入力シート2!$AV$6:$AV$1085,0)),"")</f>
        <v/>
      </c>
      <c r="U52" s="628" t="s">
        <v>89</v>
      </c>
      <c r="V52" s="628" t="s">
        <v>214</v>
      </c>
      <c r="W52" s="630">
        <v>1</v>
      </c>
      <c r="X52" s="628" t="s">
        <v>215</v>
      </c>
      <c r="Y52" s="628" t="s">
        <v>216</v>
      </c>
      <c r="Z52" s="1620" t="str">
        <f t="shared" ca="1" si="6"/>
        <v/>
      </c>
      <c r="AA52" s="1620"/>
      <c r="AB52" s="1620"/>
      <c r="AC52" s="1620"/>
      <c r="AD52" s="631" t="s">
        <v>213</v>
      </c>
      <c r="AE52" s="1621"/>
      <c r="AF52" s="1622"/>
      <c r="AG52" s="1622"/>
      <c r="AH52" s="628" t="s">
        <v>213</v>
      </c>
      <c r="AI52" s="628" t="s">
        <v>214</v>
      </c>
      <c r="AJ52" s="676"/>
      <c r="AK52" s="628" t="s">
        <v>89</v>
      </c>
      <c r="AL52" s="628" t="s">
        <v>214</v>
      </c>
      <c r="AM52" s="630">
        <v>1</v>
      </c>
      <c r="AN52" s="628" t="s">
        <v>215</v>
      </c>
      <c r="AO52" s="628" t="s">
        <v>216</v>
      </c>
      <c r="AP52" s="1620">
        <f t="shared" si="7"/>
        <v>0</v>
      </c>
      <c r="AQ52" s="1620"/>
      <c r="AR52" s="1620"/>
      <c r="AS52" s="1620"/>
      <c r="AT52" s="636" t="s">
        <v>213</v>
      </c>
      <c r="AU52" s="1623" t="str">
        <f ca="1">IF((ROW()-8)&lt;=MAX(⑤入力シート2!$AV$6:$AV$1085),INDEX(⑤入力シート2!AT$6:AT$1085,MATCH(ROW()-8,⑤入力シート2!$AV$6:$AV$1085,0)),"")</f>
        <v/>
      </c>
      <c r="AV52" s="1624"/>
      <c r="AW52" s="1624"/>
      <c r="AX52" s="628" t="s">
        <v>213</v>
      </c>
      <c r="AY52" s="628" t="s">
        <v>214</v>
      </c>
      <c r="AZ52" s="629" t="str">
        <f ca="1">IF((ROW()-8)&lt;=MAX(⑤入力シート2!$AV$6:$AV$1085),INDEX(⑤入力シート2!AU$6:AU$1085,MATCH(ROW()-8,⑤入力シート2!$AV$6:$AV$1085,0)),"")</f>
        <v/>
      </c>
      <c r="BA52" s="628" t="s">
        <v>89</v>
      </c>
      <c r="BB52" s="628" t="s">
        <v>214</v>
      </c>
      <c r="BC52" s="630">
        <v>1</v>
      </c>
      <c r="BD52" s="628" t="s">
        <v>215</v>
      </c>
      <c r="BE52" s="628" t="s">
        <v>216</v>
      </c>
      <c r="BF52" s="1620" t="str">
        <f t="shared" ca="1" si="4"/>
        <v/>
      </c>
      <c r="BG52" s="1620"/>
      <c r="BH52" s="1620"/>
      <c r="BI52" s="1620"/>
      <c r="BJ52" s="631" t="s">
        <v>213</v>
      </c>
      <c r="BK52" s="1621"/>
      <c r="BL52" s="1622"/>
      <c r="BM52" s="1622"/>
      <c r="BN52" s="628" t="s">
        <v>213</v>
      </c>
      <c r="BO52" s="628" t="s">
        <v>214</v>
      </c>
      <c r="BP52" s="676"/>
      <c r="BQ52" s="628" t="s">
        <v>89</v>
      </c>
      <c r="BR52" s="628" t="s">
        <v>214</v>
      </c>
      <c r="BS52" s="630">
        <v>1</v>
      </c>
      <c r="BT52" s="628" t="s">
        <v>215</v>
      </c>
      <c r="BU52" s="628" t="s">
        <v>216</v>
      </c>
      <c r="BV52" s="1620">
        <f t="shared" si="5"/>
        <v>0</v>
      </c>
      <c r="BW52" s="1620"/>
      <c r="BX52" s="1620"/>
      <c r="BY52" s="1620"/>
      <c r="BZ52" s="631" t="s">
        <v>213</v>
      </c>
      <c r="CA52" s="494" t="str">
        <f t="shared" ca="1" si="8"/>
        <v/>
      </c>
      <c r="CB52" s="495">
        <f t="shared" si="9"/>
        <v>0</v>
      </c>
      <c r="CC52" s="663"/>
      <c r="CD52" s="663"/>
    </row>
    <row r="53" spans="1:82" ht="26.1" customHeight="1">
      <c r="A53" s="492">
        <v>45</v>
      </c>
      <c r="B53" s="1631" t="str">
        <f ca="1">IF((ROW()-8)&lt;=MAX(⑤入力シート2!$AV$6:$AV$1085),IF(INDIRECT("⑤入力シート2!C"&amp;(INDEX(⑤入力シート2!AO$6:AO$1085,MATCH(ROW()-8,⑤入力シート2!$AV$6:$AV$1085,0))+1)*3)="","",INDIRECT("⑤入力シート2!C"&amp;(INDEX(⑤入力シート2!AO$6:AO$1085,MATCH(ROW()-8,⑤入力シート2!$AV$6:$AV$1085,0))+1)*3)),"")</f>
        <v/>
      </c>
      <c r="C53" s="1632"/>
      <c r="D53" s="1632"/>
      <c r="E53" s="1632"/>
      <c r="F53" s="1632"/>
      <c r="G53" s="1627" t="str">
        <f ca="1">IF((ROW()-8)&lt;=MAX(⑤入力シート2!$AV$6:$AV$1085),IF(INDIRECT("⑤入力シート2!E"&amp;(INDEX(⑤入力シート2!AO$6:AO$1085,MATCH(ROW()-8,⑤入力シート2!$AV$6:$AV$1085,0))+1)*3)="","",INDIRECT("⑤入力シート2!E"&amp;(INDEX(⑤入力シート2!AO$6:AO$1085,MATCH(ROW()-8,⑤入力シート2!$AV$6:$AV$1085,0))+1)*3)),"")</f>
        <v/>
      </c>
      <c r="H53" s="1628"/>
      <c r="I53" s="1629"/>
      <c r="J53" s="493" t="str">
        <f ca="1">IF((ROW()-8)&lt;=MAX(⑤入力シート2!$AV$6:$AV$1085),IF(INDIRECT("⑤入力シート2!F"&amp;(INDEX(⑤入力シート2!AO$6:AO$1085,MATCH(ROW()-8,⑤入力シート2!$AV$6:$AV$1085,0))+1)*3)="","",INDIRECT("⑤入力シート2!F"&amp;(INDEX(⑤入力シート2!AO$6:AO$1085,MATCH(ROW()-8,⑤入力シート2!$AV$6:$AV$1085,0))+1)*3)),"")</f>
        <v/>
      </c>
      <c r="K53" s="1627" t="str">
        <f ca="1">IF((ROW()-8)&lt;=MAX(⑤入力シート2!$AV$6:$AV$1085),IF(INDEX(⑤入力シート2!AP$6:AP$1085,MATCH(ROW()-8,⑤入力シート2!$AV$6:$AV$1085,0))=1,"基本給",IF(INDEX(⑤入力シート2!AP$6:AP$1085,MATCH(ROW()-8,⑤入力シート2!$AV$6:$AV$1085,0))=2,"手当","残")),"")</f>
        <v/>
      </c>
      <c r="L53" s="1628"/>
      <c r="M53" s="1628"/>
      <c r="N53" s="1629"/>
      <c r="O53" s="1623" t="str">
        <f ca="1">IF((ROW()-8)&lt;=MAX(⑤入力シート2!$AV$6:$AV$1085),INDEX(⑤入力シート2!AR$6:AR$1085,MATCH(ROW()-8,⑤入力シート2!$AV$6:$AV$1085,0)),"")</f>
        <v/>
      </c>
      <c r="P53" s="1624"/>
      <c r="Q53" s="1624"/>
      <c r="R53" s="628" t="s">
        <v>213</v>
      </c>
      <c r="S53" s="628" t="s">
        <v>214</v>
      </c>
      <c r="T53" s="629" t="str">
        <f ca="1">IF((ROW()-8)&lt;=MAX(⑤入力シート2!$AV$6:$AV$1085),INDEX(⑤入力シート2!AS$6:AS$1085,MATCH(ROW()-8,⑤入力シート2!$AV$6:$AV$1085,0)),"")</f>
        <v/>
      </c>
      <c r="U53" s="628" t="s">
        <v>89</v>
      </c>
      <c r="V53" s="628" t="s">
        <v>214</v>
      </c>
      <c r="W53" s="630">
        <v>1</v>
      </c>
      <c r="X53" s="628" t="s">
        <v>215</v>
      </c>
      <c r="Y53" s="628" t="s">
        <v>216</v>
      </c>
      <c r="Z53" s="1620" t="str">
        <f t="shared" ca="1" si="6"/>
        <v/>
      </c>
      <c r="AA53" s="1620"/>
      <c r="AB53" s="1620"/>
      <c r="AC53" s="1620"/>
      <c r="AD53" s="631" t="s">
        <v>213</v>
      </c>
      <c r="AE53" s="1621"/>
      <c r="AF53" s="1622"/>
      <c r="AG53" s="1622"/>
      <c r="AH53" s="628" t="s">
        <v>213</v>
      </c>
      <c r="AI53" s="628" t="s">
        <v>214</v>
      </c>
      <c r="AJ53" s="676"/>
      <c r="AK53" s="628" t="s">
        <v>89</v>
      </c>
      <c r="AL53" s="628" t="s">
        <v>214</v>
      </c>
      <c r="AM53" s="630">
        <v>1</v>
      </c>
      <c r="AN53" s="628" t="s">
        <v>215</v>
      </c>
      <c r="AO53" s="628" t="s">
        <v>216</v>
      </c>
      <c r="AP53" s="1620">
        <f t="shared" si="7"/>
        <v>0</v>
      </c>
      <c r="AQ53" s="1620"/>
      <c r="AR53" s="1620"/>
      <c r="AS53" s="1620"/>
      <c r="AT53" s="636" t="s">
        <v>213</v>
      </c>
      <c r="AU53" s="1623" t="str">
        <f ca="1">IF((ROW()-8)&lt;=MAX(⑤入力シート2!$AV$6:$AV$1085),INDEX(⑤入力シート2!AT$6:AT$1085,MATCH(ROW()-8,⑤入力シート2!$AV$6:$AV$1085,0)),"")</f>
        <v/>
      </c>
      <c r="AV53" s="1624"/>
      <c r="AW53" s="1624"/>
      <c r="AX53" s="628" t="s">
        <v>213</v>
      </c>
      <c r="AY53" s="628" t="s">
        <v>214</v>
      </c>
      <c r="AZ53" s="629" t="str">
        <f ca="1">IF((ROW()-8)&lt;=MAX(⑤入力シート2!$AV$6:$AV$1085),INDEX(⑤入力シート2!AU$6:AU$1085,MATCH(ROW()-8,⑤入力シート2!$AV$6:$AV$1085,0)),"")</f>
        <v/>
      </c>
      <c r="BA53" s="628" t="s">
        <v>89</v>
      </c>
      <c r="BB53" s="628" t="s">
        <v>214</v>
      </c>
      <c r="BC53" s="630">
        <v>1</v>
      </c>
      <c r="BD53" s="628" t="s">
        <v>215</v>
      </c>
      <c r="BE53" s="628" t="s">
        <v>216</v>
      </c>
      <c r="BF53" s="1620" t="str">
        <f t="shared" ca="1" si="4"/>
        <v/>
      </c>
      <c r="BG53" s="1620"/>
      <c r="BH53" s="1620"/>
      <c r="BI53" s="1620"/>
      <c r="BJ53" s="631" t="s">
        <v>213</v>
      </c>
      <c r="BK53" s="1621"/>
      <c r="BL53" s="1622"/>
      <c r="BM53" s="1622"/>
      <c r="BN53" s="628" t="s">
        <v>213</v>
      </c>
      <c r="BO53" s="628" t="s">
        <v>214</v>
      </c>
      <c r="BP53" s="676"/>
      <c r="BQ53" s="628" t="s">
        <v>89</v>
      </c>
      <c r="BR53" s="628" t="s">
        <v>214</v>
      </c>
      <c r="BS53" s="630">
        <v>1</v>
      </c>
      <c r="BT53" s="628" t="s">
        <v>215</v>
      </c>
      <c r="BU53" s="628" t="s">
        <v>216</v>
      </c>
      <c r="BV53" s="1620">
        <f t="shared" si="5"/>
        <v>0</v>
      </c>
      <c r="BW53" s="1620"/>
      <c r="BX53" s="1620"/>
      <c r="BY53" s="1620"/>
      <c r="BZ53" s="631" t="s">
        <v>213</v>
      </c>
      <c r="CA53" s="494" t="str">
        <f t="shared" ca="1" si="8"/>
        <v/>
      </c>
      <c r="CB53" s="495">
        <f t="shared" si="9"/>
        <v>0</v>
      </c>
      <c r="CC53" s="663"/>
      <c r="CD53" s="663"/>
    </row>
    <row r="54" spans="1:82" ht="26.1" customHeight="1">
      <c r="A54" s="492">
        <v>46</v>
      </c>
      <c r="B54" s="1631" t="str">
        <f ca="1">IF((ROW()-8)&lt;=MAX(⑤入力シート2!$AV$6:$AV$1085),IF(INDIRECT("⑤入力シート2!C"&amp;(INDEX(⑤入力シート2!AO$6:AO$1085,MATCH(ROW()-8,⑤入力シート2!$AV$6:$AV$1085,0))+1)*3)="","",INDIRECT("⑤入力シート2!C"&amp;(INDEX(⑤入力シート2!AO$6:AO$1085,MATCH(ROW()-8,⑤入力シート2!$AV$6:$AV$1085,0))+1)*3)),"")</f>
        <v/>
      </c>
      <c r="C54" s="1632"/>
      <c r="D54" s="1632"/>
      <c r="E54" s="1632"/>
      <c r="F54" s="1632"/>
      <c r="G54" s="1627" t="str">
        <f ca="1">IF((ROW()-8)&lt;=MAX(⑤入力シート2!$AV$6:$AV$1085),IF(INDIRECT("⑤入力シート2!E"&amp;(INDEX(⑤入力シート2!AO$6:AO$1085,MATCH(ROW()-8,⑤入力シート2!$AV$6:$AV$1085,0))+1)*3)="","",INDIRECT("⑤入力シート2!E"&amp;(INDEX(⑤入力シート2!AO$6:AO$1085,MATCH(ROW()-8,⑤入力シート2!$AV$6:$AV$1085,0))+1)*3)),"")</f>
        <v/>
      </c>
      <c r="H54" s="1628"/>
      <c r="I54" s="1629"/>
      <c r="J54" s="493" t="str">
        <f ca="1">IF((ROW()-8)&lt;=MAX(⑤入力シート2!$AV$6:$AV$1085),IF(INDIRECT("⑤入力シート2!F"&amp;(INDEX(⑤入力シート2!AO$6:AO$1085,MATCH(ROW()-8,⑤入力シート2!$AV$6:$AV$1085,0))+1)*3)="","",INDIRECT("⑤入力シート2!F"&amp;(INDEX(⑤入力シート2!AO$6:AO$1085,MATCH(ROW()-8,⑤入力シート2!$AV$6:$AV$1085,0))+1)*3)),"")</f>
        <v/>
      </c>
      <c r="K54" s="1627" t="str">
        <f ca="1">IF((ROW()-8)&lt;=MAX(⑤入力シート2!$AV$6:$AV$1085),IF(INDEX(⑤入力シート2!AP$6:AP$1085,MATCH(ROW()-8,⑤入力シート2!$AV$6:$AV$1085,0))=1,"基本給",IF(INDEX(⑤入力シート2!AP$6:AP$1085,MATCH(ROW()-8,⑤入力シート2!$AV$6:$AV$1085,0))=2,"手当","残")),"")</f>
        <v/>
      </c>
      <c r="L54" s="1628"/>
      <c r="M54" s="1628"/>
      <c r="N54" s="1629"/>
      <c r="O54" s="1623" t="str">
        <f ca="1">IF((ROW()-8)&lt;=MAX(⑤入力シート2!$AV$6:$AV$1085),INDEX(⑤入力シート2!AR$6:AR$1085,MATCH(ROW()-8,⑤入力シート2!$AV$6:$AV$1085,0)),"")</f>
        <v/>
      </c>
      <c r="P54" s="1624"/>
      <c r="Q54" s="1624"/>
      <c r="R54" s="628" t="s">
        <v>213</v>
      </c>
      <c r="S54" s="628" t="s">
        <v>214</v>
      </c>
      <c r="T54" s="629" t="str">
        <f ca="1">IF((ROW()-8)&lt;=MAX(⑤入力シート2!$AV$6:$AV$1085),INDEX(⑤入力シート2!AS$6:AS$1085,MATCH(ROW()-8,⑤入力シート2!$AV$6:$AV$1085,0)),"")</f>
        <v/>
      </c>
      <c r="U54" s="628" t="s">
        <v>89</v>
      </c>
      <c r="V54" s="628" t="s">
        <v>214</v>
      </c>
      <c r="W54" s="630">
        <v>1</v>
      </c>
      <c r="X54" s="628" t="s">
        <v>215</v>
      </c>
      <c r="Y54" s="628" t="s">
        <v>216</v>
      </c>
      <c r="Z54" s="1620" t="str">
        <f t="shared" ca="1" si="6"/>
        <v/>
      </c>
      <c r="AA54" s="1620"/>
      <c r="AB54" s="1620"/>
      <c r="AC54" s="1620"/>
      <c r="AD54" s="631" t="s">
        <v>213</v>
      </c>
      <c r="AE54" s="1621"/>
      <c r="AF54" s="1622"/>
      <c r="AG54" s="1622"/>
      <c r="AH54" s="628" t="s">
        <v>213</v>
      </c>
      <c r="AI54" s="628" t="s">
        <v>214</v>
      </c>
      <c r="AJ54" s="676"/>
      <c r="AK54" s="628" t="s">
        <v>89</v>
      </c>
      <c r="AL54" s="628" t="s">
        <v>214</v>
      </c>
      <c r="AM54" s="630">
        <v>1</v>
      </c>
      <c r="AN54" s="628" t="s">
        <v>215</v>
      </c>
      <c r="AO54" s="628" t="s">
        <v>216</v>
      </c>
      <c r="AP54" s="1620">
        <f t="shared" si="7"/>
        <v>0</v>
      </c>
      <c r="AQ54" s="1620"/>
      <c r="AR54" s="1620"/>
      <c r="AS54" s="1620"/>
      <c r="AT54" s="636" t="s">
        <v>213</v>
      </c>
      <c r="AU54" s="1623" t="str">
        <f ca="1">IF((ROW()-8)&lt;=MAX(⑤入力シート2!$AV$6:$AV$1085),INDEX(⑤入力シート2!AT$6:AT$1085,MATCH(ROW()-8,⑤入力シート2!$AV$6:$AV$1085,0)),"")</f>
        <v/>
      </c>
      <c r="AV54" s="1624"/>
      <c r="AW54" s="1624"/>
      <c r="AX54" s="628" t="s">
        <v>213</v>
      </c>
      <c r="AY54" s="628" t="s">
        <v>214</v>
      </c>
      <c r="AZ54" s="629" t="str">
        <f ca="1">IF((ROW()-8)&lt;=MAX(⑤入力シート2!$AV$6:$AV$1085),INDEX(⑤入力シート2!AU$6:AU$1085,MATCH(ROW()-8,⑤入力シート2!$AV$6:$AV$1085,0)),"")</f>
        <v/>
      </c>
      <c r="BA54" s="628" t="s">
        <v>89</v>
      </c>
      <c r="BB54" s="628" t="s">
        <v>214</v>
      </c>
      <c r="BC54" s="630">
        <v>1</v>
      </c>
      <c r="BD54" s="628" t="s">
        <v>215</v>
      </c>
      <c r="BE54" s="628" t="s">
        <v>216</v>
      </c>
      <c r="BF54" s="1620" t="str">
        <f t="shared" ca="1" si="4"/>
        <v/>
      </c>
      <c r="BG54" s="1620"/>
      <c r="BH54" s="1620"/>
      <c r="BI54" s="1620"/>
      <c r="BJ54" s="631" t="s">
        <v>213</v>
      </c>
      <c r="BK54" s="1621"/>
      <c r="BL54" s="1622"/>
      <c r="BM54" s="1622"/>
      <c r="BN54" s="628" t="s">
        <v>213</v>
      </c>
      <c r="BO54" s="628" t="s">
        <v>214</v>
      </c>
      <c r="BP54" s="676"/>
      <c r="BQ54" s="628" t="s">
        <v>89</v>
      </c>
      <c r="BR54" s="628" t="s">
        <v>214</v>
      </c>
      <c r="BS54" s="630">
        <v>1</v>
      </c>
      <c r="BT54" s="628" t="s">
        <v>215</v>
      </c>
      <c r="BU54" s="628" t="s">
        <v>216</v>
      </c>
      <c r="BV54" s="1620">
        <f t="shared" si="5"/>
        <v>0</v>
      </c>
      <c r="BW54" s="1620"/>
      <c r="BX54" s="1620"/>
      <c r="BY54" s="1620"/>
      <c r="BZ54" s="631" t="s">
        <v>213</v>
      </c>
      <c r="CA54" s="494" t="str">
        <f t="shared" ca="1" si="8"/>
        <v/>
      </c>
      <c r="CB54" s="495">
        <f t="shared" si="9"/>
        <v>0</v>
      </c>
      <c r="CC54" s="663"/>
      <c r="CD54" s="663"/>
    </row>
    <row r="55" spans="1:82" ht="26.1" customHeight="1">
      <c r="A55" s="492">
        <v>47</v>
      </c>
      <c r="B55" s="1631" t="str">
        <f ca="1">IF((ROW()-8)&lt;=MAX(⑤入力シート2!$AV$6:$AV$1085),IF(INDIRECT("⑤入力シート2!C"&amp;(INDEX(⑤入力シート2!AO$6:AO$1085,MATCH(ROW()-8,⑤入力シート2!$AV$6:$AV$1085,0))+1)*3)="","",INDIRECT("⑤入力シート2!C"&amp;(INDEX(⑤入力シート2!AO$6:AO$1085,MATCH(ROW()-8,⑤入力シート2!$AV$6:$AV$1085,0))+1)*3)),"")</f>
        <v/>
      </c>
      <c r="C55" s="1632"/>
      <c r="D55" s="1632"/>
      <c r="E55" s="1632"/>
      <c r="F55" s="1632"/>
      <c r="G55" s="1627" t="str">
        <f ca="1">IF((ROW()-8)&lt;=MAX(⑤入力シート2!$AV$6:$AV$1085),IF(INDIRECT("⑤入力シート2!E"&amp;(INDEX(⑤入力シート2!AO$6:AO$1085,MATCH(ROW()-8,⑤入力シート2!$AV$6:$AV$1085,0))+1)*3)="","",INDIRECT("⑤入力シート2!E"&amp;(INDEX(⑤入力シート2!AO$6:AO$1085,MATCH(ROW()-8,⑤入力シート2!$AV$6:$AV$1085,0))+1)*3)),"")</f>
        <v/>
      </c>
      <c r="H55" s="1628"/>
      <c r="I55" s="1629"/>
      <c r="J55" s="493" t="str">
        <f ca="1">IF((ROW()-8)&lt;=MAX(⑤入力シート2!$AV$6:$AV$1085),IF(INDIRECT("⑤入力シート2!F"&amp;(INDEX(⑤入力シート2!AO$6:AO$1085,MATCH(ROW()-8,⑤入力シート2!$AV$6:$AV$1085,0))+1)*3)="","",INDIRECT("⑤入力シート2!F"&amp;(INDEX(⑤入力シート2!AO$6:AO$1085,MATCH(ROW()-8,⑤入力シート2!$AV$6:$AV$1085,0))+1)*3)),"")</f>
        <v/>
      </c>
      <c r="K55" s="1627" t="str">
        <f ca="1">IF((ROW()-8)&lt;=MAX(⑤入力シート2!$AV$6:$AV$1085),IF(INDEX(⑤入力シート2!AP$6:AP$1085,MATCH(ROW()-8,⑤入力シート2!$AV$6:$AV$1085,0))=1,"基本給",IF(INDEX(⑤入力シート2!AP$6:AP$1085,MATCH(ROW()-8,⑤入力シート2!$AV$6:$AV$1085,0))=2,"手当","残")),"")</f>
        <v/>
      </c>
      <c r="L55" s="1628"/>
      <c r="M55" s="1628"/>
      <c r="N55" s="1629"/>
      <c r="O55" s="1623" t="str">
        <f ca="1">IF((ROW()-8)&lt;=MAX(⑤入力シート2!$AV$6:$AV$1085),INDEX(⑤入力シート2!AR$6:AR$1085,MATCH(ROW()-8,⑤入力シート2!$AV$6:$AV$1085,0)),"")</f>
        <v/>
      </c>
      <c r="P55" s="1624"/>
      <c r="Q55" s="1624"/>
      <c r="R55" s="628" t="s">
        <v>213</v>
      </c>
      <c r="S55" s="628" t="s">
        <v>214</v>
      </c>
      <c r="T55" s="629" t="str">
        <f ca="1">IF((ROW()-8)&lt;=MAX(⑤入力シート2!$AV$6:$AV$1085),INDEX(⑤入力シート2!AS$6:AS$1085,MATCH(ROW()-8,⑤入力シート2!$AV$6:$AV$1085,0)),"")</f>
        <v/>
      </c>
      <c r="U55" s="628" t="s">
        <v>89</v>
      </c>
      <c r="V55" s="628" t="s">
        <v>214</v>
      </c>
      <c r="W55" s="630">
        <v>1</v>
      </c>
      <c r="X55" s="628" t="s">
        <v>215</v>
      </c>
      <c r="Y55" s="628" t="s">
        <v>216</v>
      </c>
      <c r="Z55" s="1620" t="str">
        <f t="shared" ca="1" si="6"/>
        <v/>
      </c>
      <c r="AA55" s="1620"/>
      <c r="AB55" s="1620"/>
      <c r="AC55" s="1620"/>
      <c r="AD55" s="631" t="s">
        <v>213</v>
      </c>
      <c r="AE55" s="1621"/>
      <c r="AF55" s="1622"/>
      <c r="AG55" s="1622"/>
      <c r="AH55" s="628" t="s">
        <v>213</v>
      </c>
      <c r="AI55" s="628" t="s">
        <v>214</v>
      </c>
      <c r="AJ55" s="676"/>
      <c r="AK55" s="628" t="s">
        <v>89</v>
      </c>
      <c r="AL55" s="628" t="s">
        <v>214</v>
      </c>
      <c r="AM55" s="630">
        <v>1</v>
      </c>
      <c r="AN55" s="628" t="s">
        <v>215</v>
      </c>
      <c r="AO55" s="628" t="s">
        <v>216</v>
      </c>
      <c r="AP55" s="1620">
        <f t="shared" si="7"/>
        <v>0</v>
      </c>
      <c r="AQ55" s="1620"/>
      <c r="AR55" s="1620"/>
      <c r="AS55" s="1620"/>
      <c r="AT55" s="636" t="s">
        <v>213</v>
      </c>
      <c r="AU55" s="1623" t="str">
        <f ca="1">IF((ROW()-8)&lt;=MAX(⑤入力シート2!$AV$6:$AV$1085),INDEX(⑤入力シート2!AT$6:AT$1085,MATCH(ROW()-8,⑤入力シート2!$AV$6:$AV$1085,0)),"")</f>
        <v/>
      </c>
      <c r="AV55" s="1624"/>
      <c r="AW55" s="1624"/>
      <c r="AX55" s="628" t="s">
        <v>213</v>
      </c>
      <c r="AY55" s="628" t="s">
        <v>214</v>
      </c>
      <c r="AZ55" s="629" t="str">
        <f ca="1">IF((ROW()-8)&lt;=MAX(⑤入力シート2!$AV$6:$AV$1085),INDEX(⑤入力シート2!AU$6:AU$1085,MATCH(ROW()-8,⑤入力シート2!$AV$6:$AV$1085,0)),"")</f>
        <v/>
      </c>
      <c r="BA55" s="628" t="s">
        <v>89</v>
      </c>
      <c r="BB55" s="628" t="s">
        <v>214</v>
      </c>
      <c r="BC55" s="630">
        <v>1</v>
      </c>
      <c r="BD55" s="628" t="s">
        <v>215</v>
      </c>
      <c r="BE55" s="628" t="s">
        <v>216</v>
      </c>
      <c r="BF55" s="1620" t="str">
        <f t="shared" ca="1" si="4"/>
        <v/>
      </c>
      <c r="BG55" s="1620"/>
      <c r="BH55" s="1620"/>
      <c r="BI55" s="1620"/>
      <c r="BJ55" s="631" t="s">
        <v>213</v>
      </c>
      <c r="BK55" s="1621"/>
      <c r="BL55" s="1622"/>
      <c r="BM55" s="1622"/>
      <c r="BN55" s="628" t="s">
        <v>213</v>
      </c>
      <c r="BO55" s="628" t="s">
        <v>214</v>
      </c>
      <c r="BP55" s="676"/>
      <c r="BQ55" s="628" t="s">
        <v>89</v>
      </c>
      <c r="BR55" s="628" t="s">
        <v>214</v>
      </c>
      <c r="BS55" s="630">
        <v>1</v>
      </c>
      <c r="BT55" s="628" t="s">
        <v>215</v>
      </c>
      <c r="BU55" s="628" t="s">
        <v>216</v>
      </c>
      <c r="BV55" s="1620">
        <f t="shared" si="5"/>
        <v>0</v>
      </c>
      <c r="BW55" s="1620"/>
      <c r="BX55" s="1620"/>
      <c r="BY55" s="1620"/>
      <c r="BZ55" s="631" t="s">
        <v>213</v>
      </c>
      <c r="CA55" s="494" t="str">
        <f t="shared" ca="1" si="8"/>
        <v/>
      </c>
      <c r="CB55" s="495">
        <f t="shared" si="9"/>
        <v>0</v>
      </c>
      <c r="CC55" s="663"/>
      <c r="CD55" s="663"/>
    </row>
    <row r="56" spans="1:82" ht="26.1" customHeight="1">
      <c r="A56" s="492">
        <v>48</v>
      </c>
      <c r="B56" s="1631" t="str">
        <f ca="1">IF((ROW()-8)&lt;=MAX(⑤入力シート2!$AV$6:$AV$1085),IF(INDIRECT("⑤入力シート2!C"&amp;(INDEX(⑤入力シート2!AO$6:AO$1085,MATCH(ROW()-8,⑤入力シート2!$AV$6:$AV$1085,0))+1)*3)="","",INDIRECT("⑤入力シート2!C"&amp;(INDEX(⑤入力シート2!AO$6:AO$1085,MATCH(ROW()-8,⑤入力シート2!$AV$6:$AV$1085,0))+1)*3)),"")</f>
        <v/>
      </c>
      <c r="C56" s="1632"/>
      <c r="D56" s="1632"/>
      <c r="E56" s="1632"/>
      <c r="F56" s="1632"/>
      <c r="G56" s="1627" t="str">
        <f ca="1">IF((ROW()-8)&lt;=MAX(⑤入力シート2!$AV$6:$AV$1085),IF(INDIRECT("⑤入力シート2!E"&amp;(INDEX(⑤入力シート2!AO$6:AO$1085,MATCH(ROW()-8,⑤入力シート2!$AV$6:$AV$1085,0))+1)*3)="","",INDIRECT("⑤入力シート2!E"&amp;(INDEX(⑤入力シート2!AO$6:AO$1085,MATCH(ROW()-8,⑤入力シート2!$AV$6:$AV$1085,0))+1)*3)),"")</f>
        <v/>
      </c>
      <c r="H56" s="1628"/>
      <c r="I56" s="1629"/>
      <c r="J56" s="493" t="str">
        <f ca="1">IF((ROW()-8)&lt;=MAX(⑤入力シート2!$AV$6:$AV$1085),IF(INDIRECT("⑤入力シート2!F"&amp;(INDEX(⑤入力シート2!AO$6:AO$1085,MATCH(ROW()-8,⑤入力シート2!$AV$6:$AV$1085,0))+1)*3)="","",INDIRECT("⑤入力シート2!F"&amp;(INDEX(⑤入力シート2!AO$6:AO$1085,MATCH(ROW()-8,⑤入力シート2!$AV$6:$AV$1085,0))+1)*3)),"")</f>
        <v/>
      </c>
      <c r="K56" s="1627" t="str">
        <f ca="1">IF((ROW()-8)&lt;=MAX(⑤入力シート2!$AV$6:$AV$1085),IF(INDEX(⑤入力シート2!AP$6:AP$1085,MATCH(ROW()-8,⑤入力シート2!$AV$6:$AV$1085,0))=1,"基本給",IF(INDEX(⑤入力シート2!AP$6:AP$1085,MATCH(ROW()-8,⑤入力シート2!$AV$6:$AV$1085,0))=2,"手当","残")),"")</f>
        <v/>
      </c>
      <c r="L56" s="1628"/>
      <c r="M56" s="1628"/>
      <c r="N56" s="1629"/>
      <c r="O56" s="1623" t="str">
        <f ca="1">IF((ROW()-8)&lt;=MAX(⑤入力シート2!$AV$6:$AV$1085),INDEX(⑤入力シート2!AR$6:AR$1085,MATCH(ROW()-8,⑤入力シート2!$AV$6:$AV$1085,0)),"")</f>
        <v/>
      </c>
      <c r="P56" s="1624"/>
      <c r="Q56" s="1624"/>
      <c r="R56" s="628" t="s">
        <v>213</v>
      </c>
      <c r="S56" s="628" t="s">
        <v>214</v>
      </c>
      <c r="T56" s="629" t="str">
        <f ca="1">IF((ROW()-8)&lt;=MAX(⑤入力シート2!$AV$6:$AV$1085),INDEX(⑤入力シート2!AS$6:AS$1085,MATCH(ROW()-8,⑤入力シート2!$AV$6:$AV$1085,0)),"")</f>
        <v/>
      </c>
      <c r="U56" s="628" t="s">
        <v>89</v>
      </c>
      <c r="V56" s="628" t="s">
        <v>214</v>
      </c>
      <c r="W56" s="630">
        <v>1</v>
      </c>
      <c r="X56" s="628" t="s">
        <v>215</v>
      </c>
      <c r="Y56" s="628" t="s">
        <v>216</v>
      </c>
      <c r="Z56" s="1620" t="str">
        <f t="shared" ca="1" si="6"/>
        <v/>
      </c>
      <c r="AA56" s="1620"/>
      <c r="AB56" s="1620"/>
      <c r="AC56" s="1620"/>
      <c r="AD56" s="631" t="s">
        <v>213</v>
      </c>
      <c r="AE56" s="1621"/>
      <c r="AF56" s="1622"/>
      <c r="AG56" s="1622"/>
      <c r="AH56" s="628" t="s">
        <v>213</v>
      </c>
      <c r="AI56" s="628" t="s">
        <v>214</v>
      </c>
      <c r="AJ56" s="676"/>
      <c r="AK56" s="628" t="s">
        <v>89</v>
      </c>
      <c r="AL56" s="628" t="s">
        <v>214</v>
      </c>
      <c r="AM56" s="630">
        <v>1</v>
      </c>
      <c r="AN56" s="628" t="s">
        <v>215</v>
      </c>
      <c r="AO56" s="628" t="s">
        <v>216</v>
      </c>
      <c r="AP56" s="1620">
        <f t="shared" si="7"/>
        <v>0</v>
      </c>
      <c r="AQ56" s="1620"/>
      <c r="AR56" s="1620"/>
      <c r="AS56" s="1620"/>
      <c r="AT56" s="636" t="s">
        <v>213</v>
      </c>
      <c r="AU56" s="1623" t="str">
        <f ca="1">IF((ROW()-8)&lt;=MAX(⑤入力シート2!$AV$6:$AV$1085),INDEX(⑤入力シート2!AT$6:AT$1085,MATCH(ROW()-8,⑤入力シート2!$AV$6:$AV$1085,0)),"")</f>
        <v/>
      </c>
      <c r="AV56" s="1624"/>
      <c r="AW56" s="1624"/>
      <c r="AX56" s="628" t="s">
        <v>213</v>
      </c>
      <c r="AY56" s="628" t="s">
        <v>214</v>
      </c>
      <c r="AZ56" s="629" t="str">
        <f ca="1">IF((ROW()-8)&lt;=MAX(⑤入力シート2!$AV$6:$AV$1085),INDEX(⑤入力シート2!AU$6:AU$1085,MATCH(ROW()-8,⑤入力シート2!$AV$6:$AV$1085,0)),"")</f>
        <v/>
      </c>
      <c r="BA56" s="628" t="s">
        <v>89</v>
      </c>
      <c r="BB56" s="628" t="s">
        <v>214</v>
      </c>
      <c r="BC56" s="630">
        <v>1</v>
      </c>
      <c r="BD56" s="628" t="s">
        <v>215</v>
      </c>
      <c r="BE56" s="628" t="s">
        <v>216</v>
      </c>
      <c r="BF56" s="1620" t="str">
        <f t="shared" ca="1" si="4"/>
        <v/>
      </c>
      <c r="BG56" s="1620"/>
      <c r="BH56" s="1620"/>
      <c r="BI56" s="1620"/>
      <c r="BJ56" s="631" t="s">
        <v>213</v>
      </c>
      <c r="BK56" s="1621"/>
      <c r="BL56" s="1622"/>
      <c r="BM56" s="1622"/>
      <c r="BN56" s="628" t="s">
        <v>213</v>
      </c>
      <c r="BO56" s="628" t="s">
        <v>214</v>
      </c>
      <c r="BP56" s="676"/>
      <c r="BQ56" s="628" t="s">
        <v>89</v>
      </c>
      <c r="BR56" s="628" t="s">
        <v>214</v>
      </c>
      <c r="BS56" s="630">
        <v>1</v>
      </c>
      <c r="BT56" s="628" t="s">
        <v>215</v>
      </c>
      <c r="BU56" s="628" t="s">
        <v>216</v>
      </c>
      <c r="BV56" s="1620">
        <f t="shared" si="5"/>
        <v>0</v>
      </c>
      <c r="BW56" s="1620"/>
      <c r="BX56" s="1620"/>
      <c r="BY56" s="1620"/>
      <c r="BZ56" s="631" t="s">
        <v>213</v>
      </c>
      <c r="CA56" s="494" t="str">
        <f t="shared" ca="1" si="8"/>
        <v/>
      </c>
      <c r="CB56" s="495">
        <f t="shared" si="9"/>
        <v>0</v>
      </c>
      <c r="CC56" s="663"/>
      <c r="CD56" s="663"/>
    </row>
    <row r="57" spans="1:82" ht="26.1" customHeight="1">
      <c r="A57" s="492">
        <v>49</v>
      </c>
      <c r="B57" s="1631" t="str">
        <f ca="1">IF((ROW()-8)&lt;=MAX(⑤入力シート2!$AV$6:$AV$1085),IF(INDIRECT("⑤入力シート2!C"&amp;(INDEX(⑤入力シート2!AO$6:AO$1085,MATCH(ROW()-8,⑤入力シート2!$AV$6:$AV$1085,0))+1)*3)="","",INDIRECT("⑤入力シート2!C"&amp;(INDEX(⑤入力シート2!AO$6:AO$1085,MATCH(ROW()-8,⑤入力シート2!$AV$6:$AV$1085,0))+1)*3)),"")</f>
        <v/>
      </c>
      <c r="C57" s="1632"/>
      <c r="D57" s="1632"/>
      <c r="E57" s="1632"/>
      <c r="F57" s="1632"/>
      <c r="G57" s="1627" t="str">
        <f ca="1">IF((ROW()-8)&lt;=MAX(⑤入力シート2!$AV$6:$AV$1085),IF(INDIRECT("⑤入力シート2!E"&amp;(INDEX(⑤入力シート2!AO$6:AO$1085,MATCH(ROW()-8,⑤入力シート2!$AV$6:$AV$1085,0))+1)*3)="","",INDIRECT("⑤入力シート2!E"&amp;(INDEX(⑤入力シート2!AO$6:AO$1085,MATCH(ROW()-8,⑤入力シート2!$AV$6:$AV$1085,0))+1)*3)),"")</f>
        <v/>
      </c>
      <c r="H57" s="1628"/>
      <c r="I57" s="1629"/>
      <c r="J57" s="493" t="str">
        <f ca="1">IF((ROW()-8)&lt;=MAX(⑤入力シート2!$AV$6:$AV$1085),IF(INDIRECT("⑤入力シート2!F"&amp;(INDEX(⑤入力シート2!AO$6:AO$1085,MATCH(ROW()-8,⑤入力シート2!$AV$6:$AV$1085,0))+1)*3)="","",INDIRECT("⑤入力シート2!F"&amp;(INDEX(⑤入力シート2!AO$6:AO$1085,MATCH(ROW()-8,⑤入力シート2!$AV$6:$AV$1085,0))+1)*3)),"")</f>
        <v/>
      </c>
      <c r="K57" s="1627" t="str">
        <f ca="1">IF((ROW()-8)&lt;=MAX(⑤入力シート2!$AV$6:$AV$1085),IF(INDEX(⑤入力シート2!AP$6:AP$1085,MATCH(ROW()-8,⑤入力シート2!$AV$6:$AV$1085,0))=1,"基本給",IF(INDEX(⑤入力シート2!AP$6:AP$1085,MATCH(ROW()-8,⑤入力シート2!$AV$6:$AV$1085,0))=2,"手当","残")),"")</f>
        <v/>
      </c>
      <c r="L57" s="1628"/>
      <c r="M57" s="1628"/>
      <c r="N57" s="1629"/>
      <c r="O57" s="1623" t="str">
        <f ca="1">IF((ROW()-8)&lt;=MAX(⑤入力シート2!$AV$6:$AV$1085),INDEX(⑤入力シート2!AR$6:AR$1085,MATCH(ROW()-8,⑤入力シート2!$AV$6:$AV$1085,0)),"")</f>
        <v/>
      </c>
      <c r="P57" s="1624"/>
      <c r="Q57" s="1624"/>
      <c r="R57" s="628" t="s">
        <v>213</v>
      </c>
      <c r="S57" s="628" t="s">
        <v>214</v>
      </c>
      <c r="T57" s="629" t="str">
        <f ca="1">IF((ROW()-8)&lt;=MAX(⑤入力シート2!$AV$6:$AV$1085),INDEX(⑤入力シート2!AS$6:AS$1085,MATCH(ROW()-8,⑤入力シート2!$AV$6:$AV$1085,0)),"")</f>
        <v/>
      </c>
      <c r="U57" s="628" t="s">
        <v>89</v>
      </c>
      <c r="V57" s="628" t="s">
        <v>214</v>
      </c>
      <c r="W57" s="630">
        <v>1</v>
      </c>
      <c r="X57" s="628" t="s">
        <v>215</v>
      </c>
      <c r="Y57" s="628" t="s">
        <v>216</v>
      </c>
      <c r="Z57" s="1620" t="str">
        <f t="shared" ca="1" si="6"/>
        <v/>
      </c>
      <c r="AA57" s="1620"/>
      <c r="AB57" s="1620"/>
      <c r="AC57" s="1620"/>
      <c r="AD57" s="631" t="s">
        <v>213</v>
      </c>
      <c r="AE57" s="1621"/>
      <c r="AF57" s="1622"/>
      <c r="AG57" s="1622"/>
      <c r="AH57" s="628" t="s">
        <v>213</v>
      </c>
      <c r="AI57" s="628" t="s">
        <v>214</v>
      </c>
      <c r="AJ57" s="676"/>
      <c r="AK57" s="628" t="s">
        <v>89</v>
      </c>
      <c r="AL57" s="628" t="s">
        <v>214</v>
      </c>
      <c r="AM57" s="630">
        <v>1</v>
      </c>
      <c r="AN57" s="628" t="s">
        <v>215</v>
      </c>
      <c r="AO57" s="628" t="s">
        <v>216</v>
      </c>
      <c r="AP57" s="1620">
        <f t="shared" si="7"/>
        <v>0</v>
      </c>
      <c r="AQ57" s="1620"/>
      <c r="AR57" s="1620"/>
      <c r="AS57" s="1620"/>
      <c r="AT57" s="636" t="s">
        <v>213</v>
      </c>
      <c r="AU57" s="1623" t="str">
        <f ca="1">IF((ROW()-8)&lt;=MAX(⑤入力シート2!$AV$6:$AV$1085),INDEX(⑤入力シート2!AT$6:AT$1085,MATCH(ROW()-8,⑤入力シート2!$AV$6:$AV$1085,0)),"")</f>
        <v/>
      </c>
      <c r="AV57" s="1624"/>
      <c r="AW57" s="1624"/>
      <c r="AX57" s="628" t="s">
        <v>213</v>
      </c>
      <c r="AY57" s="628" t="s">
        <v>214</v>
      </c>
      <c r="AZ57" s="629" t="str">
        <f ca="1">IF((ROW()-8)&lt;=MAX(⑤入力シート2!$AV$6:$AV$1085),INDEX(⑤入力シート2!AU$6:AU$1085,MATCH(ROW()-8,⑤入力シート2!$AV$6:$AV$1085,0)),"")</f>
        <v/>
      </c>
      <c r="BA57" s="628" t="s">
        <v>89</v>
      </c>
      <c r="BB57" s="628" t="s">
        <v>214</v>
      </c>
      <c r="BC57" s="630">
        <v>1</v>
      </c>
      <c r="BD57" s="628" t="s">
        <v>215</v>
      </c>
      <c r="BE57" s="628" t="s">
        <v>216</v>
      </c>
      <c r="BF57" s="1620" t="str">
        <f t="shared" ca="1" si="4"/>
        <v/>
      </c>
      <c r="BG57" s="1620"/>
      <c r="BH57" s="1620"/>
      <c r="BI57" s="1620"/>
      <c r="BJ57" s="631" t="s">
        <v>213</v>
      </c>
      <c r="BK57" s="1621"/>
      <c r="BL57" s="1622"/>
      <c r="BM57" s="1622"/>
      <c r="BN57" s="628" t="s">
        <v>213</v>
      </c>
      <c r="BO57" s="628" t="s">
        <v>214</v>
      </c>
      <c r="BP57" s="676"/>
      <c r="BQ57" s="628" t="s">
        <v>89</v>
      </c>
      <c r="BR57" s="628" t="s">
        <v>214</v>
      </c>
      <c r="BS57" s="630">
        <v>1</v>
      </c>
      <c r="BT57" s="628" t="s">
        <v>215</v>
      </c>
      <c r="BU57" s="628" t="s">
        <v>216</v>
      </c>
      <c r="BV57" s="1620">
        <f t="shared" si="5"/>
        <v>0</v>
      </c>
      <c r="BW57" s="1620"/>
      <c r="BX57" s="1620"/>
      <c r="BY57" s="1620"/>
      <c r="BZ57" s="631" t="s">
        <v>213</v>
      </c>
      <c r="CA57" s="494" t="str">
        <f t="shared" ca="1" si="8"/>
        <v/>
      </c>
      <c r="CB57" s="495">
        <f t="shared" si="9"/>
        <v>0</v>
      </c>
      <c r="CC57" s="663"/>
      <c r="CD57" s="663"/>
    </row>
    <row r="58" spans="1:82" ht="26.1" customHeight="1">
      <c r="A58" s="492">
        <v>50</v>
      </c>
      <c r="B58" s="1631" t="str">
        <f ca="1">IF((ROW()-8)&lt;=MAX(⑤入力シート2!$AV$6:$AV$1085),IF(INDIRECT("⑤入力シート2!C"&amp;(INDEX(⑤入力シート2!AO$6:AO$1085,MATCH(ROW()-8,⑤入力シート2!$AV$6:$AV$1085,0))+1)*3)="","",INDIRECT("⑤入力シート2!C"&amp;(INDEX(⑤入力シート2!AO$6:AO$1085,MATCH(ROW()-8,⑤入力シート2!$AV$6:$AV$1085,0))+1)*3)),"")</f>
        <v/>
      </c>
      <c r="C58" s="1632"/>
      <c r="D58" s="1632"/>
      <c r="E58" s="1632"/>
      <c r="F58" s="1632"/>
      <c r="G58" s="1627" t="str">
        <f ca="1">IF((ROW()-8)&lt;=MAX(⑤入力シート2!$AV$6:$AV$1085),IF(INDIRECT("⑤入力シート2!E"&amp;(INDEX(⑤入力シート2!AO$6:AO$1085,MATCH(ROW()-8,⑤入力シート2!$AV$6:$AV$1085,0))+1)*3)="","",INDIRECT("⑤入力シート2!E"&amp;(INDEX(⑤入力シート2!AO$6:AO$1085,MATCH(ROW()-8,⑤入力シート2!$AV$6:$AV$1085,0))+1)*3)),"")</f>
        <v/>
      </c>
      <c r="H58" s="1628"/>
      <c r="I58" s="1629"/>
      <c r="J58" s="493" t="str">
        <f ca="1">IF((ROW()-8)&lt;=MAX(⑤入力シート2!$AV$6:$AV$1085),IF(INDIRECT("⑤入力シート2!F"&amp;(INDEX(⑤入力シート2!AO$6:AO$1085,MATCH(ROW()-8,⑤入力シート2!$AV$6:$AV$1085,0))+1)*3)="","",INDIRECT("⑤入力シート2!F"&amp;(INDEX(⑤入力シート2!AO$6:AO$1085,MATCH(ROW()-8,⑤入力シート2!$AV$6:$AV$1085,0))+1)*3)),"")</f>
        <v/>
      </c>
      <c r="K58" s="1627" t="str">
        <f ca="1">IF((ROW()-8)&lt;=MAX(⑤入力シート2!$AV$6:$AV$1085),IF(INDEX(⑤入力シート2!AP$6:AP$1085,MATCH(ROW()-8,⑤入力シート2!$AV$6:$AV$1085,0))=1,"基本給",IF(INDEX(⑤入力シート2!AP$6:AP$1085,MATCH(ROW()-8,⑤入力シート2!$AV$6:$AV$1085,0))=2,"手当","残")),"")</f>
        <v/>
      </c>
      <c r="L58" s="1628"/>
      <c r="M58" s="1628"/>
      <c r="N58" s="1629"/>
      <c r="O58" s="1623" t="str">
        <f ca="1">IF((ROW()-8)&lt;=MAX(⑤入力シート2!$AV$6:$AV$1085),INDEX(⑤入力シート2!AR$6:AR$1085,MATCH(ROW()-8,⑤入力シート2!$AV$6:$AV$1085,0)),"")</f>
        <v/>
      </c>
      <c r="P58" s="1624"/>
      <c r="Q58" s="1624"/>
      <c r="R58" s="628" t="s">
        <v>213</v>
      </c>
      <c r="S58" s="628" t="s">
        <v>214</v>
      </c>
      <c r="T58" s="629" t="str">
        <f ca="1">IF((ROW()-8)&lt;=MAX(⑤入力シート2!$AV$6:$AV$1085),INDEX(⑤入力シート2!AS$6:AS$1085,MATCH(ROW()-8,⑤入力シート2!$AV$6:$AV$1085,0)),"")</f>
        <v/>
      </c>
      <c r="U58" s="628" t="s">
        <v>89</v>
      </c>
      <c r="V58" s="628" t="s">
        <v>214</v>
      </c>
      <c r="W58" s="630">
        <v>1</v>
      </c>
      <c r="X58" s="628" t="s">
        <v>215</v>
      </c>
      <c r="Y58" s="628" t="s">
        <v>216</v>
      </c>
      <c r="Z58" s="1620" t="str">
        <f t="shared" ca="1" si="6"/>
        <v/>
      </c>
      <c r="AA58" s="1620"/>
      <c r="AB58" s="1620"/>
      <c r="AC58" s="1620"/>
      <c r="AD58" s="631" t="s">
        <v>213</v>
      </c>
      <c r="AE58" s="1621"/>
      <c r="AF58" s="1622"/>
      <c r="AG58" s="1622"/>
      <c r="AH58" s="628" t="s">
        <v>213</v>
      </c>
      <c r="AI58" s="628" t="s">
        <v>214</v>
      </c>
      <c r="AJ58" s="676"/>
      <c r="AK58" s="628" t="s">
        <v>89</v>
      </c>
      <c r="AL58" s="628" t="s">
        <v>214</v>
      </c>
      <c r="AM58" s="630">
        <v>1</v>
      </c>
      <c r="AN58" s="628" t="s">
        <v>215</v>
      </c>
      <c r="AO58" s="628" t="s">
        <v>216</v>
      </c>
      <c r="AP58" s="1620">
        <f t="shared" si="7"/>
        <v>0</v>
      </c>
      <c r="AQ58" s="1620"/>
      <c r="AR58" s="1620"/>
      <c r="AS58" s="1620"/>
      <c r="AT58" s="636" t="s">
        <v>213</v>
      </c>
      <c r="AU58" s="1623" t="str">
        <f ca="1">IF((ROW()-8)&lt;=MAX(⑤入力シート2!$AV$6:$AV$1085),INDEX(⑤入力シート2!AT$6:AT$1085,MATCH(ROW()-8,⑤入力シート2!$AV$6:$AV$1085,0)),"")</f>
        <v/>
      </c>
      <c r="AV58" s="1624"/>
      <c r="AW58" s="1624"/>
      <c r="AX58" s="628" t="s">
        <v>213</v>
      </c>
      <c r="AY58" s="628" t="s">
        <v>214</v>
      </c>
      <c r="AZ58" s="629" t="str">
        <f ca="1">IF((ROW()-8)&lt;=MAX(⑤入力シート2!$AV$6:$AV$1085),INDEX(⑤入力シート2!AU$6:AU$1085,MATCH(ROW()-8,⑤入力シート2!$AV$6:$AV$1085,0)),"")</f>
        <v/>
      </c>
      <c r="BA58" s="628" t="s">
        <v>89</v>
      </c>
      <c r="BB58" s="628" t="s">
        <v>214</v>
      </c>
      <c r="BC58" s="630">
        <v>1</v>
      </c>
      <c r="BD58" s="628" t="s">
        <v>215</v>
      </c>
      <c r="BE58" s="628" t="s">
        <v>216</v>
      </c>
      <c r="BF58" s="1620" t="str">
        <f t="shared" ca="1" si="4"/>
        <v/>
      </c>
      <c r="BG58" s="1620"/>
      <c r="BH58" s="1620"/>
      <c r="BI58" s="1620"/>
      <c r="BJ58" s="631" t="s">
        <v>213</v>
      </c>
      <c r="BK58" s="1621"/>
      <c r="BL58" s="1622"/>
      <c r="BM58" s="1622"/>
      <c r="BN58" s="628" t="s">
        <v>213</v>
      </c>
      <c r="BO58" s="628" t="s">
        <v>214</v>
      </c>
      <c r="BP58" s="676"/>
      <c r="BQ58" s="628" t="s">
        <v>89</v>
      </c>
      <c r="BR58" s="628" t="s">
        <v>214</v>
      </c>
      <c r="BS58" s="630">
        <v>1</v>
      </c>
      <c r="BT58" s="628" t="s">
        <v>215</v>
      </c>
      <c r="BU58" s="628" t="s">
        <v>216</v>
      </c>
      <c r="BV58" s="1620">
        <f t="shared" si="5"/>
        <v>0</v>
      </c>
      <c r="BW58" s="1620"/>
      <c r="BX58" s="1620"/>
      <c r="BY58" s="1620"/>
      <c r="BZ58" s="631" t="s">
        <v>213</v>
      </c>
      <c r="CA58" s="494" t="str">
        <f t="shared" ca="1" si="8"/>
        <v/>
      </c>
      <c r="CB58" s="495">
        <f t="shared" si="9"/>
        <v>0</v>
      </c>
      <c r="CC58" s="663"/>
      <c r="CD58" s="663"/>
    </row>
    <row r="59" spans="1:82" ht="26.1" customHeight="1">
      <c r="A59" s="492">
        <v>51</v>
      </c>
      <c r="B59" s="1631" t="str">
        <f ca="1">IF((ROW()-8)&lt;=MAX(⑤入力シート2!$AV$6:$AV$1085),IF(INDIRECT("⑤入力シート2!C"&amp;(INDEX(⑤入力シート2!AO$6:AO$1085,MATCH(ROW()-8,⑤入力シート2!$AV$6:$AV$1085,0))+1)*3)="","",INDIRECT("⑤入力シート2!C"&amp;(INDEX(⑤入力シート2!AO$6:AO$1085,MATCH(ROW()-8,⑤入力シート2!$AV$6:$AV$1085,0))+1)*3)),"")</f>
        <v/>
      </c>
      <c r="C59" s="1632"/>
      <c r="D59" s="1632"/>
      <c r="E59" s="1632"/>
      <c r="F59" s="1632"/>
      <c r="G59" s="1627" t="str">
        <f ca="1">IF((ROW()-8)&lt;=MAX(⑤入力シート2!$AV$6:$AV$1085),IF(INDIRECT("⑤入力シート2!E"&amp;(INDEX(⑤入力シート2!AO$6:AO$1085,MATCH(ROW()-8,⑤入力シート2!$AV$6:$AV$1085,0))+1)*3)="","",INDIRECT("⑤入力シート2!E"&amp;(INDEX(⑤入力シート2!AO$6:AO$1085,MATCH(ROW()-8,⑤入力シート2!$AV$6:$AV$1085,0))+1)*3)),"")</f>
        <v/>
      </c>
      <c r="H59" s="1628"/>
      <c r="I59" s="1629"/>
      <c r="J59" s="493" t="str">
        <f ca="1">IF((ROW()-8)&lt;=MAX(⑤入力シート2!$AV$6:$AV$1085),IF(INDIRECT("⑤入力シート2!F"&amp;(INDEX(⑤入力シート2!AO$6:AO$1085,MATCH(ROW()-8,⑤入力シート2!$AV$6:$AV$1085,0))+1)*3)="","",INDIRECT("⑤入力シート2!F"&amp;(INDEX(⑤入力シート2!AO$6:AO$1085,MATCH(ROW()-8,⑤入力シート2!$AV$6:$AV$1085,0))+1)*3)),"")</f>
        <v/>
      </c>
      <c r="K59" s="1627" t="str">
        <f ca="1">IF((ROW()-8)&lt;=MAX(⑤入力シート2!$AV$6:$AV$1085),IF(INDEX(⑤入力シート2!AP$6:AP$1085,MATCH(ROW()-8,⑤入力シート2!$AV$6:$AV$1085,0))=1,"基本給",IF(INDEX(⑤入力シート2!AP$6:AP$1085,MATCH(ROW()-8,⑤入力シート2!$AV$6:$AV$1085,0))=2,"手当","残")),"")</f>
        <v/>
      </c>
      <c r="L59" s="1628"/>
      <c r="M59" s="1628"/>
      <c r="N59" s="1629"/>
      <c r="O59" s="1623" t="str">
        <f ca="1">IF((ROW()-8)&lt;=MAX(⑤入力シート2!$AV$6:$AV$1085),INDEX(⑤入力シート2!AR$6:AR$1085,MATCH(ROW()-8,⑤入力シート2!$AV$6:$AV$1085,0)),"")</f>
        <v/>
      </c>
      <c r="P59" s="1624"/>
      <c r="Q59" s="1624"/>
      <c r="R59" s="628" t="s">
        <v>213</v>
      </c>
      <c r="S59" s="628" t="s">
        <v>214</v>
      </c>
      <c r="T59" s="629" t="str">
        <f ca="1">IF((ROW()-8)&lt;=MAX(⑤入力シート2!$AV$6:$AV$1085),INDEX(⑤入力シート2!AS$6:AS$1085,MATCH(ROW()-8,⑤入力シート2!$AV$6:$AV$1085,0)),"")</f>
        <v/>
      </c>
      <c r="U59" s="628" t="s">
        <v>89</v>
      </c>
      <c r="V59" s="628" t="s">
        <v>214</v>
      </c>
      <c r="W59" s="630">
        <v>1</v>
      </c>
      <c r="X59" s="628" t="s">
        <v>215</v>
      </c>
      <c r="Y59" s="628" t="s">
        <v>216</v>
      </c>
      <c r="Z59" s="1620" t="str">
        <f t="shared" ca="1" si="6"/>
        <v/>
      </c>
      <c r="AA59" s="1620"/>
      <c r="AB59" s="1620"/>
      <c r="AC59" s="1620"/>
      <c r="AD59" s="631" t="s">
        <v>213</v>
      </c>
      <c r="AE59" s="1621"/>
      <c r="AF59" s="1622"/>
      <c r="AG59" s="1622"/>
      <c r="AH59" s="628" t="s">
        <v>213</v>
      </c>
      <c r="AI59" s="628" t="s">
        <v>214</v>
      </c>
      <c r="AJ59" s="676"/>
      <c r="AK59" s="628" t="s">
        <v>89</v>
      </c>
      <c r="AL59" s="628" t="s">
        <v>214</v>
      </c>
      <c r="AM59" s="630">
        <v>1</v>
      </c>
      <c r="AN59" s="628" t="s">
        <v>215</v>
      </c>
      <c r="AO59" s="628" t="s">
        <v>216</v>
      </c>
      <c r="AP59" s="1620">
        <f t="shared" si="7"/>
        <v>0</v>
      </c>
      <c r="AQ59" s="1620"/>
      <c r="AR59" s="1620"/>
      <c r="AS59" s="1620"/>
      <c r="AT59" s="636" t="s">
        <v>213</v>
      </c>
      <c r="AU59" s="1623" t="str">
        <f ca="1">IF((ROW()-8)&lt;=MAX(⑤入力シート2!$AV$6:$AV$1085),INDEX(⑤入力シート2!AT$6:AT$1085,MATCH(ROW()-8,⑤入力シート2!$AV$6:$AV$1085,0)),"")</f>
        <v/>
      </c>
      <c r="AV59" s="1624"/>
      <c r="AW59" s="1624"/>
      <c r="AX59" s="628" t="s">
        <v>213</v>
      </c>
      <c r="AY59" s="628" t="s">
        <v>214</v>
      </c>
      <c r="AZ59" s="629" t="str">
        <f ca="1">IF((ROW()-8)&lt;=MAX(⑤入力シート2!$AV$6:$AV$1085),INDEX(⑤入力シート2!AU$6:AU$1085,MATCH(ROW()-8,⑤入力シート2!$AV$6:$AV$1085,0)),"")</f>
        <v/>
      </c>
      <c r="BA59" s="628" t="s">
        <v>89</v>
      </c>
      <c r="BB59" s="628" t="s">
        <v>214</v>
      </c>
      <c r="BC59" s="630">
        <v>1</v>
      </c>
      <c r="BD59" s="628" t="s">
        <v>215</v>
      </c>
      <c r="BE59" s="628" t="s">
        <v>216</v>
      </c>
      <c r="BF59" s="1620" t="str">
        <f t="shared" ca="1" si="4"/>
        <v/>
      </c>
      <c r="BG59" s="1620"/>
      <c r="BH59" s="1620"/>
      <c r="BI59" s="1620"/>
      <c r="BJ59" s="631" t="s">
        <v>213</v>
      </c>
      <c r="BK59" s="1621"/>
      <c r="BL59" s="1622"/>
      <c r="BM59" s="1622"/>
      <c r="BN59" s="628" t="s">
        <v>213</v>
      </c>
      <c r="BO59" s="628" t="s">
        <v>214</v>
      </c>
      <c r="BP59" s="676"/>
      <c r="BQ59" s="628" t="s">
        <v>89</v>
      </c>
      <c r="BR59" s="628" t="s">
        <v>214</v>
      </c>
      <c r="BS59" s="630">
        <v>1</v>
      </c>
      <c r="BT59" s="628" t="s">
        <v>215</v>
      </c>
      <c r="BU59" s="628" t="s">
        <v>216</v>
      </c>
      <c r="BV59" s="1620">
        <f t="shared" si="5"/>
        <v>0</v>
      </c>
      <c r="BW59" s="1620"/>
      <c r="BX59" s="1620"/>
      <c r="BY59" s="1620"/>
      <c r="BZ59" s="631" t="s">
        <v>213</v>
      </c>
      <c r="CA59" s="494" t="str">
        <f t="shared" ca="1" si="8"/>
        <v/>
      </c>
      <c r="CB59" s="495">
        <f t="shared" si="9"/>
        <v>0</v>
      </c>
      <c r="CC59" s="663"/>
      <c r="CD59" s="663"/>
    </row>
    <row r="60" spans="1:82" ht="26.1" customHeight="1">
      <c r="A60" s="492">
        <v>52</v>
      </c>
      <c r="B60" s="1631" t="str">
        <f ca="1">IF((ROW()-8)&lt;=MAX(⑤入力シート2!$AV$6:$AV$1085),IF(INDIRECT("⑤入力シート2!C"&amp;(INDEX(⑤入力シート2!AO$6:AO$1085,MATCH(ROW()-8,⑤入力シート2!$AV$6:$AV$1085,0))+1)*3)="","",INDIRECT("⑤入力シート2!C"&amp;(INDEX(⑤入力シート2!AO$6:AO$1085,MATCH(ROW()-8,⑤入力シート2!$AV$6:$AV$1085,0))+1)*3)),"")</f>
        <v/>
      </c>
      <c r="C60" s="1632"/>
      <c r="D60" s="1632"/>
      <c r="E60" s="1632"/>
      <c r="F60" s="1632"/>
      <c r="G60" s="1627" t="str">
        <f ca="1">IF((ROW()-8)&lt;=MAX(⑤入力シート2!$AV$6:$AV$1085),IF(INDIRECT("⑤入力シート2!E"&amp;(INDEX(⑤入力シート2!AO$6:AO$1085,MATCH(ROW()-8,⑤入力シート2!$AV$6:$AV$1085,0))+1)*3)="","",INDIRECT("⑤入力シート2!E"&amp;(INDEX(⑤入力シート2!AO$6:AO$1085,MATCH(ROW()-8,⑤入力シート2!$AV$6:$AV$1085,0))+1)*3)),"")</f>
        <v/>
      </c>
      <c r="H60" s="1628"/>
      <c r="I60" s="1629"/>
      <c r="J60" s="493" t="str">
        <f ca="1">IF((ROW()-8)&lt;=MAX(⑤入力シート2!$AV$6:$AV$1085),IF(INDIRECT("⑤入力シート2!F"&amp;(INDEX(⑤入力シート2!AO$6:AO$1085,MATCH(ROW()-8,⑤入力シート2!$AV$6:$AV$1085,0))+1)*3)="","",INDIRECT("⑤入力シート2!F"&amp;(INDEX(⑤入力シート2!AO$6:AO$1085,MATCH(ROW()-8,⑤入力シート2!$AV$6:$AV$1085,0))+1)*3)),"")</f>
        <v/>
      </c>
      <c r="K60" s="1627" t="str">
        <f ca="1">IF((ROW()-8)&lt;=MAX(⑤入力シート2!$AV$6:$AV$1085),IF(INDEX(⑤入力シート2!AP$6:AP$1085,MATCH(ROW()-8,⑤入力シート2!$AV$6:$AV$1085,0))=1,"基本給",IF(INDEX(⑤入力シート2!AP$6:AP$1085,MATCH(ROW()-8,⑤入力シート2!$AV$6:$AV$1085,0))=2,"手当","残")),"")</f>
        <v/>
      </c>
      <c r="L60" s="1628"/>
      <c r="M60" s="1628"/>
      <c r="N60" s="1629"/>
      <c r="O60" s="1623" t="str">
        <f ca="1">IF((ROW()-8)&lt;=MAX(⑤入力シート2!$AV$6:$AV$1085),INDEX(⑤入力シート2!AR$6:AR$1085,MATCH(ROW()-8,⑤入力シート2!$AV$6:$AV$1085,0)),"")</f>
        <v/>
      </c>
      <c r="P60" s="1624"/>
      <c r="Q60" s="1624"/>
      <c r="R60" s="628" t="s">
        <v>213</v>
      </c>
      <c r="S60" s="628" t="s">
        <v>214</v>
      </c>
      <c r="T60" s="629" t="str">
        <f ca="1">IF((ROW()-8)&lt;=MAX(⑤入力シート2!$AV$6:$AV$1085),INDEX(⑤入力シート2!AS$6:AS$1085,MATCH(ROW()-8,⑤入力シート2!$AV$6:$AV$1085,0)),"")</f>
        <v/>
      </c>
      <c r="U60" s="628" t="s">
        <v>89</v>
      </c>
      <c r="V60" s="628" t="s">
        <v>214</v>
      </c>
      <c r="W60" s="630">
        <v>1</v>
      </c>
      <c r="X60" s="628" t="s">
        <v>215</v>
      </c>
      <c r="Y60" s="628" t="s">
        <v>216</v>
      </c>
      <c r="Z60" s="1620" t="str">
        <f t="shared" ca="1" si="6"/>
        <v/>
      </c>
      <c r="AA60" s="1620"/>
      <c r="AB60" s="1620"/>
      <c r="AC60" s="1620"/>
      <c r="AD60" s="631" t="s">
        <v>213</v>
      </c>
      <c r="AE60" s="1621"/>
      <c r="AF60" s="1622"/>
      <c r="AG60" s="1622"/>
      <c r="AH60" s="628" t="s">
        <v>213</v>
      </c>
      <c r="AI60" s="628" t="s">
        <v>214</v>
      </c>
      <c r="AJ60" s="676"/>
      <c r="AK60" s="628" t="s">
        <v>89</v>
      </c>
      <c r="AL60" s="628" t="s">
        <v>214</v>
      </c>
      <c r="AM60" s="630">
        <v>1</v>
      </c>
      <c r="AN60" s="628" t="s">
        <v>215</v>
      </c>
      <c r="AO60" s="628" t="s">
        <v>216</v>
      </c>
      <c r="AP60" s="1620">
        <f t="shared" si="7"/>
        <v>0</v>
      </c>
      <c r="AQ60" s="1620"/>
      <c r="AR60" s="1620"/>
      <c r="AS60" s="1620"/>
      <c r="AT60" s="636" t="s">
        <v>213</v>
      </c>
      <c r="AU60" s="1623" t="str">
        <f ca="1">IF((ROW()-8)&lt;=MAX(⑤入力シート2!$AV$6:$AV$1085),INDEX(⑤入力シート2!AT$6:AT$1085,MATCH(ROW()-8,⑤入力シート2!$AV$6:$AV$1085,0)),"")</f>
        <v/>
      </c>
      <c r="AV60" s="1624"/>
      <c r="AW60" s="1624"/>
      <c r="AX60" s="628" t="s">
        <v>213</v>
      </c>
      <c r="AY60" s="628" t="s">
        <v>214</v>
      </c>
      <c r="AZ60" s="629" t="str">
        <f ca="1">IF((ROW()-8)&lt;=MAX(⑤入力シート2!$AV$6:$AV$1085),INDEX(⑤入力シート2!AU$6:AU$1085,MATCH(ROW()-8,⑤入力シート2!$AV$6:$AV$1085,0)),"")</f>
        <v/>
      </c>
      <c r="BA60" s="628" t="s">
        <v>89</v>
      </c>
      <c r="BB60" s="628" t="s">
        <v>214</v>
      </c>
      <c r="BC60" s="630">
        <v>1</v>
      </c>
      <c r="BD60" s="628" t="s">
        <v>215</v>
      </c>
      <c r="BE60" s="628" t="s">
        <v>216</v>
      </c>
      <c r="BF60" s="1620" t="str">
        <f t="shared" ca="1" si="4"/>
        <v/>
      </c>
      <c r="BG60" s="1620"/>
      <c r="BH60" s="1620"/>
      <c r="BI60" s="1620"/>
      <c r="BJ60" s="631" t="s">
        <v>213</v>
      </c>
      <c r="BK60" s="1621"/>
      <c r="BL60" s="1622"/>
      <c r="BM60" s="1622"/>
      <c r="BN60" s="628" t="s">
        <v>213</v>
      </c>
      <c r="BO60" s="628" t="s">
        <v>214</v>
      </c>
      <c r="BP60" s="676"/>
      <c r="BQ60" s="628" t="s">
        <v>89</v>
      </c>
      <c r="BR60" s="628" t="s">
        <v>214</v>
      </c>
      <c r="BS60" s="630">
        <v>1</v>
      </c>
      <c r="BT60" s="628" t="s">
        <v>215</v>
      </c>
      <c r="BU60" s="628" t="s">
        <v>216</v>
      </c>
      <c r="BV60" s="1620">
        <f t="shared" si="5"/>
        <v>0</v>
      </c>
      <c r="BW60" s="1620"/>
      <c r="BX60" s="1620"/>
      <c r="BY60" s="1620"/>
      <c r="BZ60" s="631" t="s">
        <v>213</v>
      </c>
      <c r="CA60" s="494" t="str">
        <f t="shared" ca="1" si="8"/>
        <v/>
      </c>
      <c r="CB60" s="495">
        <f t="shared" si="9"/>
        <v>0</v>
      </c>
      <c r="CC60" s="663"/>
      <c r="CD60" s="663"/>
    </row>
    <row r="61" spans="1:82" ht="26.1" customHeight="1">
      <c r="A61" s="492">
        <v>53</v>
      </c>
      <c r="B61" s="1631" t="str">
        <f ca="1">IF((ROW()-8)&lt;=MAX(⑤入力シート2!$AV$6:$AV$1085),IF(INDIRECT("⑤入力シート2!C"&amp;(INDEX(⑤入力シート2!AO$6:AO$1085,MATCH(ROW()-8,⑤入力シート2!$AV$6:$AV$1085,0))+1)*3)="","",INDIRECT("⑤入力シート2!C"&amp;(INDEX(⑤入力シート2!AO$6:AO$1085,MATCH(ROW()-8,⑤入力シート2!$AV$6:$AV$1085,0))+1)*3)),"")</f>
        <v/>
      </c>
      <c r="C61" s="1632"/>
      <c r="D61" s="1632"/>
      <c r="E61" s="1632"/>
      <c r="F61" s="1632"/>
      <c r="G61" s="1627" t="str">
        <f ca="1">IF((ROW()-8)&lt;=MAX(⑤入力シート2!$AV$6:$AV$1085),IF(INDIRECT("⑤入力シート2!E"&amp;(INDEX(⑤入力シート2!AO$6:AO$1085,MATCH(ROW()-8,⑤入力シート2!$AV$6:$AV$1085,0))+1)*3)="","",INDIRECT("⑤入力シート2!E"&amp;(INDEX(⑤入力シート2!AO$6:AO$1085,MATCH(ROW()-8,⑤入力シート2!$AV$6:$AV$1085,0))+1)*3)),"")</f>
        <v/>
      </c>
      <c r="H61" s="1628"/>
      <c r="I61" s="1629"/>
      <c r="J61" s="493" t="str">
        <f ca="1">IF((ROW()-8)&lt;=MAX(⑤入力シート2!$AV$6:$AV$1085),IF(INDIRECT("⑤入力シート2!F"&amp;(INDEX(⑤入力シート2!AO$6:AO$1085,MATCH(ROW()-8,⑤入力シート2!$AV$6:$AV$1085,0))+1)*3)="","",INDIRECT("⑤入力シート2!F"&amp;(INDEX(⑤入力シート2!AO$6:AO$1085,MATCH(ROW()-8,⑤入力シート2!$AV$6:$AV$1085,0))+1)*3)),"")</f>
        <v/>
      </c>
      <c r="K61" s="1627" t="str">
        <f ca="1">IF((ROW()-8)&lt;=MAX(⑤入力シート2!$AV$6:$AV$1085),IF(INDEX(⑤入力シート2!AP$6:AP$1085,MATCH(ROW()-8,⑤入力シート2!$AV$6:$AV$1085,0))=1,"基本給",IF(INDEX(⑤入力シート2!AP$6:AP$1085,MATCH(ROW()-8,⑤入力シート2!$AV$6:$AV$1085,0))=2,"手当","残")),"")</f>
        <v/>
      </c>
      <c r="L61" s="1628"/>
      <c r="M61" s="1628"/>
      <c r="N61" s="1629"/>
      <c r="O61" s="1623" t="str">
        <f ca="1">IF((ROW()-8)&lt;=MAX(⑤入力シート2!$AV$6:$AV$1085),INDEX(⑤入力シート2!AR$6:AR$1085,MATCH(ROW()-8,⑤入力シート2!$AV$6:$AV$1085,0)),"")</f>
        <v/>
      </c>
      <c r="P61" s="1624"/>
      <c r="Q61" s="1624"/>
      <c r="R61" s="628" t="s">
        <v>213</v>
      </c>
      <c r="S61" s="628" t="s">
        <v>214</v>
      </c>
      <c r="T61" s="629" t="str">
        <f ca="1">IF((ROW()-8)&lt;=MAX(⑤入力シート2!$AV$6:$AV$1085),INDEX(⑤入力シート2!AS$6:AS$1085,MATCH(ROW()-8,⑤入力シート2!$AV$6:$AV$1085,0)),"")</f>
        <v/>
      </c>
      <c r="U61" s="628" t="s">
        <v>89</v>
      </c>
      <c r="V61" s="628" t="s">
        <v>214</v>
      </c>
      <c r="W61" s="630">
        <v>1</v>
      </c>
      <c r="X61" s="628" t="s">
        <v>215</v>
      </c>
      <c r="Y61" s="628" t="s">
        <v>216</v>
      </c>
      <c r="Z61" s="1620" t="str">
        <f t="shared" ca="1" si="6"/>
        <v/>
      </c>
      <c r="AA61" s="1620"/>
      <c r="AB61" s="1620"/>
      <c r="AC61" s="1620"/>
      <c r="AD61" s="631" t="s">
        <v>213</v>
      </c>
      <c r="AE61" s="1621"/>
      <c r="AF61" s="1622"/>
      <c r="AG61" s="1622"/>
      <c r="AH61" s="628" t="s">
        <v>213</v>
      </c>
      <c r="AI61" s="628" t="s">
        <v>214</v>
      </c>
      <c r="AJ61" s="676"/>
      <c r="AK61" s="628" t="s">
        <v>89</v>
      </c>
      <c r="AL61" s="628" t="s">
        <v>214</v>
      </c>
      <c r="AM61" s="630">
        <v>1</v>
      </c>
      <c r="AN61" s="628" t="s">
        <v>215</v>
      </c>
      <c r="AO61" s="628" t="s">
        <v>216</v>
      </c>
      <c r="AP61" s="1620">
        <f t="shared" si="7"/>
        <v>0</v>
      </c>
      <c r="AQ61" s="1620"/>
      <c r="AR61" s="1620"/>
      <c r="AS61" s="1620"/>
      <c r="AT61" s="636" t="s">
        <v>213</v>
      </c>
      <c r="AU61" s="1623" t="str">
        <f ca="1">IF((ROW()-8)&lt;=MAX(⑤入力シート2!$AV$6:$AV$1085),INDEX(⑤入力シート2!AT$6:AT$1085,MATCH(ROW()-8,⑤入力シート2!$AV$6:$AV$1085,0)),"")</f>
        <v/>
      </c>
      <c r="AV61" s="1624"/>
      <c r="AW61" s="1624"/>
      <c r="AX61" s="628" t="s">
        <v>213</v>
      </c>
      <c r="AY61" s="628" t="s">
        <v>214</v>
      </c>
      <c r="AZ61" s="629" t="str">
        <f ca="1">IF((ROW()-8)&lt;=MAX(⑤入力シート2!$AV$6:$AV$1085),INDEX(⑤入力シート2!AU$6:AU$1085,MATCH(ROW()-8,⑤入力シート2!$AV$6:$AV$1085,0)),"")</f>
        <v/>
      </c>
      <c r="BA61" s="628" t="s">
        <v>89</v>
      </c>
      <c r="BB61" s="628" t="s">
        <v>214</v>
      </c>
      <c r="BC61" s="630">
        <v>1</v>
      </c>
      <c r="BD61" s="628" t="s">
        <v>215</v>
      </c>
      <c r="BE61" s="628" t="s">
        <v>216</v>
      </c>
      <c r="BF61" s="1620" t="str">
        <f t="shared" ca="1" si="4"/>
        <v/>
      </c>
      <c r="BG61" s="1620"/>
      <c r="BH61" s="1620"/>
      <c r="BI61" s="1620"/>
      <c r="BJ61" s="631" t="s">
        <v>213</v>
      </c>
      <c r="BK61" s="1621"/>
      <c r="BL61" s="1622"/>
      <c r="BM61" s="1622"/>
      <c r="BN61" s="628" t="s">
        <v>213</v>
      </c>
      <c r="BO61" s="628" t="s">
        <v>214</v>
      </c>
      <c r="BP61" s="676"/>
      <c r="BQ61" s="628" t="s">
        <v>89</v>
      </c>
      <c r="BR61" s="628" t="s">
        <v>214</v>
      </c>
      <c r="BS61" s="630">
        <v>1</v>
      </c>
      <c r="BT61" s="628" t="s">
        <v>215</v>
      </c>
      <c r="BU61" s="628" t="s">
        <v>216</v>
      </c>
      <c r="BV61" s="1620">
        <f t="shared" si="5"/>
        <v>0</v>
      </c>
      <c r="BW61" s="1620"/>
      <c r="BX61" s="1620"/>
      <c r="BY61" s="1620"/>
      <c r="BZ61" s="631" t="s">
        <v>213</v>
      </c>
      <c r="CA61" s="494" t="str">
        <f t="shared" ca="1" si="8"/>
        <v/>
      </c>
      <c r="CB61" s="495">
        <f t="shared" si="9"/>
        <v>0</v>
      </c>
      <c r="CC61" s="663"/>
      <c r="CD61" s="663"/>
    </row>
    <row r="62" spans="1:82" ht="26.1" customHeight="1">
      <c r="A62" s="492">
        <v>54</v>
      </c>
      <c r="B62" s="1631" t="str">
        <f ca="1">IF((ROW()-8)&lt;=MAX(⑤入力シート2!$AV$6:$AV$1085),IF(INDIRECT("⑤入力シート2!C"&amp;(INDEX(⑤入力シート2!AO$6:AO$1085,MATCH(ROW()-8,⑤入力シート2!$AV$6:$AV$1085,0))+1)*3)="","",INDIRECT("⑤入力シート2!C"&amp;(INDEX(⑤入力シート2!AO$6:AO$1085,MATCH(ROW()-8,⑤入力シート2!$AV$6:$AV$1085,0))+1)*3)),"")</f>
        <v/>
      </c>
      <c r="C62" s="1632"/>
      <c r="D62" s="1632"/>
      <c r="E62" s="1632"/>
      <c r="F62" s="1632"/>
      <c r="G62" s="1627" t="str">
        <f ca="1">IF((ROW()-8)&lt;=MAX(⑤入力シート2!$AV$6:$AV$1085),IF(INDIRECT("⑤入力シート2!E"&amp;(INDEX(⑤入力シート2!AO$6:AO$1085,MATCH(ROW()-8,⑤入力シート2!$AV$6:$AV$1085,0))+1)*3)="","",INDIRECT("⑤入力シート2!E"&amp;(INDEX(⑤入力シート2!AO$6:AO$1085,MATCH(ROW()-8,⑤入力シート2!$AV$6:$AV$1085,0))+1)*3)),"")</f>
        <v/>
      </c>
      <c r="H62" s="1628"/>
      <c r="I62" s="1629"/>
      <c r="J62" s="493" t="str">
        <f ca="1">IF((ROW()-8)&lt;=MAX(⑤入力シート2!$AV$6:$AV$1085),IF(INDIRECT("⑤入力シート2!F"&amp;(INDEX(⑤入力シート2!AO$6:AO$1085,MATCH(ROW()-8,⑤入力シート2!$AV$6:$AV$1085,0))+1)*3)="","",INDIRECT("⑤入力シート2!F"&amp;(INDEX(⑤入力シート2!AO$6:AO$1085,MATCH(ROW()-8,⑤入力シート2!$AV$6:$AV$1085,0))+1)*3)),"")</f>
        <v/>
      </c>
      <c r="K62" s="1627" t="str">
        <f ca="1">IF((ROW()-8)&lt;=MAX(⑤入力シート2!$AV$6:$AV$1085),IF(INDEX(⑤入力シート2!AP$6:AP$1085,MATCH(ROW()-8,⑤入力シート2!$AV$6:$AV$1085,0))=1,"基本給",IF(INDEX(⑤入力シート2!AP$6:AP$1085,MATCH(ROW()-8,⑤入力シート2!$AV$6:$AV$1085,0))=2,"手当","残")),"")</f>
        <v/>
      </c>
      <c r="L62" s="1628"/>
      <c r="M62" s="1628"/>
      <c r="N62" s="1629"/>
      <c r="O62" s="1623" t="str">
        <f ca="1">IF((ROW()-8)&lt;=MAX(⑤入力シート2!$AV$6:$AV$1085),INDEX(⑤入力シート2!AR$6:AR$1085,MATCH(ROW()-8,⑤入力シート2!$AV$6:$AV$1085,0)),"")</f>
        <v/>
      </c>
      <c r="P62" s="1624"/>
      <c r="Q62" s="1624"/>
      <c r="R62" s="628" t="s">
        <v>213</v>
      </c>
      <c r="S62" s="628" t="s">
        <v>214</v>
      </c>
      <c r="T62" s="629" t="str">
        <f ca="1">IF((ROW()-8)&lt;=MAX(⑤入力シート2!$AV$6:$AV$1085),INDEX(⑤入力シート2!AS$6:AS$1085,MATCH(ROW()-8,⑤入力シート2!$AV$6:$AV$1085,0)),"")</f>
        <v/>
      </c>
      <c r="U62" s="628" t="s">
        <v>89</v>
      </c>
      <c r="V62" s="628" t="s">
        <v>214</v>
      </c>
      <c r="W62" s="630">
        <v>1</v>
      </c>
      <c r="X62" s="628" t="s">
        <v>215</v>
      </c>
      <c r="Y62" s="628" t="s">
        <v>216</v>
      </c>
      <c r="Z62" s="1620" t="str">
        <f t="shared" ca="1" si="6"/>
        <v/>
      </c>
      <c r="AA62" s="1620"/>
      <c r="AB62" s="1620"/>
      <c r="AC62" s="1620"/>
      <c r="AD62" s="631" t="s">
        <v>213</v>
      </c>
      <c r="AE62" s="1621"/>
      <c r="AF62" s="1622"/>
      <c r="AG62" s="1622"/>
      <c r="AH62" s="628" t="s">
        <v>213</v>
      </c>
      <c r="AI62" s="628" t="s">
        <v>214</v>
      </c>
      <c r="AJ62" s="676"/>
      <c r="AK62" s="628" t="s">
        <v>89</v>
      </c>
      <c r="AL62" s="628" t="s">
        <v>214</v>
      </c>
      <c r="AM62" s="630">
        <v>1</v>
      </c>
      <c r="AN62" s="628" t="s">
        <v>215</v>
      </c>
      <c r="AO62" s="628" t="s">
        <v>216</v>
      </c>
      <c r="AP62" s="1620">
        <f t="shared" si="7"/>
        <v>0</v>
      </c>
      <c r="AQ62" s="1620"/>
      <c r="AR62" s="1620"/>
      <c r="AS62" s="1620"/>
      <c r="AT62" s="636" t="s">
        <v>213</v>
      </c>
      <c r="AU62" s="1623" t="str">
        <f ca="1">IF((ROW()-8)&lt;=MAX(⑤入力シート2!$AV$6:$AV$1085),INDEX(⑤入力シート2!AT$6:AT$1085,MATCH(ROW()-8,⑤入力シート2!$AV$6:$AV$1085,0)),"")</f>
        <v/>
      </c>
      <c r="AV62" s="1624"/>
      <c r="AW62" s="1624"/>
      <c r="AX62" s="628" t="s">
        <v>213</v>
      </c>
      <c r="AY62" s="628" t="s">
        <v>214</v>
      </c>
      <c r="AZ62" s="629" t="str">
        <f ca="1">IF((ROW()-8)&lt;=MAX(⑤入力シート2!$AV$6:$AV$1085),INDEX(⑤入力シート2!AU$6:AU$1085,MATCH(ROW()-8,⑤入力シート2!$AV$6:$AV$1085,0)),"")</f>
        <v/>
      </c>
      <c r="BA62" s="628" t="s">
        <v>89</v>
      </c>
      <c r="BB62" s="628" t="s">
        <v>214</v>
      </c>
      <c r="BC62" s="630">
        <v>1</v>
      </c>
      <c r="BD62" s="628" t="s">
        <v>215</v>
      </c>
      <c r="BE62" s="628" t="s">
        <v>216</v>
      </c>
      <c r="BF62" s="1620" t="str">
        <f t="shared" ca="1" si="4"/>
        <v/>
      </c>
      <c r="BG62" s="1620"/>
      <c r="BH62" s="1620"/>
      <c r="BI62" s="1620"/>
      <c r="BJ62" s="631" t="s">
        <v>213</v>
      </c>
      <c r="BK62" s="1621"/>
      <c r="BL62" s="1622"/>
      <c r="BM62" s="1622"/>
      <c r="BN62" s="628" t="s">
        <v>213</v>
      </c>
      <c r="BO62" s="628" t="s">
        <v>214</v>
      </c>
      <c r="BP62" s="676"/>
      <c r="BQ62" s="628" t="s">
        <v>89</v>
      </c>
      <c r="BR62" s="628" t="s">
        <v>214</v>
      </c>
      <c r="BS62" s="630">
        <v>1</v>
      </c>
      <c r="BT62" s="628" t="s">
        <v>215</v>
      </c>
      <c r="BU62" s="628" t="s">
        <v>216</v>
      </c>
      <c r="BV62" s="1620">
        <f t="shared" si="5"/>
        <v>0</v>
      </c>
      <c r="BW62" s="1620"/>
      <c r="BX62" s="1620"/>
      <c r="BY62" s="1620"/>
      <c r="BZ62" s="631" t="s">
        <v>213</v>
      </c>
      <c r="CA62" s="494" t="str">
        <f t="shared" ca="1" si="8"/>
        <v/>
      </c>
      <c r="CB62" s="495">
        <f t="shared" si="9"/>
        <v>0</v>
      </c>
      <c r="CC62" s="663"/>
      <c r="CD62" s="663"/>
    </row>
    <row r="63" spans="1:82" ht="26.1" customHeight="1">
      <c r="A63" s="492">
        <v>55</v>
      </c>
      <c r="B63" s="1631" t="str">
        <f ca="1">IF((ROW()-8)&lt;=MAX(⑤入力シート2!$AV$6:$AV$1085),IF(INDIRECT("⑤入力シート2!C"&amp;(INDEX(⑤入力シート2!AO$6:AO$1085,MATCH(ROW()-8,⑤入力シート2!$AV$6:$AV$1085,0))+1)*3)="","",INDIRECT("⑤入力シート2!C"&amp;(INDEX(⑤入力シート2!AO$6:AO$1085,MATCH(ROW()-8,⑤入力シート2!$AV$6:$AV$1085,0))+1)*3)),"")</f>
        <v/>
      </c>
      <c r="C63" s="1645"/>
      <c r="D63" s="1645"/>
      <c r="E63" s="1645"/>
      <c r="F63" s="1646"/>
      <c r="G63" s="1627" t="str">
        <f ca="1">IF((ROW()-8)&lt;=MAX(⑤入力シート2!$AV$6:$AV$1085),IF(INDIRECT("⑤入力シート2!E"&amp;(INDEX(⑤入力シート2!AO$6:AO$1085,MATCH(ROW()-8,⑤入力シート2!$AV$6:$AV$1085,0))+1)*3)="","",INDIRECT("⑤入力シート2!E"&amp;(INDEX(⑤入力シート2!AO$6:AO$1085,MATCH(ROW()-8,⑤入力シート2!$AV$6:$AV$1085,0))+1)*3)),"")</f>
        <v/>
      </c>
      <c r="H63" s="1628"/>
      <c r="I63" s="1629"/>
      <c r="J63" s="493" t="str">
        <f ca="1">IF((ROW()-8)&lt;=MAX(⑤入力シート2!$AV$6:$AV$1085),IF(INDIRECT("⑤入力シート2!F"&amp;(INDEX(⑤入力シート2!AO$6:AO$1085,MATCH(ROW()-8,⑤入力シート2!$AV$6:$AV$1085,0))+1)*3)="","",INDIRECT("⑤入力シート2!F"&amp;(INDEX(⑤入力シート2!AO$6:AO$1085,MATCH(ROW()-8,⑤入力シート2!$AV$6:$AV$1085,0))+1)*3)),"")</f>
        <v/>
      </c>
      <c r="K63" s="1627" t="str">
        <f ca="1">IF((ROW()-8)&lt;=MAX(⑤入力シート2!$AV$6:$AV$1085),IF(INDEX(⑤入力シート2!AP$6:AP$1085,MATCH(ROW()-8,⑤入力シート2!$AV$6:$AV$1085,0))=1,"基本給",IF(INDEX(⑤入力シート2!AP$6:AP$1085,MATCH(ROW()-8,⑤入力シート2!$AV$6:$AV$1085,0))=2,"手当","残")),"")</f>
        <v/>
      </c>
      <c r="L63" s="1628"/>
      <c r="M63" s="1628"/>
      <c r="N63" s="1629"/>
      <c r="O63" s="1623" t="str">
        <f ca="1">IF((ROW()-8)&lt;=MAX(⑤入力シート2!$AV$6:$AV$1085),INDEX(⑤入力シート2!AR$6:AR$1085,MATCH(ROW()-8,⑤入力シート2!$AV$6:$AV$1085,0)),"")</f>
        <v/>
      </c>
      <c r="P63" s="1624"/>
      <c r="Q63" s="1624"/>
      <c r="R63" s="628" t="s">
        <v>213</v>
      </c>
      <c r="S63" s="628" t="s">
        <v>214</v>
      </c>
      <c r="T63" s="629" t="str">
        <f ca="1">IF((ROW()-8)&lt;=MAX(⑤入力シート2!$AV$6:$AV$1085),INDEX(⑤入力シート2!AS$6:AS$1085,MATCH(ROW()-8,⑤入力シート2!$AV$6:$AV$1085,0)),"")</f>
        <v/>
      </c>
      <c r="U63" s="628" t="s">
        <v>89</v>
      </c>
      <c r="V63" s="628" t="s">
        <v>214</v>
      </c>
      <c r="W63" s="630">
        <v>1</v>
      </c>
      <c r="X63" s="628" t="s">
        <v>215</v>
      </c>
      <c r="Y63" s="628" t="s">
        <v>216</v>
      </c>
      <c r="Z63" s="1620" t="str">
        <f t="shared" ca="1" si="6"/>
        <v/>
      </c>
      <c r="AA63" s="1620"/>
      <c r="AB63" s="1620"/>
      <c r="AC63" s="1620"/>
      <c r="AD63" s="631" t="s">
        <v>213</v>
      </c>
      <c r="AE63" s="1621"/>
      <c r="AF63" s="1622"/>
      <c r="AG63" s="1622"/>
      <c r="AH63" s="628" t="s">
        <v>213</v>
      </c>
      <c r="AI63" s="628" t="s">
        <v>214</v>
      </c>
      <c r="AJ63" s="676"/>
      <c r="AK63" s="628" t="s">
        <v>89</v>
      </c>
      <c r="AL63" s="628" t="s">
        <v>214</v>
      </c>
      <c r="AM63" s="630">
        <v>1</v>
      </c>
      <c r="AN63" s="628" t="s">
        <v>215</v>
      </c>
      <c r="AO63" s="628" t="s">
        <v>216</v>
      </c>
      <c r="AP63" s="1620">
        <f t="shared" si="7"/>
        <v>0</v>
      </c>
      <c r="AQ63" s="1620"/>
      <c r="AR63" s="1620"/>
      <c r="AS63" s="1620"/>
      <c r="AT63" s="636" t="s">
        <v>213</v>
      </c>
      <c r="AU63" s="1630" t="str">
        <f ca="1">IF((ROW()-8)&lt;=MAX(⑤入力シート2!$AV$6:$AV$1085),INDEX(⑤入力シート2!AT$6:AT$1085,MATCH(ROW()-8,⑤入力シート2!$AV$6:$AV$1085,0)),"")</f>
        <v/>
      </c>
      <c r="AV63" s="1624"/>
      <c r="AW63" s="1624"/>
      <c r="AX63" s="628" t="s">
        <v>213</v>
      </c>
      <c r="AY63" s="628" t="s">
        <v>214</v>
      </c>
      <c r="AZ63" s="629" t="str">
        <f ca="1">IF((ROW()-8)&lt;=MAX(⑤入力シート2!$AV$6:$AV$1085),INDEX(⑤入力シート2!AU$6:AU$1085,MATCH(ROW()-8,⑤入力シート2!$AV$6:$AV$1085,0)),"")</f>
        <v/>
      </c>
      <c r="BA63" s="628" t="s">
        <v>89</v>
      </c>
      <c r="BB63" s="628" t="s">
        <v>214</v>
      </c>
      <c r="BC63" s="630">
        <v>1</v>
      </c>
      <c r="BD63" s="628" t="s">
        <v>215</v>
      </c>
      <c r="BE63" s="628" t="s">
        <v>216</v>
      </c>
      <c r="BF63" s="1620" t="str">
        <f t="shared" ca="1" si="4"/>
        <v/>
      </c>
      <c r="BG63" s="1620"/>
      <c r="BH63" s="1620"/>
      <c r="BI63" s="1620"/>
      <c r="BJ63" s="631" t="s">
        <v>213</v>
      </c>
      <c r="BK63" s="1621"/>
      <c r="BL63" s="1622"/>
      <c r="BM63" s="1622"/>
      <c r="BN63" s="628" t="s">
        <v>213</v>
      </c>
      <c r="BO63" s="628" t="s">
        <v>214</v>
      </c>
      <c r="BP63" s="676"/>
      <c r="BQ63" s="628" t="s">
        <v>89</v>
      </c>
      <c r="BR63" s="628" t="s">
        <v>214</v>
      </c>
      <c r="BS63" s="630">
        <v>1</v>
      </c>
      <c r="BT63" s="628" t="s">
        <v>215</v>
      </c>
      <c r="BU63" s="628" t="s">
        <v>216</v>
      </c>
      <c r="BV63" s="1620">
        <f t="shared" si="5"/>
        <v>0</v>
      </c>
      <c r="BW63" s="1620"/>
      <c r="BX63" s="1620"/>
      <c r="BY63" s="1620"/>
      <c r="BZ63" s="631" t="s">
        <v>213</v>
      </c>
      <c r="CA63" s="494" t="str">
        <f t="shared" ca="1" si="8"/>
        <v/>
      </c>
      <c r="CB63" s="495">
        <f t="shared" si="9"/>
        <v>0</v>
      </c>
      <c r="CC63" s="663"/>
      <c r="CD63" s="663"/>
    </row>
    <row r="64" spans="1:82" ht="26.1" customHeight="1">
      <c r="A64" s="492">
        <v>56</v>
      </c>
      <c r="B64" s="1631" t="str">
        <f ca="1">IF((ROW()-8)&lt;=MAX(⑤入力シート2!$AV$6:$AV$1085),IF(INDIRECT("⑤入力シート2!C"&amp;(INDEX(⑤入力シート2!AO$6:AO$1085,MATCH(ROW()-8,⑤入力シート2!$AV$6:$AV$1085,0))+1)*3)="","",INDIRECT("⑤入力シート2!C"&amp;(INDEX(⑤入力シート2!AO$6:AO$1085,MATCH(ROW()-8,⑤入力シート2!$AV$6:$AV$1085,0))+1)*3)),"")</f>
        <v/>
      </c>
      <c r="C64" s="1645"/>
      <c r="D64" s="1645"/>
      <c r="E64" s="1645"/>
      <c r="F64" s="1646"/>
      <c r="G64" s="1627" t="str">
        <f ca="1">IF((ROW()-8)&lt;=MAX(⑤入力シート2!$AV$6:$AV$1085),IF(INDIRECT("⑤入力シート2!E"&amp;(INDEX(⑤入力シート2!AO$6:AO$1085,MATCH(ROW()-8,⑤入力シート2!$AV$6:$AV$1085,0))+1)*3)="","",INDIRECT("⑤入力シート2!E"&amp;(INDEX(⑤入力シート2!AO$6:AO$1085,MATCH(ROW()-8,⑤入力シート2!$AV$6:$AV$1085,0))+1)*3)),"")</f>
        <v/>
      </c>
      <c r="H64" s="1628"/>
      <c r="I64" s="1629"/>
      <c r="J64" s="493" t="str">
        <f ca="1">IF((ROW()-8)&lt;=MAX(⑤入力シート2!$AV$6:$AV$1085),IF(INDIRECT("⑤入力シート2!F"&amp;(INDEX(⑤入力シート2!AO$6:AO$1085,MATCH(ROW()-8,⑤入力シート2!$AV$6:$AV$1085,0))+1)*3)="","",INDIRECT("⑤入力シート2!F"&amp;(INDEX(⑤入力シート2!AO$6:AO$1085,MATCH(ROW()-8,⑤入力シート2!$AV$6:$AV$1085,0))+1)*3)),"")</f>
        <v/>
      </c>
      <c r="K64" s="1627" t="str">
        <f ca="1">IF((ROW()-8)&lt;=MAX(⑤入力シート2!$AV$6:$AV$1085),IF(INDEX(⑤入力シート2!AP$6:AP$1085,MATCH(ROW()-8,⑤入力シート2!$AV$6:$AV$1085,0))=1,"基本給",IF(INDEX(⑤入力シート2!AP$6:AP$1085,MATCH(ROW()-8,⑤入力シート2!$AV$6:$AV$1085,0))=2,"手当","残")),"")</f>
        <v/>
      </c>
      <c r="L64" s="1628"/>
      <c r="M64" s="1628"/>
      <c r="N64" s="1629"/>
      <c r="O64" s="1623" t="str">
        <f ca="1">IF((ROW()-8)&lt;=MAX(⑤入力シート2!$AV$6:$AV$1085),INDEX(⑤入力シート2!AR$6:AR$1085,MATCH(ROW()-8,⑤入力シート2!$AV$6:$AV$1085,0)),"")</f>
        <v/>
      </c>
      <c r="P64" s="1624"/>
      <c r="Q64" s="1624"/>
      <c r="R64" s="628" t="s">
        <v>213</v>
      </c>
      <c r="S64" s="628" t="s">
        <v>214</v>
      </c>
      <c r="T64" s="629" t="str">
        <f ca="1">IF((ROW()-8)&lt;=MAX(⑤入力シート2!$AV$6:$AV$1085),INDEX(⑤入力シート2!AS$6:AS$1085,MATCH(ROW()-8,⑤入力シート2!$AV$6:$AV$1085,0)),"")</f>
        <v/>
      </c>
      <c r="U64" s="628" t="s">
        <v>89</v>
      </c>
      <c r="V64" s="628" t="s">
        <v>214</v>
      </c>
      <c r="W64" s="630">
        <v>1</v>
      </c>
      <c r="X64" s="628" t="s">
        <v>215</v>
      </c>
      <c r="Y64" s="628" t="s">
        <v>216</v>
      </c>
      <c r="Z64" s="1620" t="str">
        <f t="shared" ca="1" si="6"/>
        <v/>
      </c>
      <c r="AA64" s="1620"/>
      <c r="AB64" s="1620"/>
      <c r="AC64" s="1620"/>
      <c r="AD64" s="631" t="s">
        <v>213</v>
      </c>
      <c r="AE64" s="1621"/>
      <c r="AF64" s="1622"/>
      <c r="AG64" s="1622"/>
      <c r="AH64" s="628" t="s">
        <v>213</v>
      </c>
      <c r="AI64" s="628" t="s">
        <v>214</v>
      </c>
      <c r="AJ64" s="676"/>
      <c r="AK64" s="628" t="s">
        <v>89</v>
      </c>
      <c r="AL64" s="628" t="s">
        <v>214</v>
      </c>
      <c r="AM64" s="630">
        <v>1</v>
      </c>
      <c r="AN64" s="628" t="s">
        <v>215</v>
      </c>
      <c r="AO64" s="628" t="s">
        <v>216</v>
      </c>
      <c r="AP64" s="1620">
        <f t="shared" si="7"/>
        <v>0</v>
      </c>
      <c r="AQ64" s="1620"/>
      <c r="AR64" s="1620"/>
      <c r="AS64" s="1620"/>
      <c r="AT64" s="636" t="s">
        <v>213</v>
      </c>
      <c r="AU64" s="1630" t="str">
        <f ca="1">IF((ROW()-8)&lt;=MAX(⑤入力シート2!$AV$6:$AV$1085),INDEX(⑤入力シート2!AT$6:AT$1085,MATCH(ROW()-8,⑤入力シート2!$AV$6:$AV$1085,0)),"")</f>
        <v/>
      </c>
      <c r="AV64" s="1624"/>
      <c r="AW64" s="1624"/>
      <c r="AX64" s="628" t="s">
        <v>213</v>
      </c>
      <c r="AY64" s="628" t="s">
        <v>214</v>
      </c>
      <c r="AZ64" s="629" t="str">
        <f ca="1">IF((ROW()-8)&lt;=MAX(⑤入力シート2!$AV$6:$AV$1085),INDEX(⑤入力シート2!AU$6:AU$1085,MATCH(ROW()-8,⑤入力シート2!$AV$6:$AV$1085,0)),"")</f>
        <v/>
      </c>
      <c r="BA64" s="628" t="s">
        <v>89</v>
      </c>
      <c r="BB64" s="628" t="s">
        <v>214</v>
      </c>
      <c r="BC64" s="630">
        <v>1</v>
      </c>
      <c r="BD64" s="628" t="s">
        <v>215</v>
      </c>
      <c r="BE64" s="628" t="s">
        <v>216</v>
      </c>
      <c r="BF64" s="1620" t="str">
        <f t="shared" ca="1" si="4"/>
        <v/>
      </c>
      <c r="BG64" s="1620"/>
      <c r="BH64" s="1620"/>
      <c r="BI64" s="1620"/>
      <c r="BJ64" s="631" t="s">
        <v>213</v>
      </c>
      <c r="BK64" s="1621"/>
      <c r="BL64" s="1622"/>
      <c r="BM64" s="1622"/>
      <c r="BN64" s="628" t="s">
        <v>213</v>
      </c>
      <c r="BO64" s="628" t="s">
        <v>214</v>
      </c>
      <c r="BP64" s="676"/>
      <c r="BQ64" s="628" t="s">
        <v>89</v>
      </c>
      <c r="BR64" s="628" t="s">
        <v>214</v>
      </c>
      <c r="BS64" s="630">
        <v>1</v>
      </c>
      <c r="BT64" s="628" t="s">
        <v>215</v>
      </c>
      <c r="BU64" s="628" t="s">
        <v>216</v>
      </c>
      <c r="BV64" s="1620">
        <f t="shared" si="5"/>
        <v>0</v>
      </c>
      <c r="BW64" s="1620"/>
      <c r="BX64" s="1620"/>
      <c r="BY64" s="1620"/>
      <c r="BZ64" s="631" t="s">
        <v>213</v>
      </c>
      <c r="CA64" s="494" t="str">
        <f t="shared" ca="1" si="8"/>
        <v/>
      </c>
      <c r="CB64" s="495">
        <f t="shared" si="9"/>
        <v>0</v>
      </c>
      <c r="CC64" s="663"/>
      <c r="CD64" s="663"/>
    </row>
    <row r="65" spans="1:82" ht="26.1" customHeight="1">
      <c r="A65" s="492">
        <v>57</v>
      </c>
      <c r="B65" s="1631" t="str">
        <f ca="1">IF((ROW()-8)&lt;=MAX(⑤入力シート2!$AV$6:$AV$1085),IF(INDIRECT("⑤入力シート2!C"&amp;(INDEX(⑤入力シート2!AO$6:AO$1085,MATCH(ROW()-8,⑤入力シート2!$AV$6:$AV$1085,0))+1)*3)="","",INDIRECT("⑤入力シート2!C"&amp;(INDEX(⑤入力シート2!AO$6:AO$1085,MATCH(ROW()-8,⑤入力シート2!$AV$6:$AV$1085,0))+1)*3)),"")</f>
        <v/>
      </c>
      <c r="C65" s="1645"/>
      <c r="D65" s="1645"/>
      <c r="E65" s="1645"/>
      <c r="F65" s="1646"/>
      <c r="G65" s="1627" t="str">
        <f ca="1">IF((ROW()-8)&lt;=MAX(⑤入力シート2!$AV$6:$AV$1085),IF(INDIRECT("⑤入力シート2!E"&amp;(INDEX(⑤入力シート2!AO$6:AO$1085,MATCH(ROW()-8,⑤入力シート2!$AV$6:$AV$1085,0))+1)*3)="","",INDIRECT("⑤入力シート2!E"&amp;(INDEX(⑤入力シート2!AO$6:AO$1085,MATCH(ROW()-8,⑤入力シート2!$AV$6:$AV$1085,0))+1)*3)),"")</f>
        <v/>
      </c>
      <c r="H65" s="1628"/>
      <c r="I65" s="1629"/>
      <c r="J65" s="493" t="str">
        <f ca="1">IF((ROW()-8)&lt;=MAX(⑤入力シート2!$AV$6:$AV$1085),IF(INDIRECT("⑤入力シート2!F"&amp;(INDEX(⑤入力シート2!AO$6:AO$1085,MATCH(ROW()-8,⑤入力シート2!$AV$6:$AV$1085,0))+1)*3)="","",INDIRECT("⑤入力シート2!F"&amp;(INDEX(⑤入力シート2!AO$6:AO$1085,MATCH(ROW()-8,⑤入力シート2!$AV$6:$AV$1085,0))+1)*3)),"")</f>
        <v/>
      </c>
      <c r="K65" s="1627" t="str">
        <f ca="1">IF((ROW()-8)&lt;=MAX(⑤入力シート2!$AV$6:$AV$1085),IF(INDEX(⑤入力シート2!AP$6:AP$1085,MATCH(ROW()-8,⑤入力シート2!$AV$6:$AV$1085,0))=1,"基本給",IF(INDEX(⑤入力シート2!AP$6:AP$1085,MATCH(ROW()-8,⑤入力シート2!$AV$6:$AV$1085,0))=2,"手当","残")),"")</f>
        <v/>
      </c>
      <c r="L65" s="1628"/>
      <c r="M65" s="1628"/>
      <c r="N65" s="1629"/>
      <c r="O65" s="1623" t="str">
        <f ca="1">IF((ROW()-8)&lt;=MAX(⑤入力シート2!$AV$6:$AV$1085),INDEX(⑤入力シート2!AR$6:AR$1085,MATCH(ROW()-8,⑤入力シート2!$AV$6:$AV$1085,0)),"")</f>
        <v/>
      </c>
      <c r="P65" s="1624"/>
      <c r="Q65" s="1624"/>
      <c r="R65" s="628" t="s">
        <v>213</v>
      </c>
      <c r="S65" s="628" t="s">
        <v>214</v>
      </c>
      <c r="T65" s="629" t="str">
        <f ca="1">IF((ROW()-8)&lt;=MAX(⑤入力シート2!$AV$6:$AV$1085),INDEX(⑤入力シート2!AS$6:AS$1085,MATCH(ROW()-8,⑤入力シート2!$AV$6:$AV$1085,0)),"")</f>
        <v/>
      </c>
      <c r="U65" s="628" t="s">
        <v>89</v>
      </c>
      <c r="V65" s="628" t="s">
        <v>214</v>
      </c>
      <c r="W65" s="630">
        <v>1</v>
      </c>
      <c r="X65" s="628" t="s">
        <v>215</v>
      </c>
      <c r="Y65" s="628" t="s">
        <v>216</v>
      </c>
      <c r="Z65" s="1620" t="str">
        <f t="shared" ca="1" si="6"/>
        <v/>
      </c>
      <c r="AA65" s="1620"/>
      <c r="AB65" s="1620"/>
      <c r="AC65" s="1620"/>
      <c r="AD65" s="631" t="s">
        <v>213</v>
      </c>
      <c r="AE65" s="1621"/>
      <c r="AF65" s="1622"/>
      <c r="AG65" s="1622"/>
      <c r="AH65" s="628" t="s">
        <v>213</v>
      </c>
      <c r="AI65" s="628" t="s">
        <v>214</v>
      </c>
      <c r="AJ65" s="676"/>
      <c r="AK65" s="628" t="s">
        <v>89</v>
      </c>
      <c r="AL65" s="628" t="s">
        <v>214</v>
      </c>
      <c r="AM65" s="630">
        <v>1</v>
      </c>
      <c r="AN65" s="628" t="s">
        <v>215</v>
      </c>
      <c r="AO65" s="628" t="s">
        <v>216</v>
      </c>
      <c r="AP65" s="1620">
        <f t="shared" si="7"/>
        <v>0</v>
      </c>
      <c r="AQ65" s="1620"/>
      <c r="AR65" s="1620"/>
      <c r="AS65" s="1620"/>
      <c r="AT65" s="636" t="s">
        <v>213</v>
      </c>
      <c r="AU65" s="1630" t="str">
        <f ca="1">IF((ROW()-8)&lt;=MAX(⑤入力シート2!$AV$6:$AV$1085),INDEX(⑤入力シート2!AT$6:AT$1085,MATCH(ROW()-8,⑤入力シート2!$AV$6:$AV$1085,0)),"")</f>
        <v/>
      </c>
      <c r="AV65" s="1624"/>
      <c r="AW65" s="1624"/>
      <c r="AX65" s="628" t="s">
        <v>213</v>
      </c>
      <c r="AY65" s="628" t="s">
        <v>214</v>
      </c>
      <c r="AZ65" s="629" t="str">
        <f ca="1">IF((ROW()-8)&lt;=MAX(⑤入力シート2!$AV$6:$AV$1085),INDEX(⑤入力シート2!AU$6:AU$1085,MATCH(ROW()-8,⑤入力シート2!$AV$6:$AV$1085,0)),"")</f>
        <v/>
      </c>
      <c r="BA65" s="628" t="s">
        <v>89</v>
      </c>
      <c r="BB65" s="628" t="s">
        <v>214</v>
      </c>
      <c r="BC65" s="630">
        <v>1</v>
      </c>
      <c r="BD65" s="628" t="s">
        <v>215</v>
      </c>
      <c r="BE65" s="628" t="s">
        <v>216</v>
      </c>
      <c r="BF65" s="1620" t="str">
        <f t="shared" ca="1" si="4"/>
        <v/>
      </c>
      <c r="BG65" s="1620"/>
      <c r="BH65" s="1620"/>
      <c r="BI65" s="1620"/>
      <c r="BJ65" s="631" t="s">
        <v>213</v>
      </c>
      <c r="BK65" s="1621"/>
      <c r="BL65" s="1622"/>
      <c r="BM65" s="1622"/>
      <c r="BN65" s="628" t="s">
        <v>213</v>
      </c>
      <c r="BO65" s="628" t="s">
        <v>214</v>
      </c>
      <c r="BP65" s="676"/>
      <c r="BQ65" s="628" t="s">
        <v>89</v>
      </c>
      <c r="BR65" s="628" t="s">
        <v>214</v>
      </c>
      <c r="BS65" s="630">
        <v>1</v>
      </c>
      <c r="BT65" s="628" t="s">
        <v>215</v>
      </c>
      <c r="BU65" s="628" t="s">
        <v>216</v>
      </c>
      <c r="BV65" s="1620">
        <f t="shared" si="5"/>
        <v>0</v>
      </c>
      <c r="BW65" s="1620"/>
      <c r="BX65" s="1620"/>
      <c r="BY65" s="1620"/>
      <c r="BZ65" s="631" t="s">
        <v>213</v>
      </c>
      <c r="CA65" s="494" t="str">
        <f t="shared" ca="1" si="8"/>
        <v/>
      </c>
      <c r="CB65" s="495">
        <f t="shared" si="9"/>
        <v>0</v>
      </c>
      <c r="CC65" s="663"/>
      <c r="CD65" s="663"/>
    </row>
    <row r="66" spans="1:82" ht="26.1" customHeight="1">
      <c r="A66" s="492">
        <v>58</v>
      </c>
      <c r="B66" s="1631" t="str">
        <f ca="1">IF((ROW()-8)&lt;=MAX(⑤入力シート2!$AV$6:$AV$1085),IF(INDIRECT("⑤入力シート2!C"&amp;(INDEX(⑤入力シート2!AO$6:AO$1085,MATCH(ROW()-8,⑤入力シート2!$AV$6:$AV$1085,0))+1)*3)="","",INDIRECT("⑤入力シート2!C"&amp;(INDEX(⑤入力シート2!AO$6:AO$1085,MATCH(ROW()-8,⑤入力シート2!$AV$6:$AV$1085,0))+1)*3)),"")</f>
        <v/>
      </c>
      <c r="C66" s="1645"/>
      <c r="D66" s="1645"/>
      <c r="E66" s="1645"/>
      <c r="F66" s="1646"/>
      <c r="G66" s="1627" t="str">
        <f ca="1">IF((ROW()-8)&lt;=MAX(⑤入力シート2!$AV$6:$AV$1085),IF(INDIRECT("⑤入力シート2!E"&amp;(INDEX(⑤入力シート2!AO$6:AO$1085,MATCH(ROW()-8,⑤入力シート2!$AV$6:$AV$1085,0))+1)*3)="","",INDIRECT("⑤入力シート2!E"&amp;(INDEX(⑤入力シート2!AO$6:AO$1085,MATCH(ROW()-8,⑤入力シート2!$AV$6:$AV$1085,0))+1)*3)),"")</f>
        <v/>
      </c>
      <c r="H66" s="1628"/>
      <c r="I66" s="1629"/>
      <c r="J66" s="493" t="str">
        <f ca="1">IF((ROW()-8)&lt;=MAX(⑤入力シート2!$AV$6:$AV$1085),IF(INDIRECT("⑤入力シート2!F"&amp;(INDEX(⑤入力シート2!AO$6:AO$1085,MATCH(ROW()-8,⑤入力シート2!$AV$6:$AV$1085,0))+1)*3)="","",INDIRECT("⑤入力シート2!F"&amp;(INDEX(⑤入力シート2!AO$6:AO$1085,MATCH(ROW()-8,⑤入力シート2!$AV$6:$AV$1085,0))+1)*3)),"")</f>
        <v/>
      </c>
      <c r="K66" s="1627" t="str">
        <f ca="1">IF((ROW()-8)&lt;=MAX(⑤入力シート2!$AV$6:$AV$1085),IF(INDEX(⑤入力シート2!AP$6:AP$1085,MATCH(ROW()-8,⑤入力シート2!$AV$6:$AV$1085,0))=1,"基本給",IF(INDEX(⑤入力シート2!AP$6:AP$1085,MATCH(ROW()-8,⑤入力シート2!$AV$6:$AV$1085,0))=2,"手当","残")),"")</f>
        <v/>
      </c>
      <c r="L66" s="1628"/>
      <c r="M66" s="1628"/>
      <c r="N66" s="1629"/>
      <c r="O66" s="1623" t="str">
        <f ca="1">IF((ROW()-8)&lt;=MAX(⑤入力シート2!$AV$6:$AV$1085),INDEX(⑤入力シート2!AR$6:AR$1085,MATCH(ROW()-8,⑤入力シート2!$AV$6:$AV$1085,0)),"")</f>
        <v/>
      </c>
      <c r="P66" s="1624"/>
      <c r="Q66" s="1624"/>
      <c r="R66" s="628" t="s">
        <v>213</v>
      </c>
      <c r="S66" s="628" t="s">
        <v>214</v>
      </c>
      <c r="T66" s="629" t="str">
        <f ca="1">IF((ROW()-8)&lt;=MAX(⑤入力シート2!$AV$6:$AV$1085),INDEX(⑤入力シート2!AS$6:AS$1085,MATCH(ROW()-8,⑤入力シート2!$AV$6:$AV$1085,0)),"")</f>
        <v/>
      </c>
      <c r="U66" s="628" t="s">
        <v>89</v>
      </c>
      <c r="V66" s="628" t="s">
        <v>214</v>
      </c>
      <c r="W66" s="630">
        <v>1</v>
      </c>
      <c r="X66" s="628" t="s">
        <v>215</v>
      </c>
      <c r="Y66" s="628" t="s">
        <v>216</v>
      </c>
      <c r="Z66" s="1620" t="str">
        <f t="shared" ca="1" si="6"/>
        <v/>
      </c>
      <c r="AA66" s="1620"/>
      <c r="AB66" s="1620"/>
      <c r="AC66" s="1620"/>
      <c r="AD66" s="631" t="s">
        <v>213</v>
      </c>
      <c r="AE66" s="1621"/>
      <c r="AF66" s="1622"/>
      <c r="AG66" s="1622"/>
      <c r="AH66" s="628" t="s">
        <v>213</v>
      </c>
      <c r="AI66" s="628" t="s">
        <v>214</v>
      </c>
      <c r="AJ66" s="676"/>
      <c r="AK66" s="628" t="s">
        <v>89</v>
      </c>
      <c r="AL66" s="628" t="s">
        <v>214</v>
      </c>
      <c r="AM66" s="630">
        <v>1</v>
      </c>
      <c r="AN66" s="628" t="s">
        <v>215</v>
      </c>
      <c r="AO66" s="628" t="s">
        <v>216</v>
      </c>
      <c r="AP66" s="1620">
        <f t="shared" si="7"/>
        <v>0</v>
      </c>
      <c r="AQ66" s="1620"/>
      <c r="AR66" s="1620"/>
      <c r="AS66" s="1620"/>
      <c r="AT66" s="636" t="s">
        <v>213</v>
      </c>
      <c r="AU66" s="1630" t="str">
        <f ca="1">IF((ROW()-8)&lt;=MAX(⑤入力シート2!$AV$6:$AV$1085),INDEX(⑤入力シート2!AT$6:AT$1085,MATCH(ROW()-8,⑤入力シート2!$AV$6:$AV$1085,0)),"")</f>
        <v/>
      </c>
      <c r="AV66" s="1624"/>
      <c r="AW66" s="1624"/>
      <c r="AX66" s="628" t="s">
        <v>213</v>
      </c>
      <c r="AY66" s="628" t="s">
        <v>214</v>
      </c>
      <c r="AZ66" s="629" t="str">
        <f ca="1">IF((ROW()-8)&lt;=MAX(⑤入力シート2!$AV$6:$AV$1085),INDEX(⑤入力シート2!AU$6:AU$1085,MATCH(ROW()-8,⑤入力シート2!$AV$6:$AV$1085,0)),"")</f>
        <v/>
      </c>
      <c r="BA66" s="628" t="s">
        <v>89</v>
      </c>
      <c r="BB66" s="628" t="s">
        <v>214</v>
      </c>
      <c r="BC66" s="630">
        <v>1</v>
      </c>
      <c r="BD66" s="628" t="s">
        <v>215</v>
      </c>
      <c r="BE66" s="628" t="s">
        <v>216</v>
      </c>
      <c r="BF66" s="1620" t="str">
        <f t="shared" ca="1" si="4"/>
        <v/>
      </c>
      <c r="BG66" s="1620"/>
      <c r="BH66" s="1620"/>
      <c r="BI66" s="1620"/>
      <c r="BJ66" s="631" t="s">
        <v>213</v>
      </c>
      <c r="BK66" s="1621"/>
      <c r="BL66" s="1622"/>
      <c r="BM66" s="1622"/>
      <c r="BN66" s="628" t="s">
        <v>213</v>
      </c>
      <c r="BO66" s="628" t="s">
        <v>214</v>
      </c>
      <c r="BP66" s="676"/>
      <c r="BQ66" s="628" t="s">
        <v>89</v>
      </c>
      <c r="BR66" s="628" t="s">
        <v>214</v>
      </c>
      <c r="BS66" s="630">
        <v>1</v>
      </c>
      <c r="BT66" s="628" t="s">
        <v>215</v>
      </c>
      <c r="BU66" s="628" t="s">
        <v>216</v>
      </c>
      <c r="BV66" s="1620">
        <f t="shared" si="5"/>
        <v>0</v>
      </c>
      <c r="BW66" s="1620"/>
      <c r="BX66" s="1620"/>
      <c r="BY66" s="1620"/>
      <c r="BZ66" s="631" t="s">
        <v>213</v>
      </c>
      <c r="CA66" s="494" t="str">
        <f t="shared" ca="1" si="8"/>
        <v/>
      </c>
      <c r="CB66" s="495">
        <f t="shared" si="9"/>
        <v>0</v>
      </c>
      <c r="CC66" s="663"/>
      <c r="CD66" s="663"/>
    </row>
    <row r="67" spans="1:82" ht="26.1" customHeight="1">
      <c r="A67" s="492">
        <v>59</v>
      </c>
      <c r="B67" s="1631" t="str">
        <f ca="1">IF((ROW()-8)&lt;=MAX(⑤入力シート2!$AV$6:$AV$1085),IF(INDIRECT("⑤入力シート2!C"&amp;(INDEX(⑤入力シート2!AO$6:AO$1085,MATCH(ROW()-8,⑤入力シート2!$AV$6:$AV$1085,0))+1)*3)="","",INDIRECT("⑤入力シート2!C"&amp;(INDEX(⑤入力シート2!AO$6:AO$1085,MATCH(ROW()-8,⑤入力シート2!$AV$6:$AV$1085,0))+1)*3)),"")</f>
        <v/>
      </c>
      <c r="C67" s="1645"/>
      <c r="D67" s="1645"/>
      <c r="E67" s="1645"/>
      <c r="F67" s="1646"/>
      <c r="G67" s="1627" t="str">
        <f ca="1">IF((ROW()-8)&lt;=MAX(⑤入力シート2!$AV$6:$AV$1085),IF(INDIRECT("⑤入力シート2!E"&amp;(INDEX(⑤入力シート2!AO$6:AO$1085,MATCH(ROW()-8,⑤入力シート2!$AV$6:$AV$1085,0))+1)*3)="","",INDIRECT("⑤入力シート2!E"&amp;(INDEX(⑤入力シート2!AO$6:AO$1085,MATCH(ROW()-8,⑤入力シート2!$AV$6:$AV$1085,0))+1)*3)),"")</f>
        <v/>
      </c>
      <c r="H67" s="1628"/>
      <c r="I67" s="1629"/>
      <c r="J67" s="493" t="str">
        <f ca="1">IF((ROW()-8)&lt;=MAX(⑤入力シート2!$AV$6:$AV$1085),IF(INDIRECT("⑤入力シート2!F"&amp;(INDEX(⑤入力シート2!AO$6:AO$1085,MATCH(ROW()-8,⑤入力シート2!$AV$6:$AV$1085,0))+1)*3)="","",INDIRECT("⑤入力シート2!F"&amp;(INDEX(⑤入力シート2!AO$6:AO$1085,MATCH(ROW()-8,⑤入力シート2!$AV$6:$AV$1085,0))+1)*3)),"")</f>
        <v/>
      </c>
      <c r="K67" s="1627" t="str">
        <f ca="1">IF((ROW()-8)&lt;=MAX(⑤入力シート2!$AV$6:$AV$1085),IF(INDEX(⑤入力シート2!AP$6:AP$1085,MATCH(ROW()-8,⑤入力シート2!$AV$6:$AV$1085,0))=1,"基本給",IF(INDEX(⑤入力シート2!AP$6:AP$1085,MATCH(ROW()-8,⑤入力シート2!$AV$6:$AV$1085,0))=2,"手当","残")),"")</f>
        <v/>
      </c>
      <c r="L67" s="1628"/>
      <c r="M67" s="1628"/>
      <c r="N67" s="1629"/>
      <c r="O67" s="1623" t="str">
        <f ca="1">IF((ROW()-8)&lt;=MAX(⑤入力シート2!$AV$6:$AV$1085),INDEX(⑤入力シート2!AR$6:AR$1085,MATCH(ROW()-8,⑤入力シート2!$AV$6:$AV$1085,0)),"")</f>
        <v/>
      </c>
      <c r="P67" s="1624"/>
      <c r="Q67" s="1624"/>
      <c r="R67" s="628" t="s">
        <v>213</v>
      </c>
      <c r="S67" s="628" t="s">
        <v>214</v>
      </c>
      <c r="T67" s="629" t="str">
        <f ca="1">IF((ROW()-8)&lt;=MAX(⑤入力シート2!$AV$6:$AV$1085),INDEX(⑤入力シート2!AS$6:AS$1085,MATCH(ROW()-8,⑤入力シート2!$AV$6:$AV$1085,0)),"")</f>
        <v/>
      </c>
      <c r="U67" s="628" t="s">
        <v>89</v>
      </c>
      <c r="V67" s="628" t="s">
        <v>214</v>
      </c>
      <c r="W67" s="630">
        <v>1</v>
      </c>
      <c r="X67" s="628" t="s">
        <v>215</v>
      </c>
      <c r="Y67" s="628" t="s">
        <v>216</v>
      </c>
      <c r="Z67" s="1620" t="str">
        <f t="shared" ca="1" si="6"/>
        <v/>
      </c>
      <c r="AA67" s="1620"/>
      <c r="AB67" s="1620"/>
      <c r="AC67" s="1620"/>
      <c r="AD67" s="631" t="s">
        <v>213</v>
      </c>
      <c r="AE67" s="1621"/>
      <c r="AF67" s="1622"/>
      <c r="AG67" s="1622"/>
      <c r="AH67" s="628" t="s">
        <v>213</v>
      </c>
      <c r="AI67" s="628" t="s">
        <v>214</v>
      </c>
      <c r="AJ67" s="676"/>
      <c r="AK67" s="628" t="s">
        <v>89</v>
      </c>
      <c r="AL67" s="628" t="s">
        <v>214</v>
      </c>
      <c r="AM67" s="630">
        <v>1</v>
      </c>
      <c r="AN67" s="628" t="s">
        <v>215</v>
      </c>
      <c r="AO67" s="628" t="s">
        <v>216</v>
      </c>
      <c r="AP67" s="1620">
        <f t="shared" si="7"/>
        <v>0</v>
      </c>
      <c r="AQ67" s="1620"/>
      <c r="AR67" s="1620"/>
      <c r="AS67" s="1620"/>
      <c r="AT67" s="636" t="s">
        <v>213</v>
      </c>
      <c r="AU67" s="1630" t="str">
        <f ca="1">IF((ROW()-8)&lt;=MAX(⑤入力シート2!$AV$6:$AV$1085),INDEX(⑤入力シート2!AT$6:AT$1085,MATCH(ROW()-8,⑤入力シート2!$AV$6:$AV$1085,0)),"")</f>
        <v/>
      </c>
      <c r="AV67" s="1624"/>
      <c r="AW67" s="1624"/>
      <c r="AX67" s="628" t="s">
        <v>213</v>
      </c>
      <c r="AY67" s="628" t="s">
        <v>214</v>
      </c>
      <c r="AZ67" s="629" t="str">
        <f ca="1">IF((ROW()-8)&lt;=MAX(⑤入力シート2!$AV$6:$AV$1085),INDEX(⑤入力シート2!AU$6:AU$1085,MATCH(ROW()-8,⑤入力シート2!$AV$6:$AV$1085,0)),"")</f>
        <v/>
      </c>
      <c r="BA67" s="628" t="s">
        <v>89</v>
      </c>
      <c r="BB67" s="628" t="s">
        <v>214</v>
      </c>
      <c r="BC67" s="630">
        <v>1</v>
      </c>
      <c r="BD67" s="628" t="s">
        <v>215</v>
      </c>
      <c r="BE67" s="628" t="s">
        <v>216</v>
      </c>
      <c r="BF67" s="1620" t="str">
        <f t="shared" ca="1" si="4"/>
        <v/>
      </c>
      <c r="BG67" s="1620"/>
      <c r="BH67" s="1620"/>
      <c r="BI67" s="1620"/>
      <c r="BJ67" s="631" t="s">
        <v>213</v>
      </c>
      <c r="BK67" s="1621"/>
      <c r="BL67" s="1622"/>
      <c r="BM67" s="1622"/>
      <c r="BN67" s="628" t="s">
        <v>213</v>
      </c>
      <c r="BO67" s="628" t="s">
        <v>214</v>
      </c>
      <c r="BP67" s="676"/>
      <c r="BQ67" s="628" t="s">
        <v>89</v>
      </c>
      <c r="BR67" s="628" t="s">
        <v>214</v>
      </c>
      <c r="BS67" s="630">
        <v>1</v>
      </c>
      <c r="BT67" s="628" t="s">
        <v>215</v>
      </c>
      <c r="BU67" s="628" t="s">
        <v>216</v>
      </c>
      <c r="BV67" s="1620">
        <f t="shared" si="5"/>
        <v>0</v>
      </c>
      <c r="BW67" s="1620"/>
      <c r="BX67" s="1620"/>
      <c r="BY67" s="1620"/>
      <c r="BZ67" s="631" t="s">
        <v>213</v>
      </c>
      <c r="CA67" s="494" t="str">
        <f t="shared" ca="1" si="8"/>
        <v/>
      </c>
      <c r="CB67" s="495">
        <f t="shared" si="9"/>
        <v>0</v>
      </c>
      <c r="CC67" s="663"/>
      <c r="CD67" s="663"/>
    </row>
    <row r="68" spans="1:82" ht="26.1" customHeight="1" thickBot="1">
      <c r="A68" s="492">
        <v>60</v>
      </c>
      <c r="B68" s="1633" t="str">
        <f ca="1">IF((ROW()-8)&lt;=MAX(⑤入力シート2!$AV$6:$AV$1085),IF(INDIRECT("⑤入力シート2!C"&amp;(INDEX(⑤入力シート2!AO$6:AO$1085,MATCH(ROW()-8,⑤入力シート2!$AV$6:$AV$1085,0))+1)*3)="","",INDIRECT("⑤入力シート2!C"&amp;(INDEX(⑤入力シート2!AO$6:AO$1085,MATCH(ROW()-8,⑤入力シート2!$AV$6:$AV$1085,0))+1)*3)),"")</f>
        <v/>
      </c>
      <c r="C68" s="1634"/>
      <c r="D68" s="1634"/>
      <c r="E68" s="1634"/>
      <c r="F68" s="1635"/>
      <c r="G68" s="1636" t="str">
        <f ca="1">IF((ROW()-8)&lt;=MAX(⑤入力シート2!$AV$6:$AV$1085),IF(INDIRECT("⑤入力シート2!E"&amp;(INDEX(⑤入力シート2!AO$6:AO$1085,MATCH(ROW()-8,⑤入力シート2!$AV$6:$AV$1085,0))+1)*3)="","",INDIRECT("⑤入力シート2!E"&amp;(INDEX(⑤入力シート2!AO$6:AO$1085,MATCH(ROW()-8,⑤入力シート2!$AV$6:$AV$1085,0))+1)*3)),"")</f>
        <v/>
      </c>
      <c r="H68" s="1637"/>
      <c r="I68" s="1638"/>
      <c r="J68" s="496" t="str">
        <f ca="1">IF((ROW()-8)&lt;=MAX(⑤入力シート2!$AV$6:$AV$1085),IF(INDIRECT("⑤入力シート2!F"&amp;(INDEX(⑤入力シート2!AO$6:AO$1085,MATCH(ROW()-8,⑤入力シート2!$AV$6:$AV$1085,0))+1)*3)="","",INDIRECT("⑤入力シート2!F"&amp;(INDEX(⑤入力シート2!AO$6:AO$1085,MATCH(ROW()-8,⑤入力シート2!$AV$6:$AV$1085,0))+1)*3)),"")</f>
        <v/>
      </c>
      <c r="K68" s="1636" t="str">
        <f ca="1">IF((ROW()-8)&lt;=MAX(⑤入力シート2!$AV$6:$AV$1085),IF(INDEX(⑤入力シート2!AP$6:AP$1085,MATCH(ROW()-8,⑤入力シート2!$AV$6:$AV$1085,0))=1,"基本給",IF(INDEX(⑤入力シート2!AP$6:AP$1085,MATCH(ROW()-8,⑤入力シート2!$AV$6:$AV$1085,0))=2,"手当","残")),"")</f>
        <v/>
      </c>
      <c r="L68" s="1637"/>
      <c r="M68" s="1637"/>
      <c r="N68" s="1638"/>
      <c r="O68" s="1639" t="str">
        <f ca="1">IF((ROW()-8)&lt;=MAX(⑤入力シート2!$AV$6:$AV$1085),INDEX(⑤入力シート2!AR$6:AR$1085,MATCH(ROW()-8,⑤入力シート2!$AV$6:$AV$1085,0)),"")</f>
        <v/>
      </c>
      <c r="P68" s="1640"/>
      <c r="Q68" s="1640"/>
      <c r="R68" s="628" t="s">
        <v>213</v>
      </c>
      <c r="S68" s="628" t="s">
        <v>214</v>
      </c>
      <c r="T68" s="629" t="str">
        <f ca="1">IF((ROW()-8)&lt;=MAX(⑤入力シート2!$AV$6:$AV$1085),INDEX(⑤入力シート2!AS$6:AS$1085,MATCH(ROW()-8,⑤入力シート2!$AV$6:$AV$1085,0)),"")</f>
        <v/>
      </c>
      <c r="U68" s="628" t="s">
        <v>89</v>
      </c>
      <c r="V68" s="628" t="s">
        <v>214</v>
      </c>
      <c r="W68" s="630">
        <v>1</v>
      </c>
      <c r="X68" s="628" t="s">
        <v>215</v>
      </c>
      <c r="Y68" s="628" t="s">
        <v>216</v>
      </c>
      <c r="Z68" s="1641" t="str">
        <f t="shared" ca="1" si="6"/>
        <v/>
      </c>
      <c r="AA68" s="1641"/>
      <c r="AB68" s="1641"/>
      <c r="AC68" s="1641"/>
      <c r="AD68" s="631" t="s">
        <v>213</v>
      </c>
      <c r="AE68" s="1642"/>
      <c r="AF68" s="1643"/>
      <c r="AG68" s="1643"/>
      <c r="AH68" s="628" t="s">
        <v>213</v>
      </c>
      <c r="AI68" s="628" t="s">
        <v>214</v>
      </c>
      <c r="AJ68" s="676"/>
      <c r="AK68" s="628" t="s">
        <v>89</v>
      </c>
      <c r="AL68" s="628" t="s">
        <v>214</v>
      </c>
      <c r="AM68" s="630">
        <v>1</v>
      </c>
      <c r="AN68" s="628" t="s">
        <v>215</v>
      </c>
      <c r="AO68" s="628" t="s">
        <v>216</v>
      </c>
      <c r="AP68" s="1641">
        <f t="shared" si="7"/>
        <v>0</v>
      </c>
      <c r="AQ68" s="1641"/>
      <c r="AR68" s="1641"/>
      <c r="AS68" s="1641"/>
      <c r="AT68" s="636" t="s">
        <v>213</v>
      </c>
      <c r="AU68" s="1644" t="str">
        <f ca="1">IF((ROW()-8)&lt;=MAX(⑤入力シート2!$AV$6:$AV$1085),INDEX(⑤入力シート2!AT$6:AT$1085,MATCH(ROW()-8,⑤入力シート2!$AV$6:$AV$1085,0)),"")</f>
        <v/>
      </c>
      <c r="AV68" s="1640"/>
      <c r="AW68" s="1640"/>
      <c r="AX68" s="628" t="s">
        <v>213</v>
      </c>
      <c r="AY68" s="628" t="s">
        <v>214</v>
      </c>
      <c r="AZ68" s="629" t="str">
        <f ca="1">IF((ROW()-8)&lt;=MAX(⑤入力シート2!$AV$6:$AV$1085),INDEX(⑤入力シート2!AU$6:AU$1085,MATCH(ROW()-8,⑤入力シート2!$AV$6:$AV$1085,0)),"")</f>
        <v/>
      </c>
      <c r="BA68" s="628" t="s">
        <v>89</v>
      </c>
      <c r="BB68" s="628" t="s">
        <v>214</v>
      </c>
      <c r="BC68" s="630">
        <v>1</v>
      </c>
      <c r="BD68" s="628" t="s">
        <v>215</v>
      </c>
      <c r="BE68" s="628" t="s">
        <v>216</v>
      </c>
      <c r="BF68" s="1641" t="str">
        <f t="shared" ca="1" si="4"/>
        <v/>
      </c>
      <c r="BG68" s="1641"/>
      <c r="BH68" s="1641"/>
      <c r="BI68" s="1641"/>
      <c r="BJ68" s="631" t="s">
        <v>213</v>
      </c>
      <c r="BK68" s="1642"/>
      <c r="BL68" s="1643"/>
      <c r="BM68" s="1643"/>
      <c r="BN68" s="628" t="s">
        <v>213</v>
      </c>
      <c r="BO68" s="628" t="s">
        <v>214</v>
      </c>
      <c r="BP68" s="676"/>
      <c r="BQ68" s="628" t="s">
        <v>89</v>
      </c>
      <c r="BR68" s="628" t="s">
        <v>214</v>
      </c>
      <c r="BS68" s="630">
        <v>1</v>
      </c>
      <c r="BT68" s="628" t="s">
        <v>215</v>
      </c>
      <c r="BU68" s="628" t="s">
        <v>216</v>
      </c>
      <c r="BV68" s="1641">
        <f t="shared" si="5"/>
        <v>0</v>
      </c>
      <c r="BW68" s="1641"/>
      <c r="BX68" s="1641"/>
      <c r="BY68" s="1641"/>
      <c r="BZ68" s="631" t="s">
        <v>213</v>
      </c>
      <c r="CA68" s="497" t="str">
        <f t="shared" ca="1" si="8"/>
        <v/>
      </c>
      <c r="CB68" s="498">
        <f t="shared" si="9"/>
        <v>0</v>
      </c>
      <c r="CC68" s="663"/>
      <c r="CD68" s="663"/>
    </row>
    <row r="69" spans="1:82" s="670" customFormat="1" ht="26.1" customHeight="1" thickBot="1">
      <c r="A69" s="1727" t="s">
        <v>217</v>
      </c>
      <c r="B69" s="1728"/>
      <c r="C69" s="1728"/>
      <c r="D69" s="1728"/>
      <c r="E69" s="1728"/>
      <c r="F69" s="1728"/>
      <c r="G69" s="1728"/>
      <c r="H69" s="1728"/>
      <c r="I69" s="1728"/>
      <c r="J69" s="1728"/>
      <c r="K69" s="1728"/>
      <c r="L69" s="1728"/>
      <c r="M69" s="1728"/>
      <c r="N69" s="1729"/>
      <c r="O69" s="1730">
        <f ca="1">SUM(Z9:AC68)</f>
        <v>0</v>
      </c>
      <c r="P69" s="1731"/>
      <c r="Q69" s="1731"/>
      <c r="R69" s="1731"/>
      <c r="S69" s="1731"/>
      <c r="T69" s="1731"/>
      <c r="U69" s="1731"/>
      <c r="V69" s="1731"/>
      <c r="W69" s="1731"/>
      <c r="X69" s="1731"/>
      <c r="Y69" s="1731"/>
      <c r="Z69" s="1731"/>
      <c r="AA69" s="1731"/>
      <c r="AB69" s="1731"/>
      <c r="AC69" s="1731"/>
      <c r="AD69" s="632" t="s">
        <v>213</v>
      </c>
      <c r="AE69" s="1730">
        <f>SUM(AP9:AS68)</f>
        <v>0</v>
      </c>
      <c r="AF69" s="1731"/>
      <c r="AG69" s="1731"/>
      <c r="AH69" s="1731"/>
      <c r="AI69" s="1731"/>
      <c r="AJ69" s="1731"/>
      <c r="AK69" s="1731"/>
      <c r="AL69" s="1731"/>
      <c r="AM69" s="1731"/>
      <c r="AN69" s="1731"/>
      <c r="AO69" s="1731"/>
      <c r="AP69" s="1731"/>
      <c r="AQ69" s="1731"/>
      <c r="AR69" s="1731"/>
      <c r="AS69" s="1731"/>
      <c r="AT69" s="637" t="s">
        <v>213</v>
      </c>
      <c r="AU69" s="1732">
        <f ca="1">SUM(BF9:BI68)</f>
        <v>0</v>
      </c>
      <c r="AV69" s="1731"/>
      <c r="AW69" s="1731"/>
      <c r="AX69" s="1731"/>
      <c r="AY69" s="1731"/>
      <c r="AZ69" s="1731"/>
      <c r="BA69" s="1731"/>
      <c r="BB69" s="1731"/>
      <c r="BC69" s="1731"/>
      <c r="BD69" s="1731"/>
      <c r="BE69" s="1731"/>
      <c r="BF69" s="1731"/>
      <c r="BG69" s="1731"/>
      <c r="BH69" s="1731"/>
      <c r="BI69" s="1731"/>
      <c r="BJ69" s="632" t="s">
        <v>213</v>
      </c>
      <c r="BK69" s="1730">
        <f>SUM(BV9:BY68)</f>
        <v>0</v>
      </c>
      <c r="BL69" s="1731"/>
      <c r="BM69" s="1731"/>
      <c r="BN69" s="1731"/>
      <c r="BO69" s="1731"/>
      <c r="BP69" s="1731"/>
      <c r="BQ69" s="1731"/>
      <c r="BR69" s="1731"/>
      <c r="BS69" s="1731"/>
      <c r="BT69" s="1731"/>
      <c r="BU69" s="1731"/>
      <c r="BV69" s="1731"/>
      <c r="BW69" s="1731"/>
      <c r="BX69" s="1731"/>
      <c r="BY69" s="1731"/>
      <c r="BZ69" s="637" t="s">
        <v>213</v>
      </c>
      <c r="CA69" s="470"/>
      <c r="CB69" s="470"/>
      <c r="CC69" s="669"/>
      <c r="CD69" s="669"/>
    </row>
    <row r="70" spans="1:82" s="670" customFormat="1" ht="26.1" customHeight="1">
      <c r="A70" s="1733" t="s">
        <v>218</v>
      </c>
      <c r="B70" s="1734"/>
      <c r="C70" s="1734"/>
      <c r="D70" s="1734"/>
      <c r="E70" s="1734"/>
      <c r="F70" s="1734"/>
      <c r="G70" s="1734"/>
      <c r="H70" s="1734"/>
      <c r="I70" s="1734"/>
      <c r="J70" s="1734"/>
      <c r="K70" s="1734"/>
      <c r="L70" s="1734"/>
      <c r="M70" s="1734"/>
      <c r="N70" s="1735"/>
      <c r="O70" s="1736" t="str">
        <f ca="1">IFERROR(O69*①入力シート!L21,"")</f>
        <v/>
      </c>
      <c r="P70" s="1737"/>
      <c r="Q70" s="1737"/>
      <c r="R70" s="1737"/>
      <c r="S70" s="1737"/>
      <c r="T70" s="1737"/>
      <c r="U70" s="1737"/>
      <c r="V70" s="1737"/>
      <c r="W70" s="1737"/>
      <c r="X70" s="1737"/>
      <c r="Y70" s="1737"/>
      <c r="Z70" s="1737"/>
      <c r="AA70" s="1737"/>
      <c r="AB70" s="1737"/>
      <c r="AC70" s="1737"/>
      <c r="AD70" s="633" t="s">
        <v>213</v>
      </c>
      <c r="AE70" s="515"/>
      <c r="AF70" s="515"/>
      <c r="AG70" s="515"/>
      <c r="AH70" s="515"/>
      <c r="AI70" s="515"/>
      <c r="AJ70" s="515"/>
      <c r="AK70" s="515"/>
      <c r="AL70" s="515"/>
      <c r="AM70" s="515"/>
      <c r="AN70" s="515"/>
      <c r="AO70" s="515"/>
      <c r="AP70" s="515"/>
      <c r="AQ70" s="515"/>
      <c r="AR70" s="515"/>
      <c r="AS70" s="515"/>
      <c r="AT70" s="499"/>
      <c r="AU70" s="1738" t="str">
        <f ca="1">IFERROR(AU69*①入力シート!L21,"")</f>
        <v/>
      </c>
      <c r="AV70" s="1737"/>
      <c r="AW70" s="1737"/>
      <c r="AX70" s="1737"/>
      <c r="AY70" s="1737"/>
      <c r="AZ70" s="1737"/>
      <c r="BA70" s="1737"/>
      <c r="BB70" s="1737"/>
      <c r="BC70" s="1737"/>
      <c r="BD70" s="1737"/>
      <c r="BE70" s="1737"/>
      <c r="BF70" s="1737"/>
      <c r="BG70" s="1737"/>
      <c r="BH70" s="1737"/>
      <c r="BI70" s="1737"/>
      <c r="BJ70" s="633" t="s">
        <v>213</v>
      </c>
      <c r="BK70" s="515"/>
      <c r="BL70" s="515"/>
      <c r="BM70" s="515"/>
      <c r="BN70" s="515"/>
      <c r="BO70" s="515"/>
      <c r="BP70" s="515"/>
      <c r="BQ70" s="515"/>
      <c r="BR70" s="515"/>
      <c r="BS70" s="515"/>
      <c r="BT70" s="515"/>
      <c r="BU70" s="515"/>
      <c r="BV70" s="515"/>
      <c r="BW70" s="515"/>
      <c r="BX70" s="515"/>
      <c r="BY70" s="515"/>
      <c r="BZ70" s="499"/>
      <c r="CA70" s="470"/>
      <c r="CB70" s="470"/>
      <c r="CC70" s="669"/>
      <c r="CD70" s="669"/>
    </row>
    <row r="71" spans="1:82" s="670" customFormat="1" ht="26.1" customHeight="1" thickBot="1">
      <c r="A71" s="1695" t="s">
        <v>219</v>
      </c>
      <c r="B71" s="1696"/>
      <c r="C71" s="1696"/>
      <c r="D71" s="1696"/>
      <c r="E71" s="1696"/>
      <c r="F71" s="1696"/>
      <c r="G71" s="1696"/>
      <c r="H71" s="1696"/>
      <c r="I71" s="1696"/>
      <c r="J71" s="1696"/>
      <c r="K71" s="1696"/>
      <c r="L71" s="1696"/>
      <c r="M71" s="1696"/>
      <c r="N71" s="1697"/>
      <c r="O71" s="1698" t="str">
        <f ca="1">IFERROR(O69+O70,"")</f>
        <v/>
      </c>
      <c r="P71" s="1699"/>
      <c r="Q71" s="1699"/>
      <c r="R71" s="1699"/>
      <c r="S71" s="1699"/>
      <c r="T71" s="1699"/>
      <c r="U71" s="1699"/>
      <c r="V71" s="1699"/>
      <c r="W71" s="1699"/>
      <c r="X71" s="1699"/>
      <c r="Y71" s="1699"/>
      <c r="Z71" s="1699"/>
      <c r="AA71" s="1699"/>
      <c r="AB71" s="1699"/>
      <c r="AC71" s="1699"/>
      <c r="AD71" s="635" t="s">
        <v>213</v>
      </c>
      <c r="AE71" s="634"/>
      <c r="AF71" s="634"/>
      <c r="AG71" s="634"/>
      <c r="AH71" s="634"/>
      <c r="AI71" s="634"/>
      <c r="AJ71" s="634"/>
      <c r="AK71" s="634"/>
      <c r="AL71" s="634"/>
      <c r="AM71" s="634"/>
      <c r="AN71" s="634"/>
      <c r="AO71" s="634"/>
      <c r="AP71" s="634"/>
      <c r="AQ71" s="634"/>
      <c r="AR71" s="634"/>
      <c r="AS71" s="634"/>
      <c r="AT71" s="500"/>
      <c r="AU71" s="1700" t="str">
        <f ca="1">IFERROR(AU69+AU70,"")</f>
        <v/>
      </c>
      <c r="AV71" s="1699"/>
      <c r="AW71" s="1699"/>
      <c r="AX71" s="1699"/>
      <c r="AY71" s="1699"/>
      <c r="AZ71" s="1699"/>
      <c r="BA71" s="1699"/>
      <c r="BB71" s="1699"/>
      <c r="BC71" s="1699"/>
      <c r="BD71" s="1699"/>
      <c r="BE71" s="1699"/>
      <c r="BF71" s="1699"/>
      <c r="BG71" s="1699"/>
      <c r="BH71" s="1699"/>
      <c r="BI71" s="1699"/>
      <c r="BJ71" s="635" t="s">
        <v>213</v>
      </c>
      <c r="BK71" s="634"/>
      <c r="BL71" s="634"/>
      <c r="BM71" s="634"/>
      <c r="BN71" s="634"/>
      <c r="BO71" s="634"/>
      <c r="BP71" s="634"/>
      <c r="BQ71" s="634"/>
      <c r="BR71" s="634"/>
      <c r="BS71" s="634"/>
      <c r="BT71" s="634"/>
      <c r="BU71" s="634"/>
      <c r="BV71" s="634"/>
      <c r="BW71" s="634"/>
      <c r="BX71" s="634"/>
      <c r="BY71" s="634"/>
      <c r="BZ71" s="500"/>
      <c r="CA71" s="470"/>
      <c r="CB71" s="470"/>
      <c r="CC71" s="669"/>
      <c r="CD71" s="669"/>
    </row>
    <row r="72" spans="1:82" ht="30" customHeight="1">
      <c r="A72" s="501" t="s">
        <v>366</v>
      </c>
      <c r="B72" s="502"/>
      <c r="C72" s="502"/>
      <c r="D72" s="502"/>
      <c r="E72" s="502"/>
      <c r="F72" s="502"/>
      <c r="G72" s="470"/>
      <c r="H72" s="470"/>
      <c r="I72" s="470"/>
      <c r="J72" s="503"/>
      <c r="K72" s="470"/>
      <c r="L72" s="470"/>
      <c r="M72" s="470"/>
      <c r="N72" s="470"/>
      <c r="O72" s="470"/>
      <c r="P72" s="470"/>
      <c r="Q72" s="470"/>
      <c r="R72" s="470"/>
      <c r="S72" s="470"/>
      <c r="T72" s="470"/>
      <c r="U72" s="470"/>
      <c r="V72" s="470"/>
      <c r="W72" s="470"/>
      <c r="X72" s="470"/>
      <c r="Y72" s="470"/>
      <c r="Z72" s="470"/>
      <c r="AA72" s="470"/>
      <c r="AB72" s="470"/>
      <c r="AC72" s="470"/>
      <c r="AD72" s="470"/>
      <c r="AE72" s="470"/>
      <c r="AF72" s="470"/>
      <c r="AG72" s="470"/>
      <c r="AH72" s="470"/>
      <c r="AI72" s="470"/>
      <c r="AJ72" s="470"/>
      <c r="AK72" s="470"/>
      <c r="AL72" s="470"/>
      <c r="AM72" s="470"/>
      <c r="AN72" s="470"/>
      <c r="AO72" s="470"/>
      <c r="AP72" s="470"/>
      <c r="AQ72" s="470"/>
      <c r="AR72" s="470"/>
      <c r="AS72" s="470"/>
      <c r="AT72" s="470"/>
      <c r="AU72" s="470"/>
      <c r="AV72" s="470"/>
      <c r="AW72" s="470"/>
      <c r="AX72" s="470"/>
      <c r="AY72" s="470"/>
      <c r="AZ72" s="470"/>
      <c r="BA72" s="470"/>
      <c r="BB72" s="470"/>
      <c r="BC72" s="470"/>
      <c r="BD72" s="470"/>
      <c r="BE72" s="470"/>
      <c r="BF72" s="470"/>
      <c r="BG72" s="470"/>
      <c r="BH72" s="470"/>
      <c r="BI72" s="470"/>
      <c r="BJ72" s="470"/>
      <c r="BK72" s="470"/>
      <c r="BL72" s="470"/>
      <c r="BM72" s="470"/>
      <c r="BN72" s="470"/>
      <c r="BO72" s="470"/>
      <c r="BP72" s="470"/>
      <c r="BQ72" s="470"/>
      <c r="BR72" s="470"/>
      <c r="BS72" s="470"/>
      <c r="BT72" s="470"/>
      <c r="BU72" s="470"/>
      <c r="BV72" s="470"/>
      <c r="BW72" s="470"/>
      <c r="BX72" s="470"/>
      <c r="BY72" s="470"/>
      <c r="BZ72" s="470"/>
      <c r="CA72" s="470"/>
      <c r="CB72" s="470"/>
      <c r="CC72" s="663"/>
      <c r="CD72" s="663"/>
    </row>
    <row r="73" spans="1:82" ht="34.5" customHeight="1" thickBot="1">
      <c r="A73" s="1701" t="s">
        <v>220</v>
      </c>
      <c r="B73" s="1701"/>
      <c r="C73" s="1701"/>
      <c r="D73" s="1701"/>
      <c r="E73" s="1701"/>
      <c r="F73" s="1701"/>
      <c r="G73" s="1701"/>
      <c r="H73" s="1701"/>
      <c r="I73" s="1701"/>
      <c r="J73" s="1701"/>
      <c r="K73" s="1701"/>
      <c r="L73" s="1701"/>
      <c r="M73" s="1701"/>
      <c r="N73" s="1701"/>
      <c r="O73" s="1701"/>
      <c r="P73" s="1701"/>
      <c r="Q73" s="1701"/>
      <c r="R73" s="1701"/>
      <c r="S73" s="1701"/>
      <c r="T73" s="1701"/>
      <c r="U73" s="1701"/>
      <c r="V73" s="1701"/>
      <c r="W73" s="1701"/>
      <c r="X73" s="1701"/>
      <c r="Y73" s="1701"/>
      <c r="Z73" s="1701"/>
      <c r="AA73" s="1701"/>
      <c r="AB73" s="1701"/>
      <c r="AC73" s="1701"/>
      <c r="AD73" s="1701"/>
      <c r="AE73" s="1701"/>
      <c r="AF73" s="1701"/>
      <c r="AG73" s="1701"/>
      <c r="AH73" s="1701"/>
      <c r="AI73" s="1701"/>
      <c r="AJ73" s="1701"/>
      <c r="AK73" s="1701"/>
      <c r="AL73" s="1701"/>
      <c r="AM73" s="1701"/>
      <c r="AN73" s="1701"/>
      <c r="AO73" s="1701"/>
      <c r="AP73" s="1701"/>
      <c r="AQ73" s="1701"/>
      <c r="AR73" s="1701"/>
      <c r="AS73" s="1701"/>
      <c r="AT73" s="1701"/>
      <c r="AU73" s="474"/>
      <c r="AV73" s="474"/>
      <c r="AW73" s="474"/>
      <c r="AX73" s="474"/>
      <c r="AY73" s="474"/>
      <c r="AZ73" s="474"/>
      <c r="BA73" s="474"/>
      <c r="BB73" s="474"/>
      <c r="BC73" s="474"/>
      <c r="BD73" s="474"/>
      <c r="BE73" s="474"/>
      <c r="BF73" s="474"/>
      <c r="BG73" s="474"/>
      <c r="BH73" s="474"/>
      <c r="BI73" s="474"/>
      <c r="BJ73" s="474"/>
      <c r="BK73" s="474"/>
      <c r="BL73" s="474"/>
      <c r="BM73" s="474"/>
      <c r="BN73" s="474"/>
      <c r="BO73" s="474"/>
      <c r="BP73" s="474"/>
      <c r="BQ73" s="474"/>
      <c r="BR73" s="474"/>
      <c r="BS73" s="474"/>
      <c r="BT73" s="474"/>
      <c r="BU73" s="474"/>
      <c r="BV73" s="474"/>
      <c r="BW73" s="474"/>
      <c r="BX73" s="474"/>
      <c r="BY73" s="474"/>
      <c r="BZ73" s="474"/>
      <c r="CA73" s="470"/>
      <c r="CB73" s="470"/>
      <c r="CC73" s="663"/>
      <c r="CD73" s="663"/>
    </row>
    <row r="74" spans="1:82" s="672" customFormat="1" ht="31.5" customHeight="1">
      <c r="A74" s="1702" t="s">
        <v>83</v>
      </c>
      <c r="B74" s="1704" t="s">
        <v>190</v>
      </c>
      <c r="C74" s="1705"/>
      <c r="D74" s="1705"/>
      <c r="E74" s="1705"/>
      <c r="F74" s="1706"/>
      <c r="G74" s="1704" t="s">
        <v>191</v>
      </c>
      <c r="H74" s="1705"/>
      <c r="I74" s="1706"/>
      <c r="J74" s="1710" t="s">
        <v>192</v>
      </c>
      <c r="K74" s="1712" t="s">
        <v>193</v>
      </c>
      <c r="L74" s="1713"/>
      <c r="M74" s="1713"/>
      <c r="N74" s="1714"/>
      <c r="O74" s="1718" t="s">
        <v>194</v>
      </c>
      <c r="P74" s="1719"/>
      <c r="Q74" s="1719"/>
      <c r="R74" s="1719"/>
      <c r="S74" s="1719"/>
      <c r="T74" s="1719"/>
      <c r="U74" s="1719"/>
      <c r="V74" s="1719"/>
      <c r="W74" s="1719"/>
      <c r="X74" s="1719"/>
      <c r="Y74" s="1719"/>
      <c r="Z74" s="1719"/>
      <c r="AA74" s="1719"/>
      <c r="AB74" s="1719"/>
      <c r="AC74" s="1719"/>
      <c r="AD74" s="1719"/>
      <c r="AE74" s="1719"/>
      <c r="AF74" s="1719"/>
      <c r="AG74" s="1719"/>
      <c r="AH74" s="1719"/>
      <c r="AI74" s="1719"/>
      <c r="AJ74" s="1719"/>
      <c r="AK74" s="1719"/>
      <c r="AL74" s="1719"/>
      <c r="AM74" s="1719"/>
      <c r="AN74" s="1719"/>
      <c r="AO74" s="1719"/>
      <c r="AP74" s="1719"/>
      <c r="AQ74" s="1719"/>
      <c r="AR74" s="1719"/>
      <c r="AS74" s="1719"/>
      <c r="AT74" s="1720"/>
      <c r="AU74" s="1721"/>
      <c r="AV74" s="1722"/>
      <c r="AW74" s="1722"/>
      <c r="AX74" s="1722"/>
      <c r="AY74" s="1722"/>
      <c r="AZ74" s="1722"/>
      <c r="BA74" s="1722"/>
      <c r="BB74" s="1722"/>
      <c r="BC74" s="1722"/>
      <c r="BD74" s="1722"/>
      <c r="BE74" s="1722"/>
      <c r="BF74" s="1722"/>
      <c r="BG74" s="1722"/>
      <c r="BH74" s="1722"/>
      <c r="BI74" s="1722"/>
      <c r="BJ74" s="1722"/>
      <c r="BK74" s="1722"/>
      <c r="BL74" s="1722"/>
      <c r="BM74" s="1722"/>
      <c r="BN74" s="1722"/>
      <c r="BO74" s="1722"/>
      <c r="BP74" s="1722"/>
      <c r="BQ74" s="1722"/>
      <c r="BR74" s="1722"/>
      <c r="BS74" s="1722"/>
      <c r="BT74" s="1722"/>
      <c r="BU74" s="1722"/>
      <c r="BV74" s="1722"/>
      <c r="BW74" s="1722"/>
      <c r="BX74" s="1722"/>
      <c r="BY74" s="1722"/>
      <c r="BZ74" s="1722"/>
      <c r="CA74" s="502"/>
      <c r="CB74" s="502"/>
      <c r="CC74" s="671"/>
      <c r="CD74" s="671"/>
    </row>
    <row r="75" spans="1:82" s="672" customFormat="1" ht="31.5" customHeight="1" thickBot="1">
      <c r="A75" s="1703"/>
      <c r="B75" s="1707"/>
      <c r="C75" s="1708"/>
      <c r="D75" s="1708"/>
      <c r="E75" s="1708"/>
      <c r="F75" s="1709"/>
      <c r="G75" s="1707"/>
      <c r="H75" s="1708"/>
      <c r="I75" s="1709"/>
      <c r="J75" s="1711"/>
      <c r="K75" s="1715"/>
      <c r="L75" s="1716"/>
      <c r="M75" s="1716"/>
      <c r="N75" s="1717"/>
      <c r="O75" s="504"/>
      <c r="P75" s="505"/>
      <c r="Q75" s="505"/>
      <c r="R75" s="505"/>
      <c r="S75" s="476"/>
      <c r="T75" s="476"/>
      <c r="U75" s="476"/>
      <c r="V75" s="476"/>
      <c r="W75" s="476"/>
      <c r="X75" s="476"/>
      <c r="Y75" s="476"/>
      <c r="Z75" s="476"/>
      <c r="AA75" s="476"/>
      <c r="AB75" s="476"/>
      <c r="AC75" s="476"/>
      <c r="AD75" s="476"/>
      <c r="AE75" s="1723" t="s">
        <v>195</v>
      </c>
      <c r="AF75" s="1724"/>
      <c r="AG75" s="1724"/>
      <c r="AH75" s="1724"/>
      <c r="AI75" s="1724"/>
      <c r="AJ75" s="1724"/>
      <c r="AK75" s="1724"/>
      <c r="AL75" s="1724"/>
      <c r="AM75" s="1724"/>
      <c r="AN75" s="1724"/>
      <c r="AO75" s="1724"/>
      <c r="AP75" s="1724"/>
      <c r="AQ75" s="1724"/>
      <c r="AR75" s="1724"/>
      <c r="AS75" s="1724"/>
      <c r="AT75" s="1725"/>
      <c r="AU75" s="506"/>
      <c r="AV75" s="506"/>
      <c r="AW75" s="506"/>
      <c r="AX75" s="506"/>
      <c r="AY75" s="507"/>
      <c r="AZ75" s="507"/>
      <c r="BA75" s="507"/>
      <c r="BB75" s="507"/>
      <c r="BC75" s="507"/>
      <c r="BD75" s="507"/>
      <c r="BE75" s="507"/>
      <c r="BF75" s="507"/>
      <c r="BG75" s="507"/>
      <c r="BH75" s="507"/>
      <c r="BI75" s="507"/>
      <c r="BJ75" s="507"/>
      <c r="BK75" s="1726"/>
      <c r="BL75" s="1726"/>
      <c r="BM75" s="1726"/>
      <c r="BN75" s="1726"/>
      <c r="BO75" s="1726"/>
      <c r="BP75" s="1726"/>
      <c r="BQ75" s="1726"/>
      <c r="BR75" s="1726"/>
      <c r="BS75" s="1726"/>
      <c r="BT75" s="1726"/>
      <c r="BU75" s="1726"/>
      <c r="BV75" s="1726"/>
      <c r="BW75" s="1726"/>
      <c r="BX75" s="1726"/>
      <c r="BY75" s="1726"/>
      <c r="BZ75" s="1726"/>
      <c r="CA75" s="502"/>
      <c r="CB75" s="502"/>
      <c r="CC75" s="671"/>
      <c r="CD75" s="671"/>
    </row>
    <row r="76" spans="1:82" s="672" customFormat="1" ht="26.1" customHeight="1">
      <c r="A76" s="508" t="s">
        <v>197</v>
      </c>
      <c r="B76" s="1683" t="s">
        <v>221</v>
      </c>
      <c r="C76" s="1684"/>
      <c r="D76" s="1684"/>
      <c r="E76" s="1684"/>
      <c r="F76" s="1685"/>
      <c r="G76" s="1686" t="s">
        <v>199</v>
      </c>
      <c r="H76" s="1687"/>
      <c r="I76" s="1688"/>
      <c r="J76" s="509">
        <v>3</v>
      </c>
      <c r="K76" s="1686" t="s">
        <v>4</v>
      </c>
      <c r="L76" s="1687"/>
      <c r="M76" s="1687"/>
      <c r="N76" s="1689"/>
      <c r="O76" s="1690">
        <v>5000</v>
      </c>
      <c r="P76" s="1691"/>
      <c r="Q76" s="1691"/>
      <c r="R76" s="481" t="s">
        <v>12</v>
      </c>
      <c r="S76" s="481" t="s">
        <v>204</v>
      </c>
      <c r="T76" s="482">
        <v>12</v>
      </c>
      <c r="U76" s="481" t="s">
        <v>201</v>
      </c>
      <c r="V76" s="481" t="s">
        <v>205</v>
      </c>
      <c r="W76" s="482">
        <v>2</v>
      </c>
      <c r="X76" s="481" t="s">
        <v>168</v>
      </c>
      <c r="Y76" s="481" t="s">
        <v>206</v>
      </c>
      <c r="Z76" s="1692">
        <f>O76*T76*W76</f>
        <v>120000</v>
      </c>
      <c r="AA76" s="1692"/>
      <c r="AB76" s="1692"/>
      <c r="AC76" s="1692"/>
      <c r="AD76" s="483" t="s">
        <v>12</v>
      </c>
      <c r="AE76" s="1693">
        <v>0</v>
      </c>
      <c r="AF76" s="1691"/>
      <c r="AG76" s="1691"/>
      <c r="AH76" s="645" t="s">
        <v>12</v>
      </c>
      <c r="AI76" s="645" t="s">
        <v>204</v>
      </c>
      <c r="AJ76" s="646">
        <v>12</v>
      </c>
      <c r="AK76" s="645" t="s">
        <v>201</v>
      </c>
      <c r="AL76" s="645" t="s">
        <v>204</v>
      </c>
      <c r="AM76" s="646">
        <v>2</v>
      </c>
      <c r="AN76" s="645" t="s">
        <v>168</v>
      </c>
      <c r="AO76" s="645" t="s">
        <v>212</v>
      </c>
      <c r="AP76" s="1692">
        <f t="shared" ref="AP76:AP77" si="16">AE76*AJ76*AM76</f>
        <v>0</v>
      </c>
      <c r="AQ76" s="1692"/>
      <c r="AR76" s="1692"/>
      <c r="AS76" s="1692"/>
      <c r="AT76" s="486" t="s">
        <v>12</v>
      </c>
      <c r="AU76" s="1674"/>
      <c r="AV76" s="1675"/>
      <c r="AW76" s="1675"/>
      <c r="AX76" s="510"/>
      <c r="AY76" s="511"/>
      <c r="AZ76" s="512"/>
      <c r="BA76" s="511"/>
      <c r="BB76" s="511"/>
      <c r="BC76" s="512"/>
      <c r="BD76" s="511"/>
      <c r="BE76" s="511"/>
      <c r="BF76" s="1675"/>
      <c r="BG76" s="1675"/>
      <c r="BH76" s="1675"/>
      <c r="BI76" s="1675"/>
      <c r="BJ76" s="513"/>
      <c r="BK76" s="1675"/>
      <c r="BL76" s="1675"/>
      <c r="BM76" s="1675"/>
      <c r="BN76" s="511"/>
      <c r="BO76" s="511"/>
      <c r="BP76" s="512"/>
      <c r="BQ76" s="511"/>
      <c r="BR76" s="511"/>
      <c r="BS76" s="512"/>
      <c r="BT76" s="511"/>
      <c r="BU76" s="511"/>
      <c r="BV76" s="1676"/>
      <c r="BW76" s="1676"/>
      <c r="BX76" s="1676"/>
      <c r="BY76" s="1676"/>
      <c r="BZ76" s="513"/>
      <c r="CA76" s="502"/>
      <c r="CB76" s="502"/>
      <c r="CC76" s="671"/>
      <c r="CD76" s="671"/>
    </row>
    <row r="77" spans="1:82" s="672" customFormat="1" ht="26.1" customHeight="1">
      <c r="A77" s="508" t="s">
        <v>207</v>
      </c>
      <c r="B77" s="1608" t="s">
        <v>222</v>
      </c>
      <c r="C77" s="1609"/>
      <c r="D77" s="1609"/>
      <c r="E77" s="1609"/>
      <c r="F77" s="1610"/>
      <c r="G77" s="1611" t="s">
        <v>223</v>
      </c>
      <c r="H77" s="1612"/>
      <c r="I77" s="1613"/>
      <c r="J77" s="514">
        <v>2</v>
      </c>
      <c r="K77" s="1677" t="s">
        <v>4</v>
      </c>
      <c r="L77" s="1678"/>
      <c r="M77" s="1678"/>
      <c r="N77" s="1679"/>
      <c r="O77" s="1680">
        <v>5000</v>
      </c>
      <c r="P77" s="1681"/>
      <c r="Q77" s="1681"/>
      <c r="R77" s="481" t="s">
        <v>12</v>
      </c>
      <c r="S77" s="481" t="s">
        <v>204</v>
      </c>
      <c r="T77" s="482">
        <v>12</v>
      </c>
      <c r="U77" s="481" t="s">
        <v>201</v>
      </c>
      <c r="V77" s="481" t="s">
        <v>205</v>
      </c>
      <c r="W77" s="482">
        <v>1</v>
      </c>
      <c r="X77" s="481" t="s">
        <v>168</v>
      </c>
      <c r="Y77" s="481" t="s">
        <v>212</v>
      </c>
      <c r="Z77" s="1681">
        <v>60000</v>
      </c>
      <c r="AA77" s="1681"/>
      <c r="AB77" s="1681"/>
      <c r="AC77" s="1681"/>
      <c r="AD77" s="483" t="s">
        <v>12</v>
      </c>
      <c r="AE77" s="1682">
        <v>0</v>
      </c>
      <c r="AF77" s="1681"/>
      <c r="AG77" s="1681"/>
      <c r="AH77" s="481" t="s">
        <v>12</v>
      </c>
      <c r="AI77" s="481" t="s">
        <v>204</v>
      </c>
      <c r="AJ77" s="482">
        <v>12</v>
      </c>
      <c r="AK77" s="481" t="s">
        <v>201</v>
      </c>
      <c r="AL77" s="481" t="s">
        <v>204</v>
      </c>
      <c r="AM77" s="482">
        <v>1</v>
      </c>
      <c r="AN77" s="481" t="s">
        <v>168</v>
      </c>
      <c r="AO77" s="481" t="s">
        <v>206</v>
      </c>
      <c r="AP77" s="1694">
        <f t="shared" si="16"/>
        <v>0</v>
      </c>
      <c r="AQ77" s="1694"/>
      <c r="AR77" s="1694"/>
      <c r="AS77" s="1694"/>
      <c r="AT77" s="491" t="s">
        <v>12</v>
      </c>
      <c r="AU77" s="1674"/>
      <c r="AV77" s="1675"/>
      <c r="AW77" s="1675"/>
      <c r="AX77" s="510"/>
      <c r="AY77" s="511"/>
      <c r="AZ77" s="512"/>
      <c r="BA77" s="511"/>
      <c r="BB77" s="511"/>
      <c r="BC77" s="512"/>
      <c r="BD77" s="511"/>
      <c r="BE77" s="511"/>
      <c r="BF77" s="1675"/>
      <c r="BG77" s="1675"/>
      <c r="BH77" s="1675"/>
      <c r="BI77" s="1675"/>
      <c r="BJ77" s="513"/>
      <c r="BK77" s="1675"/>
      <c r="BL77" s="1675"/>
      <c r="BM77" s="1675"/>
      <c r="BN77" s="511"/>
      <c r="BO77" s="511"/>
      <c r="BP77" s="512"/>
      <c r="BQ77" s="511"/>
      <c r="BR77" s="511"/>
      <c r="BS77" s="512"/>
      <c r="BT77" s="511"/>
      <c r="BU77" s="511"/>
      <c r="BV77" s="1676"/>
      <c r="BW77" s="1676"/>
      <c r="BX77" s="1676"/>
      <c r="BY77" s="1676"/>
      <c r="BZ77" s="513"/>
      <c r="CA77" s="502"/>
      <c r="CB77" s="502"/>
      <c r="CC77" s="671"/>
      <c r="CD77" s="671"/>
    </row>
    <row r="78" spans="1:82" s="672" customFormat="1" ht="26.1" customHeight="1">
      <c r="A78" s="508">
        <v>1</v>
      </c>
      <c r="B78" s="1608" t="str">
        <f ca="1">IF((ROW()-77)&lt;=MAX(⑥入力シート3!$AV$6:$AV$1085),IF(INDIRECT("⑥入力シート3!C"&amp;(INDEX(⑥入力シート3!AO$6:AO$1085,MATCH(ROW()-77,⑥入力シート3!$AV$6:$AV$1085,0))+1)*3)="","",INDIRECT("⑥入力シート3!C"&amp;(INDEX(⑥入力シート3!AO$6:AO$1085,MATCH(ROW()-77,⑥入力シート3!$AV$6:$AV$1085,0))+1)*3)),"")</f>
        <v/>
      </c>
      <c r="C78" s="1609"/>
      <c r="D78" s="1609"/>
      <c r="E78" s="1609"/>
      <c r="F78" s="1610"/>
      <c r="G78" s="1611" t="str">
        <f ca="1">IF((ROW()-77)&lt;=MAX(⑥入力シート3!$AV$6:$AV$1085),IF(INDIRECT("⑥入力シート3!E"&amp;(INDEX(⑥入力シート3!AO$6:AO$1085,MATCH(ROW()-77,⑥入力シート3!$AV$6:$AV$1085,0))+1)*3)="","",INDIRECT("⑥入力シート3!E"&amp;(INDEX(⑥入力シート3!AO$6:AO$1085,MATCH(ROW()-77,⑥入力シート3!$AV$6:$AV$1085,0))+1)*3)),"")</f>
        <v/>
      </c>
      <c r="H78" s="1612"/>
      <c r="I78" s="1613"/>
      <c r="J78" s="514" t="str">
        <f ca="1">IF((ROW()-77)&lt;=MAX(⑥入力シート3!$AV$6:$AV$1085),IF(INDIRECT("⑥入力シート3!F"&amp;(INDEX(⑥入力シート3!AO$6:AO$1085,MATCH(ROW()-77,⑥入力シート3!$AV$6:$AV$1085,0))+1)*3)="","",INDIRECT("⑥入力シート3!F"&amp;(INDEX(⑥入力シート3!AO$6:AO$1085,MATCH(ROW()-77,⑥入力シート3!$AV$6:$AV$1085,0))+1)*3)),"")</f>
        <v/>
      </c>
      <c r="K78" s="1611" t="str">
        <f ca="1">IF((ROW()-77)&lt;=MAX(⑥入力シート3!$AV$6:$AV$1085),IF(INDEX(⑥入力シート3!AP$6:AP$1085,MATCH(ROW()-77,⑥入力シート3!$AV$6:$AV$1085,0))=1,"基本給",IF(INDEX(⑥入力シート3!AP$6:AP$1085,MATCH(ROW()-77,⑥入力シート3!$AV$6:$AV$1085,0))=2,"手当","残")),"")</f>
        <v/>
      </c>
      <c r="L78" s="1612"/>
      <c r="M78" s="1612"/>
      <c r="N78" s="1614"/>
      <c r="O78" s="1615" t="str">
        <f ca="1">IF((ROW()-77)&lt;=MAX(⑥入力シート3!$AV$6:$AV$1085),INDEX(⑥入力シート3!AR$6:AR$1085,MATCH(ROW()-77,⑥入力シート3!$AV$6:$AV$1085,0)),"")</f>
        <v/>
      </c>
      <c r="P78" s="1616"/>
      <c r="Q78" s="1616"/>
      <c r="R78" s="481" t="s">
        <v>12</v>
      </c>
      <c r="S78" s="481" t="s">
        <v>204</v>
      </c>
      <c r="T78" s="638" t="str">
        <f ca="1">IF((ROW()-77)&lt;=MAX(⑥入力シート3!$AV$6:$AV$1085),INDEX(⑥入力シート3!AS$6:AS$1085,MATCH(ROW()-77,⑥入力シート3!$AV$6:$AV$1085,0)),"")</f>
        <v/>
      </c>
      <c r="U78" s="481" t="s">
        <v>201</v>
      </c>
      <c r="V78" s="481" t="s">
        <v>204</v>
      </c>
      <c r="W78" s="482">
        <v>1</v>
      </c>
      <c r="X78" s="481" t="s">
        <v>168</v>
      </c>
      <c r="Y78" s="481" t="s">
        <v>206</v>
      </c>
      <c r="Z78" s="1617" t="str">
        <f ca="1">IFERROR(O78*T78*W78,"")</f>
        <v/>
      </c>
      <c r="AA78" s="1617"/>
      <c r="AB78" s="1617"/>
      <c r="AC78" s="1617"/>
      <c r="AD78" s="483" t="s">
        <v>12</v>
      </c>
      <c r="AE78" s="1618"/>
      <c r="AF78" s="1619"/>
      <c r="AG78" s="1619"/>
      <c r="AH78" s="481" t="s">
        <v>12</v>
      </c>
      <c r="AI78" s="481" t="s">
        <v>211</v>
      </c>
      <c r="AJ78" s="677"/>
      <c r="AK78" s="481" t="s">
        <v>201</v>
      </c>
      <c r="AL78" s="481" t="s">
        <v>211</v>
      </c>
      <c r="AM78" s="482">
        <v>1</v>
      </c>
      <c r="AN78" s="481" t="s">
        <v>168</v>
      </c>
      <c r="AO78" s="481" t="s">
        <v>206</v>
      </c>
      <c r="AP78" s="1605">
        <f>IFERROR(AE78*AJ78*AM78,"")</f>
        <v>0</v>
      </c>
      <c r="AQ78" s="1605"/>
      <c r="AR78" s="1605"/>
      <c r="AS78" s="1605"/>
      <c r="AT78" s="491" t="s">
        <v>12</v>
      </c>
      <c r="AU78" s="1674"/>
      <c r="AV78" s="1675"/>
      <c r="AW78" s="1675"/>
      <c r="AX78" s="510"/>
      <c r="AY78" s="511"/>
      <c r="AZ78" s="512"/>
      <c r="BA78" s="511"/>
      <c r="BB78" s="511"/>
      <c r="BC78" s="512"/>
      <c r="BD78" s="511"/>
      <c r="BE78" s="511"/>
      <c r="BF78" s="1675"/>
      <c r="BG78" s="1675"/>
      <c r="BH78" s="1675"/>
      <c r="BI78" s="1675"/>
      <c r="BJ78" s="513"/>
      <c r="BK78" s="1675"/>
      <c r="BL78" s="1675"/>
      <c r="BM78" s="1675"/>
      <c r="BN78" s="511"/>
      <c r="BO78" s="511"/>
      <c r="BP78" s="512"/>
      <c r="BQ78" s="511"/>
      <c r="BR78" s="511"/>
      <c r="BS78" s="512"/>
      <c r="BT78" s="511"/>
      <c r="BU78" s="511"/>
      <c r="BV78" s="1676"/>
      <c r="BW78" s="1676"/>
      <c r="BX78" s="1676"/>
      <c r="BY78" s="1676"/>
      <c r="BZ78" s="513"/>
      <c r="CA78" s="502"/>
      <c r="CB78" s="502"/>
      <c r="CC78" s="671"/>
      <c r="CD78" s="671"/>
    </row>
    <row r="79" spans="1:82" s="672" customFormat="1" ht="26.1" customHeight="1">
      <c r="A79" s="508">
        <v>2</v>
      </c>
      <c r="B79" s="1608" t="str">
        <f ca="1">IF((ROW()-77)&lt;=MAX(⑥入力シート3!$AV$6:$AV$1085),IF(INDIRECT("⑥入力シート3!C"&amp;(INDEX(⑥入力シート3!AO$6:AO$1085,MATCH(ROW()-77,⑥入力シート3!$AV$6:$AV$1085,0))+1)*3)="","",INDIRECT("⑥入力シート3!C"&amp;(INDEX(⑥入力シート3!AO$6:AO$1085,MATCH(ROW()-77,⑥入力シート3!$AV$6:$AV$1085,0))+1)*3)),"")</f>
        <v/>
      </c>
      <c r="C79" s="1609"/>
      <c r="D79" s="1609"/>
      <c r="E79" s="1609"/>
      <c r="F79" s="1610"/>
      <c r="G79" s="1611" t="str">
        <f ca="1">IF((ROW()-77)&lt;=MAX(⑥入力シート3!$AV$6:$AV$1085),IF(INDIRECT("⑥入力シート3!E"&amp;(INDEX(⑥入力シート3!AO$6:AO$1085,MATCH(ROW()-77,⑥入力シート3!$AV$6:$AV$1085,0))+1)*3)="","",INDIRECT("⑥入力シート3!E"&amp;(INDEX(⑥入力シート3!AO$6:AO$1085,MATCH(ROW()-77,⑥入力シート3!$AV$6:$AV$1085,0))+1)*3)),"")</f>
        <v/>
      </c>
      <c r="H79" s="1612"/>
      <c r="I79" s="1613"/>
      <c r="J79" s="514" t="str">
        <f ca="1">IF((ROW()-77)&lt;=MAX(⑥入力シート3!$AV$6:$AV$1085),IF(INDIRECT("⑥入力シート3!F"&amp;(INDEX(⑥入力シート3!AO$6:AO$1085,MATCH(ROW()-77,⑥入力シート3!$AV$6:$AV$1085,0))+1)*3)="","",INDIRECT("⑥入力シート3!F"&amp;(INDEX(⑥入力シート3!AO$6:AO$1085,MATCH(ROW()-77,⑥入力シート3!$AV$6:$AV$1085,0))+1)*3)),"")</f>
        <v/>
      </c>
      <c r="K79" s="1611" t="str">
        <f ca="1">IF((ROW()-77)&lt;=MAX(⑥入力シート3!$AV$6:$AV$1085),IF(INDEX(⑥入力シート3!AP$6:AP$1085,MATCH(ROW()-77,⑥入力シート3!$AV$6:$AV$1085,0))=1,"基本給",IF(INDEX(⑥入力シート3!AP$6:AP$1085,MATCH(ROW()-77,⑥入力シート3!$AV$6:$AV$1085,0))=2,"手当","残")),"")</f>
        <v/>
      </c>
      <c r="L79" s="1612"/>
      <c r="M79" s="1612"/>
      <c r="N79" s="1614"/>
      <c r="O79" s="1615" t="str">
        <f ca="1">IF((ROW()-77)&lt;=MAX(⑥入力シート3!$AV$6:$AV$1085),INDEX(⑥入力シート3!AR$6:AR$1085,MATCH(ROW()-77,⑥入力シート3!$AV$6:$AV$1085,0)),"")</f>
        <v/>
      </c>
      <c r="P79" s="1616"/>
      <c r="Q79" s="1616"/>
      <c r="R79" s="481" t="s">
        <v>12</v>
      </c>
      <c r="S79" s="481" t="s">
        <v>204</v>
      </c>
      <c r="T79" s="638" t="str">
        <f ca="1">IF((ROW()-77)&lt;=MAX(⑥入力シート3!$AV$6:$AV$1085),INDEX(⑥入力シート3!AS$6:AS$1085,MATCH(ROW()-77,⑥入力シート3!$AV$6:$AV$1085,0)),"")</f>
        <v/>
      </c>
      <c r="U79" s="481" t="s">
        <v>201</v>
      </c>
      <c r="V79" s="481" t="s">
        <v>204</v>
      </c>
      <c r="W79" s="482">
        <v>1</v>
      </c>
      <c r="X79" s="481" t="s">
        <v>168</v>
      </c>
      <c r="Y79" s="481" t="s">
        <v>203</v>
      </c>
      <c r="Z79" s="1617" t="str">
        <f t="shared" ref="Z79:Z107" ca="1" si="17">IFERROR(O79*T79*W79,"")</f>
        <v/>
      </c>
      <c r="AA79" s="1617"/>
      <c r="AB79" s="1617"/>
      <c r="AC79" s="1617"/>
      <c r="AD79" s="483" t="s">
        <v>12</v>
      </c>
      <c r="AE79" s="1618"/>
      <c r="AF79" s="1619"/>
      <c r="AG79" s="1619"/>
      <c r="AH79" s="481" t="s">
        <v>12</v>
      </c>
      <c r="AI79" s="481" t="s">
        <v>205</v>
      </c>
      <c r="AJ79" s="677"/>
      <c r="AK79" s="481" t="s">
        <v>201</v>
      </c>
      <c r="AL79" s="481" t="s">
        <v>211</v>
      </c>
      <c r="AM79" s="482">
        <v>1</v>
      </c>
      <c r="AN79" s="481" t="s">
        <v>168</v>
      </c>
      <c r="AO79" s="481" t="s">
        <v>212</v>
      </c>
      <c r="AP79" s="1605">
        <f t="shared" ref="AP79:AP107" si="18">IFERROR(AE79*AJ79*AM79,"")</f>
        <v>0</v>
      </c>
      <c r="AQ79" s="1605"/>
      <c r="AR79" s="1605"/>
      <c r="AS79" s="1605"/>
      <c r="AT79" s="491" t="s">
        <v>12</v>
      </c>
      <c r="AU79" s="1674"/>
      <c r="AV79" s="1675"/>
      <c r="AW79" s="1675"/>
      <c r="AX79" s="510"/>
      <c r="AY79" s="511"/>
      <c r="AZ79" s="512"/>
      <c r="BA79" s="511"/>
      <c r="BB79" s="511"/>
      <c r="BC79" s="512"/>
      <c r="BD79" s="511"/>
      <c r="BE79" s="511"/>
      <c r="BF79" s="1675"/>
      <c r="BG79" s="1675"/>
      <c r="BH79" s="1675"/>
      <c r="BI79" s="1675"/>
      <c r="BJ79" s="513"/>
      <c r="BK79" s="1675"/>
      <c r="BL79" s="1675"/>
      <c r="BM79" s="1675"/>
      <c r="BN79" s="511"/>
      <c r="BO79" s="511"/>
      <c r="BP79" s="512"/>
      <c r="BQ79" s="511"/>
      <c r="BR79" s="511"/>
      <c r="BS79" s="512"/>
      <c r="BT79" s="511"/>
      <c r="BU79" s="511"/>
      <c r="BV79" s="1676"/>
      <c r="BW79" s="1676"/>
      <c r="BX79" s="1676"/>
      <c r="BY79" s="1676"/>
      <c r="BZ79" s="513"/>
      <c r="CA79" s="502"/>
      <c r="CB79" s="502"/>
      <c r="CC79" s="671"/>
      <c r="CD79" s="671"/>
    </row>
    <row r="80" spans="1:82" s="672" customFormat="1" ht="26.1" customHeight="1">
      <c r="A80" s="508">
        <v>3</v>
      </c>
      <c r="B80"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0" s="1609"/>
      <c r="D80" s="1609"/>
      <c r="E80" s="1609"/>
      <c r="F80" s="1610"/>
      <c r="G80" s="1611" t="str">
        <f ca="1">IF((ROW()-77)&lt;=MAX(⑥入力シート3!$AV$6:$AV$1085),IF(INDIRECT("⑥入力シート3!E"&amp;(INDEX(⑥入力シート3!AO$6:AO$1085,MATCH(ROW()-77,⑥入力シート3!$AV$6:$AV$1085,0))+1)*3)="","",INDIRECT("⑥入力シート3!E"&amp;(INDEX(⑥入力シート3!AO$6:AO$1085,MATCH(ROW()-77,⑥入力シート3!$AV$6:$AV$1085,0))+1)*3)),"")</f>
        <v/>
      </c>
      <c r="H80" s="1612"/>
      <c r="I80" s="1613"/>
      <c r="J80" s="514" t="str">
        <f ca="1">IF((ROW()-77)&lt;=MAX(⑥入力シート3!$AV$6:$AV$1085),IF(INDIRECT("⑥入力シート3!F"&amp;(INDEX(⑥入力シート3!AO$6:AO$1085,MATCH(ROW()-77,⑥入力シート3!$AV$6:$AV$1085,0))+1)*3)="","",INDIRECT("⑥入力シート3!F"&amp;(INDEX(⑥入力シート3!AO$6:AO$1085,MATCH(ROW()-77,⑥入力シート3!$AV$6:$AV$1085,0))+1)*3)),"")</f>
        <v/>
      </c>
      <c r="K80" s="1611" t="str">
        <f ca="1">IF((ROW()-77)&lt;=MAX(⑥入力シート3!$AV$6:$AV$1085),IF(INDEX(⑥入力シート3!AP$6:AP$1085,MATCH(ROW()-77,⑥入力シート3!$AV$6:$AV$1085,0))=1,"基本給",IF(INDEX(⑥入力シート3!AP$6:AP$1085,MATCH(ROW()-77,⑥入力シート3!$AV$6:$AV$1085,0))=2,"手当","残")),"")</f>
        <v/>
      </c>
      <c r="L80" s="1612"/>
      <c r="M80" s="1612"/>
      <c r="N80" s="1614"/>
      <c r="O80" s="1615" t="str">
        <f ca="1">IF((ROW()-77)&lt;=MAX(⑥入力シート3!$AV$6:$AV$1085),INDEX(⑥入力シート3!AR$6:AR$1085,MATCH(ROW()-77,⑥入力シート3!$AV$6:$AV$1085,0)),"")</f>
        <v/>
      </c>
      <c r="P80" s="1616"/>
      <c r="Q80" s="1616"/>
      <c r="R80" s="481" t="s">
        <v>12</v>
      </c>
      <c r="S80" s="481" t="s">
        <v>204</v>
      </c>
      <c r="T80" s="638" t="str">
        <f ca="1">IF((ROW()-77)&lt;=MAX(⑥入力シート3!$AV$6:$AV$1085),INDEX(⑥入力シート3!AS$6:AS$1085,MATCH(ROW()-77,⑥入力シート3!$AV$6:$AV$1085,0)),"")</f>
        <v/>
      </c>
      <c r="U80" s="481" t="s">
        <v>201</v>
      </c>
      <c r="V80" s="481" t="s">
        <v>204</v>
      </c>
      <c r="W80" s="482">
        <v>1</v>
      </c>
      <c r="X80" s="481" t="s">
        <v>168</v>
      </c>
      <c r="Y80" s="481" t="s">
        <v>206</v>
      </c>
      <c r="Z80" s="1617" t="str">
        <f t="shared" ca="1" si="17"/>
        <v/>
      </c>
      <c r="AA80" s="1617"/>
      <c r="AB80" s="1617"/>
      <c r="AC80" s="1617"/>
      <c r="AD80" s="483" t="s">
        <v>12</v>
      </c>
      <c r="AE80" s="1618"/>
      <c r="AF80" s="1619"/>
      <c r="AG80" s="1619"/>
      <c r="AH80" s="481" t="s">
        <v>12</v>
      </c>
      <c r="AI80" s="481" t="s">
        <v>205</v>
      </c>
      <c r="AJ80" s="677"/>
      <c r="AK80" s="481" t="s">
        <v>201</v>
      </c>
      <c r="AL80" s="481" t="s">
        <v>205</v>
      </c>
      <c r="AM80" s="482">
        <v>1</v>
      </c>
      <c r="AN80" s="481" t="s">
        <v>168</v>
      </c>
      <c r="AO80" s="481" t="s">
        <v>206</v>
      </c>
      <c r="AP80" s="1605">
        <f t="shared" si="18"/>
        <v>0</v>
      </c>
      <c r="AQ80" s="1605"/>
      <c r="AR80" s="1605"/>
      <c r="AS80" s="1605"/>
      <c r="AT80" s="491" t="s">
        <v>12</v>
      </c>
      <c r="AU80" s="1603"/>
      <c r="AV80" s="1604"/>
      <c r="AW80" s="1604"/>
      <c r="AX80" s="511"/>
      <c r="AY80" s="511"/>
      <c r="AZ80" s="512"/>
      <c r="BA80" s="511"/>
      <c r="BB80" s="511"/>
      <c r="BC80" s="512"/>
      <c r="BD80" s="511"/>
      <c r="BE80" s="511"/>
      <c r="BF80" s="1607"/>
      <c r="BG80" s="1607"/>
      <c r="BH80" s="1607"/>
      <c r="BI80" s="1607"/>
      <c r="BJ80" s="513"/>
      <c r="BK80" s="1606"/>
      <c r="BL80" s="1606"/>
      <c r="BM80" s="1606"/>
      <c r="BN80" s="511"/>
      <c r="BO80" s="511"/>
      <c r="BP80" s="512"/>
      <c r="BQ80" s="511"/>
      <c r="BR80" s="511"/>
      <c r="BS80" s="512"/>
      <c r="BT80" s="511"/>
      <c r="BU80" s="511"/>
      <c r="BV80" s="1607"/>
      <c r="BW80" s="1607"/>
      <c r="BX80" s="1607"/>
      <c r="BY80" s="1607"/>
      <c r="BZ80" s="513"/>
      <c r="CA80" s="502"/>
      <c r="CB80" s="502"/>
      <c r="CC80" s="671"/>
      <c r="CD80" s="671"/>
    </row>
    <row r="81" spans="1:82" s="672" customFormat="1" ht="26.1" customHeight="1">
      <c r="A81" s="508">
        <v>4</v>
      </c>
      <c r="B81"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1" s="1609"/>
      <c r="D81" s="1609"/>
      <c r="E81" s="1609"/>
      <c r="F81" s="1610"/>
      <c r="G81" s="1611" t="str">
        <f ca="1">IF((ROW()-77)&lt;=MAX(⑥入力シート3!$AV$6:$AV$1085),IF(INDIRECT("⑥入力シート3!E"&amp;(INDEX(⑥入力シート3!AO$6:AO$1085,MATCH(ROW()-77,⑥入力シート3!$AV$6:$AV$1085,0))+1)*3)="","",INDIRECT("⑥入力シート3!E"&amp;(INDEX(⑥入力シート3!AO$6:AO$1085,MATCH(ROW()-77,⑥入力シート3!$AV$6:$AV$1085,0))+1)*3)),"")</f>
        <v/>
      </c>
      <c r="H81" s="1612"/>
      <c r="I81" s="1613"/>
      <c r="J81" s="514" t="str">
        <f ca="1">IF((ROW()-77)&lt;=MAX(⑥入力シート3!$AV$6:$AV$1085),IF(INDIRECT("⑥入力シート3!F"&amp;(INDEX(⑥入力シート3!AO$6:AO$1085,MATCH(ROW()-77,⑥入力シート3!$AV$6:$AV$1085,0))+1)*3)="","",INDIRECT("⑥入力シート3!F"&amp;(INDEX(⑥入力シート3!AO$6:AO$1085,MATCH(ROW()-77,⑥入力シート3!$AV$6:$AV$1085,0))+1)*3)),"")</f>
        <v/>
      </c>
      <c r="K81" s="1611" t="str">
        <f ca="1">IF((ROW()-77)&lt;=MAX(⑥入力シート3!$AV$6:$AV$1085),IF(INDEX(⑥入力シート3!AP$6:AP$1085,MATCH(ROW()-77,⑥入力シート3!$AV$6:$AV$1085,0))=1,"基本給",IF(INDEX(⑥入力シート3!AP$6:AP$1085,MATCH(ROW()-77,⑥入力シート3!$AV$6:$AV$1085,0))=2,"手当","残")),"")</f>
        <v/>
      </c>
      <c r="L81" s="1612"/>
      <c r="M81" s="1612"/>
      <c r="N81" s="1614"/>
      <c r="O81" s="1615" t="str">
        <f ca="1">IF((ROW()-77)&lt;=MAX(⑥入力シート3!$AV$6:$AV$1085),INDEX(⑥入力シート3!AR$6:AR$1085,MATCH(ROW()-77,⑥入力シート3!$AV$6:$AV$1085,0)),"")</f>
        <v/>
      </c>
      <c r="P81" s="1616"/>
      <c r="Q81" s="1616"/>
      <c r="R81" s="481" t="s">
        <v>12</v>
      </c>
      <c r="S81" s="481" t="s">
        <v>200</v>
      </c>
      <c r="T81" s="638" t="str">
        <f ca="1">IF((ROW()-77)&lt;=MAX(⑥入力シート3!$AV$6:$AV$1085),INDEX(⑥入力シート3!AS$6:AS$1085,MATCH(ROW()-77,⑥入力シート3!$AV$6:$AV$1085,0)),"")</f>
        <v/>
      </c>
      <c r="U81" s="481" t="s">
        <v>201</v>
      </c>
      <c r="V81" s="481" t="s">
        <v>200</v>
      </c>
      <c r="W81" s="482">
        <v>1</v>
      </c>
      <c r="X81" s="481" t="s">
        <v>168</v>
      </c>
      <c r="Y81" s="481" t="s">
        <v>203</v>
      </c>
      <c r="Z81" s="1617" t="str">
        <f t="shared" ca="1" si="17"/>
        <v/>
      </c>
      <c r="AA81" s="1617"/>
      <c r="AB81" s="1617"/>
      <c r="AC81" s="1617"/>
      <c r="AD81" s="483" t="s">
        <v>12</v>
      </c>
      <c r="AE81" s="1618"/>
      <c r="AF81" s="1619"/>
      <c r="AG81" s="1619"/>
      <c r="AH81" s="481" t="s">
        <v>12</v>
      </c>
      <c r="AI81" s="481" t="s">
        <v>200</v>
      </c>
      <c r="AJ81" s="677"/>
      <c r="AK81" s="481" t="s">
        <v>201</v>
      </c>
      <c r="AL81" s="481" t="s">
        <v>200</v>
      </c>
      <c r="AM81" s="482">
        <v>1</v>
      </c>
      <c r="AN81" s="481" t="s">
        <v>168</v>
      </c>
      <c r="AO81" s="481" t="s">
        <v>203</v>
      </c>
      <c r="AP81" s="1605">
        <f t="shared" si="18"/>
        <v>0</v>
      </c>
      <c r="AQ81" s="1605"/>
      <c r="AR81" s="1605"/>
      <c r="AS81" s="1605"/>
      <c r="AT81" s="491" t="s">
        <v>12</v>
      </c>
      <c r="AU81" s="516"/>
      <c r="AV81" s="516"/>
      <c r="AW81" s="516"/>
      <c r="AX81" s="511"/>
      <c r="AY81" s="511"/>
      <c r="AZ81" s="512"/>
      <c r="BA81" s="511"/>
      <c r="BB81" s="511"/>
      <c r="BC81" s="512"/>
      <c r="BD81" s="511"/>
      <c r="BE81" s="511"/>
      <c r="BF81" s="515"/>
      <c r="BG81" s="515"/>
      <c r="BH81" s="515"/>
      <c r="BI81" s="515"/>
      <c r="BJ81" s="513"/>
      <c r="BK81" s="517"/>
      <c r="BL81" s="517"/>
      <c r="BM81" s="517"/>
      <c r="BN81" s="511"/>
      <c r="BO81" s="511"/>
      <c r="BP81" s="512"/>
      <c r="BQ81" s="511"/>
      <c r="BR81" s="511"/>
      <c r="BS81" s="512"/>
      <c r="BT81" s="511"/>
      <c r="BU81" s="511"/>
      <c r="BV81" s="515"/>
      <c r="BW81" s="515"/>
      <c r="BX81" s="515"/>
      <c r="BY81" s="515"/>
      <c r="BZ81" s="513"/>
      <c r="CA81" s="502"/>
      <c r="CB81" s="502"/>
      <c r="CC81" s="671"/>
      <c r="CD81" s="671"/>
    </row>
    <row r="82" spans="1:82" s="672" customFormat="1" ht="26.1" customHeight="1">
      <c r="A82" s="508">
        <v>5</v>
      </c>
      <c r="B82"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2" s="1609"/>
      <c r="D82" s="1609"/>
      <c r="E82" s="1609"/>
      <c r="F82" s="1610"/>
      <c r="G82" s="1611" t="str">
        <f ca="1">IF((ROW()-77)&lt;=MAX(⑥入力シート3!$AV$6:$AV$1085),IF(INDIRECT("⑥入力シート3!E"&amp;(INDEX(⑥入力シート3!AO$6:AO$1085,MATCH(ROW()-77,⑥入力シート3!$AV$6:$AV$1085,0))+1)*3)="","",INDIRECT("⑥入力シート3!E"&amp;(INDEX(⑥入力シート3!AO$6:AO$1085,MATCH(ROW()-77,⑥入力シート3!$AV$6:$AV$1085,0))+1)*3)),"")</f>
        <v/>
      </c>
      <c r="H82" s="1612"/>
      <c r="I82" s="1613"/>
      <c r="J82" s="514" t="str">
        <f ca="1">IF((ROW()-77)&lt;=MAX(⑥入力シート3!$AV$6:$AV$1085),IF(INDIRECT("⑥入力シート3!F"&amp;(INDEX(⑥入力シート3!AO$6:AO$1085,MATCH(ROW()-77,⑥入力シート3!$AV$6:$AV$1085,0))+1)*3)="","",INDIRECT("⑥入力シート3!F"&amp;(INDEX(⑥入力シート3!AO$6:AO$1085,MATCH(ROW()-77,⑥入力シート3!$AV$6:$AV$1085,0))+1)*3)),"")</f>
        <v/>
      </c>
      <c r="K82" s="1611" t="str">
        <f ca="1">IF((ROW()-77)&lt;=MAX(⑥入力シート3!$AV$6:$AV$1085),IF(INDEX(⑥入力シート3!AP$6:AP$1085,MATCH(ROW()-77,⑥入力シート3!$AV$6:$AV$1085,0))=1,"基本給",IF(INDEX(⑥入力シート3!AP$6:AP$1085,MATCH(ROW()-77,⑥入力シート3!$AV$6:$AV$1085,0))=2,"手当","残")),"")</f>
        <v/>
      </c>
      <c r="L82" s="1612"/>
      <c r="M82" s="1612"/>
      <c r="N82" s="1614"/>
      <c r="O82" s="1615" t="str">
        <f ca="1">IF((ROW()-77)&lt;=MAX(⑥入力シート3!$AV$6:$AV$1085),INDEX(⑥入力シート3!AR$6:AR$1085,MATCH(ROW()-77,⑥入力シート3!$AV$6:$AV$1085,0)),"")</f>
        <v/>
      </c>
      <c r="P82" s="1616"/>
      <c r="Q82" s="1616"/>
      <c r="R82" s="481" t="s">
        <v>12</v>
      </c>
      <c r="S82" s="481" t="s">
        <v>200</v>
      </c>
      <c r="T82" s="638" t="str">
        <f ca="1">IF((ROW()-77)&lt;=MAX(⑥入力シート3!$AV$6:$AV$1085),INDEX(⑥入力シート3!AS$6:AS$1085,MATCH(ROW()-77,⑥入力シート3!$AV$6:$AV$1085,0)),"")</f>
        <v/>
      </c>
      <c r="U82" s="481" t="s">
        <v>201</v>
      </c>
      <c r="V82" s="481" t="s">
        <v>200</v>
      </c>
      <c r="W82" s="482">
        <v>1</v>
      </c>
      <c r="X82" s="481" t="s">
        <v>168</v>
      </c>
      <c r="Y82" s="481" t="s">
        <v>203</v>
      </c>
      <c r="Z82" s="1617" t="str">
        <f t="shared" ref="Z82:Z91" ca="1" si="19">IFERROR(O82*T82*W82,"")</f>
        <v/>
      </c>
      <c r="AA82" s="1617"/>
      <c r="AB82" s="1617"/>
      <c r="AC82" s="1617"/>
      <c r="AD82" s="483" t="s">
        <v>12</v>
      </c>
      <c r="AE82" s="1618"/>
      <c r="AF82" s="1619"/>
      <c r="AG82" s="1619"/>
      <c r="AH82" s="481" t="s">
        <v>12</v>
      </c>
      <c r="AI82" s="481" t="s">
        <v>200</v>
      </c>
      <c r="AJ82" s="677"/>
      <c r="AK82" s="481" t="s">
        <v>201</v>
      </c>
      <c r="AL82" s="481" t="s">
        <v>200</v>
      </c>
      <c r="AM82" s="482">
        <v>1</v>
      </c>
      <c r="AN82" s="481" t="s">
        <v>168</v>
      </c>
      <c r="AO82" s="481" t="s">
        <v>203</v>
      </c>
      <c r="AP82" s="1605">
        <f t="shared" ref="AP82:AP91" si="20">IFERROR(AE82*AJ82*AM82,"")</f>
        <v>0</v>
      </c>
      <c r="AQ82" s="1605"/>
      <c r="AR82" s="1605"/>
      <c r="AS82" s="1605"/>
      <c r="AT82" s="491" t="s">
        <v>12</v>
      </c>
      <c r="AU82" s="516"/>
      <c r="AV82" s="516"/>
      <c r="AW82" s="516"/>
      <c r="AX82" s="511"/>
      <c r="AY82" s="511"/>
      <c r="AZ82" s="512"/>
      <c r="BA82" s="511"/>
      <c r="BB82" s="511"/>
      <c r="BC82" s="512"/>
      <c r="BD82" s="511"/>
      <c r="BE82" s="511"/>
      <c r="BF82" s="515"/>
      <c r="BG82" s="515"/>
      <c r="BH82" s="515"/>
      <c r="BI82" s="515"/>
      <c r="BJ82" s="513"/>
      <c r="BK82" s="517"/>
      <c r="BL82" s="517"/>
      <c r="BM82" s="517"/>
      <c r="BN82" s="511"/>
      <c r="BO82" s="511"/>
      <c r="BP82" s="512"/>
      <c r="BQ82" s="511"/>
      <c r="BR82" s="511"/>
      <c r="BS82" s="512"/>
      <c r="BT82" s="511"/>
      <c r="BU82" s="511"/>
      <c r="BV82" s="515"/>
      <c r="BW82" s="515"/>
      <c r="BX82" s="515"/>
      <c r="BY82" s="515"/>
      <c r="BZ82" s="513"/>
      <c r="CA82" s="502"/>
      <c r="CB82" s="502"/>
      <c r="CC82" s="671"/>
      <c r="CD82" s="671"/>
    </row>
    <row r="83" spans="1:82" s="672" customFormat="1" ht="26.1" customHeight="1">
      <c r="A83" s="508">
        <v>6</v>
      </c>
      <c r="B83"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3" s="1609"/>
      <c r="D83" s="1609"/>
      <c r="E83" s="1609"/>
      <c r="F83" s="1609"/>
      <c r="G83" s="1625" t="str">
        <f ca="1">IF((ROW()-77)&lt;=MAX(⑥入力シート3!$AV$6:$AV$1085),IF(INDIRECT("⑥入力シート3!E"&amp;(INDEX(⑥入力シート3!AO$6:AO$1085,MATCH(ROW()-77,⑥入力シート3!$AV$6:$AV$1085,0))+1)*3)="","",INDIRECT("⑥入力シート3!E"&amp;(INDEX(⑥入力シート3!AO$6:AO$1085,MATCH(ROW()-77,⑥入力シート3!$AV$6:$AV$1085,0))+1)*3)),"")</f>
        <v/>
      </c>
      <c r="H83" s="1626"/>
      <c r="I83" s="1626"/>
      <c r="J83" s="514" t="str">
        <f ca="1">IF((ROW()-77)&lt;=MAX(⑥入力シート3!$AV$6:$AV$1085),IF(INDIRECT("⑥入力シート3!F"&amp;(INDEX(⑥入力シート3!AO$6:AO$1085,MATCH(ROW()-77,⑥入力シート3!$AV$6:$AV$1085,0))+1)*3)="","",INDIRECT("⑥入力シート3!F"&amp;(INDEX(⑥入力シート3!AO$6:AO$1085,MATCH(ROW()-77,⑥入力シート3!$AV$6:$AV$1085,0))+1)*3)),"")</f>
        <v/>
      </c>
      <c r="K83" s="1611" t="str">
        <f ca="1">IF((ROW()-77)&lt;=MAX(⑥入力シート3!$AV$6:$AV$1085),IF(INDEX(⑥入力シート3!AP$6:AP$1085,MATCH(ROW()-77,⑥入力シート3!$AV$6:$AV$1085,0))=1,"基本給",IF(INDEX(⑥入力シート3!AP$6:AP$1085,MATCH(ROW()-77,⑥入力シート3!$AV$6:$AV$1085,0))=2,"手当","残")),"")</f>
        <v/>
      </c>
      <c r="L83" s="1612"/>
      <c r="M83" s="1612"/>
      <c r="N83" s="1612"/>
      <c r="O83" s="1615" t="str">
        <f ca="1">IF((ROW()-77)&lt;=MAX(⑥入力シート3!$AV$6:$AV$1085),INDEX(⑥入力シート3!AR$6:AR$1085,MATCH(ROW()-77,⑥入力シート3!$AV$6:$AV$1085,0)),"")</f>
        <v/>
      </c>
      <c r="P83" s="1616"/>
      <c r="Q83" s="1616"/>
      <c r="R83" s="481" t="s">
        <v>12</v>
      </c>
      <c r="S83" s="481" t="s">
        <v>200</v>
      </c>
      <c r="T83" s="638" t="str">
        <f ca="1">IF((ROW()-77)&lt;=MAX(⑥入力シート3!$AV$6:$AV$1085),INDEX(⑥入力シート3!AS$6:AS$1085,MATCH(ROW()-77,⑥入力シート3!$AV$6:$AV$1085,0)),"")</f>
        <v/>
      </c>
      <c r="U83" s="481" t="s">
        <v>201</v>
      </c>
      <c r="V83" s="481" t="s">
        <v>200</v>
      </c>
      <c r="W83" s="482">
        <v>1</v>
      </c>
      <c r="X83" s="481" t="s">
        <v>168</v>
      </c>
      <c r="Y83" s="481" t="s">
        <v>203</v>
      </c>
      <c r="Z83" s="1617" t="str">
        <f t="shared" ca="1" si="19"/>
        <v/>
      </c>
      <c r="AA83" s="1617"/>
      <c r="AB83" s="1617"/>
      <c r="AC83" s="1617"/>
      <c r="AD83" s="483" t="s">
        <v>12</v>
      </c>
      <c r="AE83" s="1618"/>
      <c r="AF83" s="1619"/>
      <c r="AG83" s="1619"/>
      <c r="AH83" s="481" t="s">
        <v>12</v>
      </c>
      <c r="AI83" s="481" t="s">
        <v>200</v>
      </c>
      <c r="AJ83" s="677"/>
      <c r="AK83" s="481" t="s">
        <v>201</v>
      </c>
      <c r="AL83" s="481" t="s">
        <v>200</v>
      </c>
      <c r="AM83" s="482">
        <v>1</v>
      </c>
      <c r="AN83" s="481" t="s">
        <v>168</v>
      </c>
      <c r="AO83" s="481" t="s">
        <v>203</v>
      </c>
      <c r="AP83" s="1605">
        <f t="shared" si="20"/>
        <v>0</v>
      </c>
      <c r="AQ83" s="1605"/>
      <c r="AR83" s="1605"/>
      <c r="AS83" s="1605"/>
      <c r="AT83" s="491" t="s">
        <v>12</v>
      </c>
      <c r="AU83" s="516"/>
      <c r="AV83" s="516"/>
      <c r="AW83" s="516"/>
      <c r="AX83" s="511"/>
      <c r="AY83" s="511"/>
      <c r="AZ83" s="512"/>
      <c r="BA83" s="511"/>
      <c r="BB83" s="511"/>
      <c r="BC83" s="512"/>
      <c r="BD83" s="511"/>
      <c r="BE83" s="511"/>
      <c r="BF83" s="515"/>
      <c r="BG83" s="515"/>
      <c r="BH83" s="515"/>
      <c r="BI83" s="515"/>
      <c r="BJ83" s="513"/>
      <c r="BK83" s="517"/>
      <c r="BL83" s="517"/>
      <c r="BM83" s="517"/>
      <c r="BN83" s="511"/>
      <c r="BO83" s="511"/>
      <c r="BP83" s="512"/>
      <c r="BQ83" s="511"/>
      <c r="BR83" s="511"/>
      <c r="BS83" s="512"/>
      <c r="BT83" s="511"/>
      <c r="BU83" s="511"/>
      <c r="BV83" s="515"/>
      <c r="BW83" s="515"/>
      <c r="BX83" s="515"/>
      <c r="BY83" s="515"/>
      <c r="BZ83" s="513"/>
      <c r="CA83" s="502"/>
      <c r="CB83" s="502"/>
      <c r="CC83" s="671"/>
      <c r="CD83" s="671"/>
    </row>
    <row r="84" spans="1:82" s="672" customFormat="1" ht="26.1" customHeight="1">
      <c r="A84" s="508">
        <v>7</v>
      </c>
      <c r="B84"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4" s="1609"/>
      <c r="D84" s="1609"/>
      <c r="E84" s="1609"/>
      <c r="F84" s="1609"/>
      <c r="G84" s="1625" t="str">
        <f ca="1">IF((ROW()-77)&lt;=MAX(⑥入力シート3!$AV$6:$AV$1085),IF(INDIRECT("⑥入力シート3!E"&amp;(INDEX(⑥入力シート3!AO$6:AO$1085,MATCH(ROW()-77,⑥入力シート3!$AV$6:$AV$1085,0))+1)*3)="","",INDIRECT("⑥入力シート3!E"&amp;(INDEX(⑥入力シート3!AO$6:AO$1085,MATCH(ROW()-77,⑥入力シート3!$AV$6:$AV$1085,0))+1)*3)),"")</f>
        <v/>
      </c>
      <c r="H84" s="1626"/>
      <c r="I84" s="1626"/>
      <c r="J84" s="514" t="str">
        <f ca="1">IF((ROW()-77)&lt;=MAX(⑥入力シート3!$AV$6:$AV$1085),IF(INDIRECT("⑥入力シート3!F"&amp;(INDEX(⑥入力シート3!AO$6:AO$1085,MATCH(ROW()-77,⑥入力シート3!$AV$6:$AV$1085,0))+1)*3)="","",INDIRECT("⑥入力シート3!F"&amp;(INDEX(⑥入力シート3!AO$6:AO$1085,MATCH(ROW()-77,⑥入力シート3!$AV$6:$AV$1085,0))+1)*3)),"")</f>
        <v/>
      </c>
      <c r="K84" s="1611" t="str">
        <f ca="1">IF((ROW()-77)&lt;=MAX(⑥入力シート3!$AV$6:$AV$1085),IF(INDEX(⑥入力シート3!AP$6:AP$1085,MATCH(ROW()-77,⑥入力シート3!$AV$6:$AV$1085,0))=1,"基本給",IF(INDEX(⑥入力シート3!AP$6:AP$1085,MATCH(ROW()-77,⑥入力シート3!$AV$6:$AV$1085,0))=2,"手当","残")),"")</f>
        <v/>
      </c>
      <c r="L84" s="1612"/>
      <c r="M84" s="1612"/>
      <c r="N84" s="1612"/>
      <c r="O84" s="1615" t="str">
        <f ca="1">IF((ROW()-77)&lt;=MAX(⑥入力シート3!$AV$6:$AV$1085),INDEX(⑥入力シート3!AR$6:AR$1085,MATCH(ROW()-77,⑥入力シート3!$AV$6:$AV$1085,0)),"")</f>
        <v/>
      </c>
      <c r="P84" s="1616"/>
      <c r="Q84" s="1616"/>
      <c r="R84" s="481" t="s">
        <v>12</v>
      </c>
      <c r="S84" s="481" t="s">
        <v>200</v>
      </c>
      <c r="T84" s="638" t="str">
        <f ca="1">IF((ROW()-77)&lt;=MAX(⑥入力シート3!$AV$6:$AV$1085),INDEX(⑥入力シート3!AS$6:AS$1085,MATCH(ROW()-77,⑥入力シート3!$AV$6:$AV$1085,0)),"")</f>
        <v/>
      </c>
      <c r="U84" s="481" t="s">
        <v>201</v>
      </c>
      <c r="V84" s="481" t="s">
        <v>200</v>
      </c>
      <c r="W84" s="482">
        <v>1</v>
      </c>
      <c r="X84" s="481" t="s">
        <v>168</v>
      </c>
      <c r="Y84" s="481" t="s">
        <v>203</v>
      </c>
      <c r="Z84" s="1617" t="str">
        <f t="shared" ca="1" si="19"/>
        <v/>
      </c>
      <c r="AA84" s="1617"/>
      <c r="AB84" s="1617"/>
      <c r="AC84" s="1617"/>
      <c r="AD84" s="483" t="s">
        <v>12</v>
      </c>
      <c r="AE84" s="1618"/>
      <c r="AF84" s="1619"/>
      <c r="AG84" s="1619"/>
      <c r="AH84" s="481" t="s">
        <v>12</v>
      </c>
      <c r="AI84" s="481" t="s">
        <v>200</v>
      </c>
      <c r="AJ84" s="677"/>
      <c r="AK84" s="481" t="s">
        <v>201</v>
      </c>
      <c r="AL84" s="481" t="s">
        <v>200</v>
      </c>
      <c r="AM84" s="482">
        <v>1</v>
      </c>
      <c r="AN84" s="481" t="s">
        <v>168</v>
      </c>
      <c r="AO84" s="481" t="s">
        <v>203</v>
      </c>
      <c r="AP84" s="1605">
        <f t="shared" si="20"/>
        <v>0</v>
      </c>
      <c r="AQ84" s="1605"/>
      <c r="AR84" s="1605"/>
      <c r="AS84" s="1605"/>
      <c r="AT84" s="491" t="s">
        <v>12</v>
      </c>
      <c r="AU84" s="516"/>
      <c r="AV84" s="516"/>
      <c r="AW84" s="516"/>
      <c r="AX84" s="511"/>
      <c r="AY84" s="511"/>
      <c r="AZ84" s="512"/>
      <c r="BA84" s="511"/>
      <c r="BB84" s="511"/>
      <c r="BC84" s="512"/>
      <c r="BD84" s="511"/>
      <c r="BE84" s="511"/>
      <c r="BF84" s="515"/>
      <c r="BG84" s="515"/>
      <c r="BH84" s="515"/>
      <c r="BI84" s="515"/>
      <c r="BJ84" s="513"/>
      <c r="BK84" s="517"/>
      <c r="BL84" s="517"/>
      <c r="BM84" s="517"/>
      <c r="BN84" s="511"/>
      <c r="BO84" s="511"/>
      <c r="BP84" s="512"/>
      <c r="BQ84" s="511"/>
      <c r="BR84" s="511"/>
      <c r="BS84" s="512"/>
      <c r="BT84" s="511"/>
      <c r="BU84" s="511"/>
      <c r="BV84" s="515"/>
      <c r="BW84" s="515"/>
      <c r="BX84" s="515"/>
      <c r="BY84" s="515"/>
      <c r="BZ84" s="513"/>
      <c r="CA84" s="502"/>
      <c r="CB84" s="502"/>
      <c r="CC84" s="671"/>
      <c r="CD84" s="671"/>
    </row>
    <row r="85" spans="1:82" s="672" customFormat="1" ht="26.1" customHeight="1">
      <c r="A85" s="508">
        <v>8</v>
      </c>
      <c r="B85"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5" s="1609"/>
      <c r="D85" s="1609"/>
      <c r="E85" s="1609"/>
      <c r="F85" s="1609"/>
      <c r="G85" s="1625" t="str">
        <f ca="1">IF((ROW()-77)&lt;=MAX(⑥入力シート3!$AV$6:$AV$1085),IF(INDIRECT("⑥入力シート3!E"&amp;(INDEX(⑥入力シート3!AO$6:AO$1085,MATCH(ROW()-77,⑥入力シート3!$AV$6:$AV$1085,0))+1)*3)="","",INDIRECT("⑥入力シート3!E"&amp;(INDEX(⑥入力シート3!AO$6:AO$1085,MATCH(ROW()-77,⑥入力シート3!$AV$6:$AV$1085,0))+1)*3)),"")</f>
        <v/>
      </c>
      <c r="H85" s="1626"/>
      <c r="I85" s="1626"/>
      <c r="J85" s="514" t="str">
        <f ca="1">IF((ROW()-77)&lt;=MAX(⑥入力シート3!$AV$6:$AV$1085),IF(INDIRECT("⑥入力シート3!F"&amp;(INDEX(⑥入力シート3!AO$6:AO$1085,MATCH(ROW()-77,⑥入力シート3!$AV$6:$AV$1085,0))+1)*3)="","",INDIRECT("⑥入力シート3!F"&amp;(INDEX(⑥入力シート3!AO$6:AO$1085,MATCH(ROW()-77,⑥入力シート3!$AV$6:$AV$1085,0))+1)*3)),"")</f>
        <v/>
      </c>
      <c r="K85" s="1611" t="str">
        <f ca="1">IF((ROW()-77)&lt;=MAX(⑥入力シート3!$AV$6:$AV$1085),IF(INDEX(⑥入力シート3!AP$6:AP$1085,MATCH(ROW()-77,⑥入力シート3!$AV$6:$AV$1085,0))=1,"基本給",IF(INDEX(⑥入力シート3!AP$6:AP$1085,MATCH(ROW()-77,⑥入力シート3!$AV$6:$AV$1085,0))=2,"手当","残")),"")</f>
        <v/>
      </c>
      <c r="L85" s="1612"/>
      <c r="M85" s="1612"/>
      <c r="N85" s="1612"/>
      <c r="O85" s="1615" t="str">
        <f ca="1">IF((ROW()-77)&lt;=MAX(⑥入力シート3!$AV$6:$AV$1085),INDEX(⑥入力シート3!AR$6:AR$1085,MATCH(ROW()-77,⑥入力シート3!$AV$6:$AV$1085,0)),"")</f>
        <v/>
      </c>
      <c r="P85" s="1616"/>
      <c r="Q85" s="1616"/>
      <c r="R85" s="481" t="s">
        <v>12</v>
      </c>
      <c r="S85" s="481" t="s">
        <v>200</v>
      </c>
      <c r="T85" s="638" t="str">
        <f ca="1">IF((ROW()-77)&lt;=MAX(⑥入力シート3!$AV$6:$AV$1085),INDEX(⑥入力シート3!AS$6:AS$1085,MATCH(ROW()-77,⑥入力シート3!$AV$6:$AV$1085,0)),"")</f>
        <v/>
      </c>
      <c r="U85" s="481" t="s">
        <v>201</v>
      </c>
      <c r="V85" s="481" t="s">
        <v>200</v>
      </c>
      <c r="W85" s="482">
        <v>1</v>
      </c>
      <c r="X85" s="481" t="s">
        <v>168</v>
      </c>
      <c r="Y85" s="481" t="s">
        <v>203</v>
      </c>
      <c r="Z85" s="1617" t="str">
        <f t="shared" ca="1" si="19"/>
        <v/>
      </c>
      <c r="AA85" s="1617"/>
      <c r="AB85" s="1617"/>
      <c r="AC85" s="1617"/>
      <c r="AD85" s="483" t="s">
        <v>12</v>
      </c>
      <c r="AE85" s="1618"/>
      <c r="AF85" s="1619"/>
      <c r="AG85" s="1619"/>
      <c r="AH85" s="481" t="s">
        <v>12</v>
      </c>
      <c r="AI85" s="481" t="s">
        <v>200</v>
      </c>
      <c r="AJ85" s="677"/>
      <c r="AK85" s="481" t="s">
        <v>201</v>
      </c>
      <c r="AL85" s="481" t="s">
        <v>200</v>
      </c>
      <c r="AM85" s="482">
        <v>1</v>
      </c>
      <c r="AN85" s="481" t="s">
        <v>168</v>
      </c>
      <c r="AO85" s="481" t="s">
        <v>203</v>
      </c>
      <c r="AP85" s="1605">
        <f t="shared" si="20"/>
        <v>0</v>
      </c>
      <c r="AQ85" s="1605"/>
      <c r="AR85" s="1605"/>
      <c r="AS85" s="1605"/>
      <c r="AT85" s="491" t="s">
        <v>12</v>
      </c>
      <c r="AU85" s="516"/>
      <c r="AV85" s="516"/>
      <c r="AW85" s="516"/>
      <c r="AX85" s="511"/>
      <c r="AY85" s="511"/>
      <c r="AZ85" s="512"/>
      <c r="BA85" s="511"/>
      <c r="BB85" s="511"/>
      <c r="BC85" s="512"/>
      <c r="BD85" s="511"/>
      <c r="BE85" s="511"/>
      <c r="BF85" s="515"/>
      <c r="BG85" s="515"/>
      <c r="BH85" s="515"/>
      <c r="BI85" s="515"/>
      <c r="BJ85" s="513"/>
      <c r="BK85" s="517"/>
      <c r="BL85" s="517"/>
      <c r="BM85" s="517"/>
      <c r="BN85" s="511"/>
      <c r="BO85" s="511"/>
      <c r="BP85" s="512"/>
      <c r="BQ85" s="511"/>
      <c r="BR85" s="511"/>
      <c r="BS85" s="512"/>
      <c r="BT85" s="511"/>
      <c r="BU85" s="511"/>
      <c r="BV85" s="515"/>
      <c r="BW85" s="515"/>
      <c r="BX85" s="515"/>
      <c r="BY85" s="515"/>
      <c r="BZ85" s="513"/>
      <c r="CA85" s="502"/>
      <c r="CB85" s="502"/>
      <c r="CC85" s="671"/>
      <c r="CD85" s="671"/>
    </row>
    <row r="86" spans="1:82" s="672" customFormat="1" ht="26.1" customHeight="1">
      <c r="A86" s="508">
        <v>9</v>
      </c>
      <c r="B86"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6" s="1609"/>
      <c r="D86" s="1609"/>
      <c r="E86" s="1609"/>
      <c r="F86" s="1609"/>
      <c r="G86" s="1625" t="str">
        <f ca="1">IF((ROW()-77)&lt;=MAX(⑥入力シート3!$AV$6:$AV$1085),IF(INDIRECT("⑥入力シート3!E"&amp;(INDEX(⑥入力シート3!AO$6:AO$1085,MATCH(ROW()-77,⑥入力シート3!$AV$6:$AV$1085,0))+1)*3)="","",INDIRECT("⑥入力シート3!E"&amp;(INDEX(⑥入力シート3!AO$6:AO$1085,MATCH(ROW()-77,⑥入力シート3!$AV$6:$AV$1085,0))+1)*3)),"")</f>
        <v/>
      </c>
      <c r="H86" s="1626"/>
      <c r="I86" s="1626"/>
      <c r="J86" s="514" t="str">
        <f ca="1">IF((ROW()-77)&lt;=MAX(⑥入力シート3!$AV$6:$AV$1085),IF(INDIRECT("⑥入力シート3!F"&amp;(INDEX(⑥入力シート3!AO$6:AO$1085,MATCH(ROW()-77,⑥入力シート3!$AV$6:$AV$1085,0))+1)*3)="","",INDIRECT("⑥入力シート3!F"&amp;(INDEX(⑥入力シート3!AO$6:AO$1085,MATCH(ROW()-77,⑥入力シート3!$AV$6:$AV$1085,0))+1)*3)),"")</f>
        <v/>
      </c>
      <c r="K86" s="1611" t="str">
        <f ca="1">IF((ROW()-77)&lt;=MAX(⑥入力シート3!$AV$6:$AV$1085),IF(INDEX(⑥入力シート3!AP$6:AP$1085,MATCH(ROW()-77,⑥入力シート3!$AV$6:$AV$1085,0))=1,"基本給",IF(INDEX(⑥入力シート3!AP$6:AP$1085,MATCH(ROW()-77,⑥入力シート3!$AV$6:$AV$1085,0))=2,"手当","残")),"")</f>
        <v/>
      </c>
      <c r="L86" s="1612"/>
      <c r="M86" s="1612"/>
      <c r="N86" s="1612"/>
      <c r="O86" s="1615" t="str">
        <f ca="1">IF((ROW()-77)&lt;=MAX(⑥入力シート3!$AV$6:$AV$1085),INDEX(⑥入力シート3!AR$6:AR$1085,MATCH(ROW()-77,⑥入力シート3!$AV$6:$AV$1085,0)),"")</f>
        <v/>
      </c>
      <c r="P86" s="1616"/>
      <c r="Q86" s="1616"/>
      <c r="R86" s="481" t="s">
        <v>12</v>
      </c>
      <c r="S86" s="481" t="s">
        <v>200</v>
      </c>
      <c r="T86" s="638" t="str">
        <f ca="1">IF((ROW()-77)&lt;=MAX(⑥入力シート3!$AV$6:$AV$1085),INDEX(⑥入力シート3!AS$6:AS$1085,MATCH(ROW()-77,⑥入力シート3!$AV$6:$AV$1085,0)),"")</f>
        <v/>
      </c>
      <c r="U86" s="481" t="s">
        <v>201</v>
      </c>
      <c r="V86" s="481" t="s">
        <v>200</v>
      </c>
      <c r="W86" s="482">
        <v>1</v>
      </c>
      <c r="X86" s="481" t="s">
        <v>168</v>
      </c>
      <c r="Y86" s="481" t="s">
        <v>203</v>
      </c>
      <c r="Z86" s="1617" t="str">
        <f t="shared" ca="1" si="19"/>
        <v/>
      </c>
      <c r="AA86" s="1617"/>
      <c r="AB86" s="1617"/>
      <c r="AC86" s="1617"/>
      <c r="AD86" s="483" t="s">
        <v>12</v>
      </c>
      <c r="AE86" s="1618"/>
      <c r="AF86" s="1619"/>
      <c r="AG86" s="1619"/>
      <c r="AH86" s="481" t="s">
        <v>12</v>
      </c>
      <c r="AI86" s="481" t="s">
        <v>200</v>
      </c>
      <c r="AJ86" s="677"/>
      <c r="AK86" s="481" t="s">
        <v>201</v>
      </c>
      <c r="AL86" s="481" t="s">
        <v>200</v>
      </c>
      <c r="AM86" s="482">
        <v>1</v>
      </c>
      <c r="AN86" s="481" t="s">
        <v>168</v>
      </c>
      <c r="AO86" s="481" t="s">
        <v>203</v>
      </c>
      <c r="AP86" s="1605">
        <f t="shared" si="20"/>
        <v>0</v>
      </c>
      <c r="AQ86" s="1605"/>
      <c r="AR86" s="1605"/>
      <c r="AS86" s="1605"/>
      <c r="AT86" s="491" t="s">
        <v>12</v>
      </c>
      <c r="AU86" s="516"/>
      <c r="AV86" s="516"/>
      <c r="AW86" s="516"/>
      <c r="AX86" s="511"/>
      <c r="AY86" s="511"/>
      <c r="AZ86" s="512"/>
      <c r="BA86" s="511"/>
      <c r="BB86" s="511"/>
      <c r="BC86" s="512"/>
      <c r="BD86" s="511"/>
      <c r="BE86" s="511"/>
      <c r="BF86" s="515"/>
      <c r="BG86" s="515"/>
      <c r="BH86" s="515"/>
      <c r="BI86" s="515"/>
      <c r="BJ86" s="513"/>
      <c r="BK86" s="517"/>
      <c r="BL86" s="517"/>
      <c r="BM86" s="517"/>
      <c r="BN86" s="511"/>
      <c r="BO86" s="511"/>
      <c r="BP86" s="512"/>
      <c r="BQ86" s="511"/>
      <c r="BR86" s="511"/>
      <c r="BS86" s="512"/>
      <c r="BT86" s="511"/>
      <c r="BU86" s="511"/>
      <c r="BV86" s="515"/>
      <c r="BW86" s="515"/>
      <c r="BX86" s="515"/>
      <c r="BY86" s="515"/>
      <c r="BZ86" s="513"/>
      <c r="CA86" s="502"/>
      <c r="CB86" s="502"/>
      <c r="CC86" s="671"/>
      <c r="CD86" s="671"/>
    </row>
    <row r="87" spans="1:82" s="672" customFormat="1" ht="26.1" customHeight="1">
      <c r="A87" s="508">
        <v>10</v>
      </c>
      <c r="B87"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7" s="1609"/>
      <c r="D87" s="1609"/>
      <c r="E87" s="1609"/>
      <c r="F87" s="1609"/>
      <c r="G87" s="1625" t="str">
        <f ca="1">IF((ROW()-77)&lt;=MAX(⑥入力シート3!$AV$6:$AV$1085),IF(INDIRECT("⑥入力シート3!E"&amp;(INDEX(⑥入力シート3!AO$6:AO$1085,MATCH(ROW()-77,⑥入力シート3!$AV$6:$AV$1085,0))+1)*3)="","",INDIRECT("⑥入力シート3!E"&amp;(INDEX(⑥入力シート3!AO$6:AO$1085,MATCH(ROW()-77,⑥入力シート3!$AV$6:$AV$1085,0))+1)*3)),"")</f>
        <v/>
      </c>
      <c r="H87" s="1626"/>
      <c r="I87" s="1626"/>
      <c r="J87" s="514" t="str">
        <f ca="1">IF((ROW()-77)&lt;=MAX(⑥入力シート3!$AV$6:$AV$1085),IF(INDIRECT("⑥入力シート3!F"&amp;(INDEX(⑥入力シート3!AO$6:AO$1085,MATCH(ROW()-77,⑥入力シート3!$AV$6:$AV$1085,0))+1)*3)="","",INDIRECT("⑥入力シート3!F"&amp;(INDEX(⑥入力シート3!AO$6:AO$1085,MATCH(ROW()-77,⑥入力シート3!$AV$6:$AV$1085,0))+1)*3)),"")</f>
        <v/>
      </c>
      <c r="K87" s="1611" t="str">
        <f ca="1">IF((ROW()-77)&lt;=MAX(⑥入力シート3!$AV$6:$AV$1085),IF(INDEX(⑥入力シート3!AP$6:AP$1085,MATCH(ROW()-77,⑥入力シート3!$AV$6:$AV$1085,0))=1,"基本給",IF(INDEX(⑥入力シート3!AP$6:AP$1085,MATCH(ROW()-77,⑥入力シート3!$AV$6:$AV$1085,0))=2,"手当","残")),"")</f>
        <v/>
      </c>
      <c r="L87" s="1612"/>
      <c r="M87" s="1612"/>
      <c r="N87" s="1612"/>
      <c r="O87" s="1615" t="str">
        <f ca="1">IF((ROW()-77)&lt;=MAX(⑥入力シート3!$AV$6:$AV$1085),INDEX(⑥入力シート3!AR$6:AR$1085,MATCH(ROW()-77,⑥入力シート3!$AV$6:$AV$1085,0)),"")</f>
        <v/>
      </c>
      <c r="P87" s="1616"/>
      <c r="Q87" s="1616"/>
      <c r="R87" s="481" t="s">
        <v>12</v>
      </c>
      <c r="S87" s="481" t="s">
        <v>200</v>
      </c>
      <c r="T87" s="638" t="str">
        <f ca="1">IF((ROW()-77)&lt;=MAX(⑥入力シート3!$AV$6:$AV$1085),INDEX(⑥入力シート3!AS$6:AS$1085,MATCH(ROW()-77,⑥入力シート3!$AV$6:$AV$1085,0)),"")</f>
        <v/>
      </c>
      <c r="U87" s="481" t="s">
        <v>201</v>
      </c>
      <c r="V87" s="481" t="s">
        <v>200</v>
      </c>
      <c r="W87" s="482">
        <v>1</v>
      </c>
      <c r="X87" s="481" t="s">
        <v>168</v>
      </c>
      <c r="Y87" s="481" t="s">
        <v>203</v>
      </c>
      <c r="Z87" s="1617" t="str">
        <f t="shared" ca="1" si="19"/>
        <v/>
      </c>
      <c r="AA87" s="1617"/>
      <c r="AB87" s="1617"/>
      <c r="AC87" s="1617"/>
      <c r="AD87" s="483" t="s">
        <v>12</v>
      </c>
      <c r="AE87" s="1618"/>
      <c r="AF87" s="1619"/>
      <c r="AG87" s="1619"/>
      <c r="AH87" s="481" t="s">
        <v>12</v>
      </c>
      <c r="AI87" s="481" t="s">
        <v>200</v>
      </c>
      <c r="AJ87" s="677"/>
      <c r="AK87" s="481" t="s">
        <v>201</v>
      </c>
      <c r="AL87" s="481" t="s">
        <v>200</v>
      </c>
      <c r="AM87" s="482">
        <v>1</v>
      </c>
      <c r="AN87" s="481" t="s">
        <v>168</v>
      </c>
      <c r="AO87" s="481" t="s">
        <v>203</v>
      </c>
      <c r="AP87" s="1605">
        <f t="shared" si="20"/>
        <v>0</v>
      </c>
      <c r="AQ87" s="1605"/>
      <c r="AR87" s="1605"/>
      <c r="AS87" s="1605"/>
      <c r="AT87" s="491" t="s">
        <v>12</v>
      </c>
      <c r="AU87" s="516"/>
      <c r="AV87" s="516"/>
      <c r="AW87" s="516"/>
      <c r="AX87" s="511"/>
      <c r="AY87" s="511"/>
      <c r="AZ87" s="512"/>
      <c r="BA87" s="511"/>
      <c r="BB87" s="511"/>
      <c r="BC87" s="512"/>
      <c r="BD87" s="511"/>
      <c r="BE87" s="511"/>
      <c r="BF87" s="515"/>
      <c r="BG87" s="515"/>
      <c r="BH87" s="515"/>
      <c r="BI87" s="515"/>
      <c r="BJ87" s="513"/>
      <c r="BK87" s="517"/>
      <c r="BL87" s="517"/>
      <c r="BM87" s="517"/>
      <c r="BN87" s="511"/>
      <c r="BO87" s="511"/>
      <c r="BP87" s="512"/>
      <c r="BQ87" s="511"/>
      <c r="BR87" s="511"/>
      <c r="BS87" s="512"/>
      <c r="BT87" s="511"/>
      <c r="BU87" s="511"/>
      <c r="BV87" s="515"/>
      <c r="BW87" s="515"/>
      <c r="BX87" s="515"/>
      <c r="BY87" s="515"/>
      <c r="BZ87" s="513"/>
      <c r="CA87" s="502"/>
      <c r="CB87" s="502"/>
      <c r="CC87" s="671"/>
      <c r="CD87" s="671"/>
    </row>
    <row r="88" spans="1:82" s="672" customFormat="1" ht="26.1" customHeight="1">
      <c r="A88" s="508">
        <v>11</v>
      </c>
      <c r="B88"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8" s="1609"/>
      <c r="D88" s="1609"/>
      <c r="E88" s="1609"/>
      <c r="F88" s="1609"/>
      <c r="G88" s="1625" t="str">
        <f ca="1">IF((ROW()-77)&lt;=MAX(⑥入力シート3!$AV$6:$AV$1085),IF(INDIRECT("⑥入力シート3!E"&amp;(INDEX(⑥入力シート3!AO$6:AO$1085,MATCH(ROW()-77,⑥入力シート3!$AV$6:$AV$1085,0))+1)*3)="","",INDIRECT("⑥入力シート3!E"&amp;(INDEX(⑥入力シート3!AO$6:AO$1085,MATCH(ROW()-77,⑥入力シート3!$AV$6:$AV$1085,0))+1)*3)),"")</f>
        <v/>
      </c>
      <c r="H88" s="1626"/>
      <c r="I88" s="1626"/>
      <c r="J88" s="514" t="str">
        <f ca="1">IF((ROW()-77)&lt;=MAX(⑥入力シート3!$AV$6:$AV$1085),IF(INDIRECT("⑥入力シート3!F"&amp;(INDEX(⑥入力シート3!AO$6:AO$1085,MATCH(ROW()-77,⑥入力シート3!$AV$6:$AV$1085,0))+1)*3)="","",INDIRECT("⑥入力シート3!F"&amp;(INDEX(⑥入力シート3!AO$6:AO$1085,MATCH(ROW()-77,⑥入力シート3!$AV$6:$AV$1085,0))+1)*3)),"")</f>
        <v/>
      </c>
      <c r="K88" s="1611" t="str">
        <f ca="1">IF((ROW()-77)&lt;=MAX(⑥入力シート3!$AV$6:$AV$1085),IF(INDEX(⑥入力シート3!AP$6:AP$1085,MATCH(ROW()-77,⑥入力シート3!$AV$6:$AV$1085,0))=1,"基本給",IF(INDEX(⑥入力シート3!AP$6:AP$1085,MATCH(ROW()-77,⑥入力シート3!$AV$6:$AV$1085,0))=2,"手当","残")),"")</f>
        <v/>
      </c>
      <c r="L88" s="1612"/>
      <c r="M88" s="1612"/>
      <c r="N88" s="1612"/>
      <c r="O88" s="1615" t="str">
        <f ca="1">IF((ROW()-77)&lt;=MAX(⑥入力シート3!$AV$6:$AV$1085),INDEX(⑥入力シート3!AR$6:AR$1085,MATCH(ROW()-77,⑥入力シート3!$AV$6:$AV$1085,0)),"")</f>
        <v/>
      </c>
      <c r="P88" s="1616"/>
      <c r="Q88" s="1616"/>
      <c r="R88" s="481" t="s">
        <v>12</v>
      </c>
      <c r="S88" s="481" t="s">
        <v>200</v>
      </c>
      <c r="T88" s="638" t="str">
        <f ca="1">IF((ROW()-77)&lt;=MAX(⑥入力シート3!$AV$6:$AV$1085),INDEX(⑥入力シート3!AS$6:AS$1085,MATCH(ROW()-77,⑥入力シート3!$AV$6:$AV$1085,0)),"")</f>
        <v/>
      </c>
      <c r="U88" s="481" t="s">
        <v>201</v>
      </c>
      <c r="V88" s="481" t="s">
        <v>200</v>
      </c>
      <c r="W88" s="482">
        <v>1</v>
      </c>
      <c r="X88" s="481" t="s">
        <v>168</v>
      </c>
      <c r="Y88" s="481" t="s">
        <v>203</v>
      </c>
      <c r="Z88" s="1617" t="str">
        <f t="shared" ca="1" si="19"/>
        <v/>
      </c>
      <c r="AA88" s="1617"/>
      <c r="AB88" s="1617"/>
      <c r="AC88" s="1617"/>
      <c r="AD88" s="483" t="s">
        <v>12</v>
      </c>
      <c r="AE88" s="1618"/>
      <c r="AF88" s="1619"/>
      <c r="AG88" s="1619"/>
      <c r="AH88" s="481" t="s">
        <v>12</v>
      </c>
      <c r="AI88" s="481" t="s">
        <v>200</v>
      </c>
      <c r="AJ88" s="677"/>
      <c r="AK88" s="481" t="s">
        <v>201</v>
      </c>
      <c r="AL88" s="481" t="s">
        <v>200</v>
      </c>
      <c r="AM88" s="482">
        <v>1</v>
      </c>
      <c r="AN88" s="481" t="s">
        <v>168</v>
      </c>
      <c r="AO88" s="481" t="s">
        <v>203</v>
      </c>
      <c r="AP88" s="1605">
        <f t="shared" si="20"/>
        <v>0</v>
      </c>
      <c r="AQ88" s="1605"/>
      <c r="AR88" s="1605"/>
      <c r="AS88" s="1605"/>
      <c r="AT88" s="491" t="s">
        <v>12</v>
      </c>
      <c r="AU88" s="516"/>
      <c r="AV88" s="516"/>
      <c r="AW88" s="516"/>
      <c r="AX88" s="511"/>
      <c r="AY88" s="511"/>
      <c r="AZ88" s="512"/>
      <c r="BA88" s="511"/>
      <c r="BB88" s="511"/>
      <c r="BC88" s="512"/>
      <c r="BD88" s="511"/>
      <c r="BE88" s="511"/>
      <c r="BF88" s="515"/>
      <c r="BG88" s="515"/>
      <c r="BH88" s="515"/>
      <c r="BI88" s="515"/>
      <c r="BJ88" s="513"/>
      <c r="BK88" s="517"/>
      <c r="BL88" s="517"/>
      <c r="BM88" s="517"/>
      <c r="BN88" s="511"/>
      <c r="BO88" s="511"/>
      <c r="BP88" s="512"/>
      <c r="BQ88" s="511"/>
      <c r="BR88" s="511"/>
      <c r="BS88" s="512"/>
      <c r="BT88" s="511"/>
      <c r="BU88" s="511"/>
      <c r="BV88" s="515"/>
      <c r="BW88" s="515"/>
      <c r="BX88" s="515"/>
      <c r="BY88" s="515"/>
      <c r="BZ88" s="513"/>
      <c r="CA88" s="502"/>
      <c r="CB88" s="502"/>
      <c r="CC88" s="671"/>
      <c r="CD88" s="671"/>
    </row>
    <row r="89" spans="1:82" s="672" customFormat="1" ht="26.1" customHeight="1">
      <c r="A89" s="508">
        <v>12</v>
      </c>
      <c r="B89" s="1608" t="str">
        <f ca="1">IF((ROW()-77)&lt;=MAX(⑥入力シート3!$AV$6:$AV$1085),IF(INDIRECT("⑥入力シート3!C"&amp;(INDEX(⑥入力シート3!AO$6:AO$1085,MATCH(ROW()-77,⑥入力シート3!$AV$6:$AV$1085,0))+1)*3)="","",INDIRECT("⑥入力シート3!C"&amp;(INDEX(⑥入力シート3!AO$6:AO$1085,MATCH(ROW()-77,⑥入力シート3!$AV$6:$AV$1085,0))+1)*3)),"")</f>
        <v/>
      </c>
      <c r="C89" s="1609"/>
      <c r="D89" s="1609"/>
      <c r="E89" s="1609"/>
      <c r="F89" s="1610"/>
      <c r="G89" s="1611" t="str">
        <f ca="1">IF((ROW()-77)&lt;=MAX(⑥入力シート3!$AV$6:$AV$1085),IF(INDIRECT("⑥入力シート3!E"&amp;(INDEX(⑥入力シート3!AO$6:AO$1085,MATCH(ROW()-77,⑥入力シート3!$AV$6:$AV$1085,0))+1)*3)="","",INDIRECT("⑥入力シート3!E"&amp;(INDEX(⑥入力シート3!AO$6:AO$1085,MATCH(ROW()-77,⑥入力シート3!$AV$6:$AV$1085,0))+1)*3)),"")</f>
        <v/>
      </c>
      <c r="H89" s="1612"/>
      <c r="I89" s="1613"/>
      <c r="J89" s="514" t="str">
        <f ca="1">IF((ROW()-77)&lt;=MAX(⑥入力シート3!$AV$6:$AV$1085),IF(INDIRECT("⑥入力シート3!F"&amp;(INDEX(⑥入力シート3!AO$6:AO$1085,MATCH(ROW()-77,⑥入力シート3!$AV$6:$AV$1085,0))+1)*3)="","",INDIRECT("⑥入力シート3!F"&amp;(INDEX(⑥入力シート3!AO$6:AO$1085,MATCH(ROW()-77,⑥入力シート3!$AV$6:$AV$1085,0))+1)*3)),"")</f>
        <v/>
      </c>
      <c r="K89" s="1611" t="str">
        <f ca="1">IF((ROW()-77)&lt;=MAX(⑥入力シート3!$AV$6:$AV$1085),IF(INDEX(⑥入力シート3!AP$6:AP$1085,MATCH(ROW()-77,⑥入力シート3!$AV$6:$AV$1085,0))=1,"基本給",IF(INDEX(⑥入力シート3!AP$6:AP$1085,MATCH(ROW()-77,⑥入力シート3!$AV$6:$AV$1085,0))=2,"手当","残")),"")</f>
        <v/>
      </c>
      <c r="L89" s="1612"/>
      <c r="M89" s="1612"/>
      <c r="N89" s="1614"/>
      <c r="O89" s="1615" t="str">
        <f ca="1">IF((ROW()-77)&lt;=MAX(⑥入力シート3!$AV$6:$AV$1085),INDEX(⑥入力シート3!AR$6:AR$1085,MATCH(ROW()-77,⑥入力シート3!$AV$6:$AV$1085,0)),"")</f>
        <v/>
      </c>
      <c r="P89" s="1616"/>
      <c r="Q89" s="1616"/>
      <c r="R89" s="481" t="s">
        <v>12</v>
      </c>
      <c r="S89" s="481" t="s">
        <v>200</v>
      </c>
      <c r="T89" s="638" t="str">
        <f ca="1">IF((ROW()-77)&lt;=MAX(⑥入力シート3!$AV$6:$AV$1085),INDEX(⑥入力シート3!AS$6:AS$1085,MATCH(ROW()-77,⑥入力シート3!$AV$6:$AV$1085,0)),"")</f>
        <v/>
      </c>
      <c r="U89" s="481" t="s">
        <v>201</v>
      </c>
      <c r="V89" s="481" t="s">
        <v>200</v>
      </c>
      <c r="W89" s="482">
        <v>1</v>
      </c>
      <c r="X89" s="481" t="s">
        <v>168</v>
      </c>
      <c r="Y89" s="481" t="s">
        <v>203</v>
      </c>
      <c r="Z89" s="1617" t="str">
        <f t="shared" ca="1" si="19"/>
        <v/>
      </c>
      <c r="AA89" s="1617"/>
      <c r="AB89" s="1617"/>
      <c r="AC89" s="1617"/>
      <c r="AD89" s="483" t="s">
        <v>12</v>
      </c>
      <c r="AE89" s="1618"/>
      <c r="AF89" s="1619"/>
      <c r="AG89" s="1619"/>
      <c r="AH89" s="481" t="s">
        <v>12</v>
      </c>
      <c r="AI89" s="481" t="s">
        <v>200</v>
      </c>
      <c r="AJ89" s="677"/>
      <c r="AK89" s="481" t="s">
        <v>201</v>
      </c>
      <c r="AL89" s="481" t="s">
        <v>200</v>
      </c>
      <c r="AM89" s="482">
        <v>1</v>
      </c>
      <c r="AN89" s="481" t="s">
        <v>168</v>
      </c>
      <c r="AO89" s="481" t="s">
        <v>203</v>
      </c>
      <c r="AP89" s="1605">
        <f t="shared" si="20"/>
        <v>0</v>
      </c>
      <c r="AQ89" s="1605"/>
      <c r="AR89" s="1605"/>
      <c r="AS89" s="1605"/>
      <c r="AT89" s="491" t="s">
        <v>12</v>
      </c>
      <c r="AU89" s="1603"/>
      <c r="AV89" s="1604"/>
      <c r="AW89" s="1604"/>
      <c r="AX89" s="511"/>
      <c r="AY89" s="511"/>
      <c r="AZ89" s="512"/>
      <c r="BA89" s="511"/>
      <c r="BB89" s="511"/>
      <c r="BC89" s="512"/>
      <c r="BD89" s="511"/>
      <c r="BE89" s="511"/>
      <c r="BF89" s="1607"/>
      <c r="BG89" s="1607"/>
      <c r="BH89" s="1607"/>
      <c r="BI89" s="1607"/>
      <c r="BJ89" s="513"/>
      <c r="BK89" s="1606"/>
      <c r="BL89" s="1606"/>
      <c r="BM89" s="1606"/>
      <c r="BN89" s="511"/>
      <c r="BO89" s="511"/>
      <c r="BP89" s="512"/>
      <c r="BQ89" s="511"/>
      <c r="BR89" s="511"/>
      <c r="BS89" s="512"/>
      <c r="BT89" s="511"/>
      <c r="BU89" s="511"/>
      <c r="BV89" s="1607"/>
      <c r="BW89" s="1607"/>
      <c r="BX89" s="1607"/>
      <c r="BY89" s="1607"/>
      <c r="BZ89" s="513"/>
      <c r="CA89" s="502"/>
      <c r="CB89" s="502"/>
      <c r="CC89" s="671"/>
      <c r="CD89" s="671"/>
    </row>
    <row r="90" spans="1:82" s="672" customFormat="1" ht="26.1" customHeight="1">
      <c r="A90" s="508">
        <v>13</v>
      </c>
      <c r="B90"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0" s="1609"/>
      <c r="D90" s="1609"/>
      <c r="E90" s="1609"/>
      <c r="F90" s="1610"/>
      <c r="G90" s="1611" t="str">
        <f ca="1">IF((ROW()-77)&lt;=MAX(⑥入力シート3!$AV$6:$AV$1085),IF(INDIRECT("⑥入力シート3!E"&amp;(INDEX(⑥入力シート3!AO$6:AO$1085,MATCH(ROW()-77,⑥入力シート3!$AV$6:$AV$1085,0))+1)*3)="","",INDIRECT("⑥入力シート3!E"&amp;(INDEX(⑥入力シート3!AO$6:AO$1085,MATCH(ROW()-77,⑥入力シート3!$AV$6:$AV$1085,0))+1)*3)),"")</f>
        <v/>
      </c>
      <c r="H90" s="1612"/>
      <c r="I90" s="1613"/>
      <c r="J90" s="514" t="str">
        <f ca="1">IF((ROW()-77)&lt;=MAX(⑥入力シート3!$AV$6:$AV$1085),IF(INDIRECT("⑥入力シート3!F"&amp;(INDEX(⑥入力シート3!AO$6:AO$1085,MATCH(ROW()-77,⑥入力シート3!$AV$6:$AV$1085,0))+1)*3)="","",INDIRECT("⑥入力シート3!F"&amp;(INDEX(⑥入力シート3!AO$6:AO$1085,MATCH(ROW()-77,⑥入力シート3!$AV$6:$AV$1085,0))+1)*3)),"")</f>
        <v/>
      </c>
      <c r="K90" s="1611" t="str">
        <f ca="1">IF((ROW()-77)&lt;=MAX(⑥入力シート3!$AV$6:$AV$1085),IF(INDEX(⑥入力シート3!AP$6:AP$1085,MATCH(ROW()-77,⑥入力シート3!$AV$6:$AV$1085,0))=1,"基本給",IF(INDEX(⑥入力シート3!AP$6:AP$1085,MATCH(ROW()-77,⑥入力シート3!$AV$6:$AV$1085,0))=2,"手当","残")),"")</f>
        <v/>
      </c>
      <c r="L90" s="1612"/>
      <c r="M90" s="1612"/>
      <c r="N90" s="1614"/>
      <c r="O90" s="1615" t="str">
        <f ca="1">IF((ROW()-77)&lt;=MAX(⑥入力シート3!$AV$6:$AV$1085),INDEX(⑥入力シート3!AR$6:AR$1085,MATCH(ROW()-77,⑥入力シート3!$AV$6:$AV$1085,0)),"")</f>
        <v/>
      </c>
      <c r="P90" s="1616"/>
      <c r="Q90" s="1616"/>
      <c r="R90" s="481" t="s">
        <v>12</v>
      </c>
      <c r="S90" s="481" t="s">
        <v>200</v>
      </c>
      <c r="T90" s="638" t="str">
        <f ca="1">IF((ROW()-77)&lt;=MAX(⑥入力シート3!$AV$6:$AV$1085),INDEX(⑥入力シート3!AS$6:AS$1085,MATCH(ROW()-77,⑥入力シート3!$AV$6:$AV$1085,0)),"")</f>
        <v/>
      </c>
      <c r="U90" s="481" t="s">
        <v>201</v>
      </c>
      <c r="V90" s="481" t="s">
        <v>200</v>
      </c>
      <c r="W90" s="482">
        <v>1</v>
      </c>
      <c r="X90" s="481" t="s">
        <v>168</v>
      </c>
      <c r="Y90" s="481" t="s">
        <v>203</v>
      </c>
      <c r="Z90" s="1617" t="str">
        <f t="shared" ca="1" si="19"/>
        <v/>
      </c>
      <c r="AA90" s="1617"/>
      <c r="AB90" s="1617"/>
      <c r="AC90" s="1617"/>
      <c r="AD90" s="483" t="s">
        <v>12</v>
      </c>
      <c r="AE90" s="1618"/>
      <c r="AF90" s="1619"/>
      <c r="AG90" s="1619"/>
      <c r="AH90" s="481" t="s">
        <v>12</v>
      </c>
      <c r="AI90" s="481" t="s">
        <v>200</v>
      </c>
      <c r="AJ90" s="677"/>
      <c r="AK90" s="481" t="s">
        <v>201</v>
      </c>
      <c r="AL90" s="481" t="s">
        <v>200</v>
      </c>
      <c r="AM90" s="482">
        <v>1</v>
      </c>
      <c r="AN90" s="481" t="s">
        <v>168</v>
      </c>
      <c r="AO90" s="481" t="s">
        <v>203</v>
      </c>
      <c r="AP90" s="1605">
        <f t="shared" si="20"/>
        <v>0</v>
      </c>
      <c r="AQ90" s="1605"/>
      <c r="AR90" s="1605"/>
      <c r="AS90" s="1605"/>
      <c r="AT90" s="491" t="s">
        <v>12</v>
      </c>
      <c r="AU90" s="1603"/>
      <c r="AV90" s="1604"/>
      <c r="AW90" s="1604"/>
      <c r="AX90" s="511"/>
      <c r="AY90" s="511"/>
      <c r="AZ90" s="512"/>
      <c r="BA90" s="511"/>
      <c r="BB90" s="511"/>
      <c r="BC90" s="512"/>
      <c r="BD90" s="511"/>
      <c r="BE90" s="511"/>
      <c r="BF90" s="1607"/>
      <c r="BG90" s="1607"/>
      <c r="BH90" s="1607"/>
      <c r="BI90" s="1607"/>
      <c r="BJ90" s="513"/>
      <c r="BK90" s="1606"/>
      <c r="BL90" s="1606"/>
      <c r="BM90" s="1606"/>
      <c r="BN90" s="511"/>
      <c r="BO90" s="511"/>
      <c r="BP90" s="512"/>
      <c r="BQ90" s="511"/>
      <c r="BR90" s="511"/>
      <c r="BS90" s="512"/>
      <c r="BT90" s="511"/>
      <c r="BU90" s="511"/>
      <c r="BV90" s="1607"/>
      <c r="BW90" s="1607"/>
      <c r="BX90" s="1607"/>
      <c r="BY90" s="1607"/>
      <c r="BZ90" s="513"/>
      <c r="CA90" s="502"/>
      <c r="CB90" s="502"/>
      <c r="CC90" s="671"/>
      <c r="CD90" s="671"/>
    </row>
    <row r="91" spans="1:82" s="672" customFormat="1" ht="26.1" customHeight="1">
      <c r="A91" s="508">
        <v>14</v>
      </c>
      <c r="B91"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1" s="1609"/>
      <c r="D91" s="1609"/>
      <c r="E91" s="1609"/>
      <c r="F91" s="1610"/>
      <c r="G91" s="1611" t="str">
        <f ca="1">IF((ROW()-77)&lt;=MAX(⑥入力シート3!$AV$6:$AV$1085),IF(INDIRECT("⑥入力シート3!E"&amp;(INDEX(⑥入力シート3!AO$6:AO$1085,MATCH(ROW()-77,⑥入力シート3!$AV$6:$AV$1085,0))+1)*3)="","",INDIRECT("⑥入力シート3!E"&amp;(INDEX(⑥入力シート3!AO$6:AO$1085,MATCH(ROW()-77,⑥入力シート3!$AV$6:$AV$1085,0))+1)*3)),"")</f>
        <v/>
      </c>
      <c r="H91" s="1612"/>
      <c r="I91" s="1613"/>
      <c r="J91" s="514" t="str">
        <f ca="1">IF((ROW()-77)&lt;=MAX(⑥入力シート3!$AV$6:$AV$1085),IF(INDIRECT("⑥入力シート3!F"&amp;(INDEX(⑥入力シート3!AO$6:AO$1085,MATCH(ROW()-77,⑥入力シート3!$AV$6:$AV$1085,0))+1)*3)="","",INDIRECT("⑥入力シート3!F"&amp;(INDEX(⑥入力シート3!AO$6:AO$1085,MATCH(ROW()-77,⑥入力シート3!$AV$6:$AV$1085,0))+1)*3)),"")</f>
        <v/>
      </c>
      <c r="K91" s="1611" t="str">
        <f ca="1">IF((ROW()-77)&lt;=MAX(⑥入力シート3!$AV$6:$AV$1085),IF(INDEX(⑥入力シート3!AP$6:AP$1085,MATCH(ROW()-77,⑥入力シート3!$AV$6:$AV$1085,0))=1,"基本給",IF(INDEX(⑥入力シート3!AP$6:AP$1085,MATCH(ROW()-77,⑥入力シート3!$AV$6:$AV$1085,0))=2,"手当","残")),"")</f>
        <v/>
      </c>
      <c r="L91" s="1612"/>
      <c r="M91" s="1612"/>
      <c r="N91" s="1614"/>
      <c r="O91" s="1615" t="str">
        <f ca="1">IF((ROW()-77)&lt;=MAX(⑥入力シート3!$AV$6:$AV$1085),INDEX(⑥入力シート3!AR$6:AR$1085,MATCH(ROW()-77,⑥入力シート3!$AV$6:$AV$1085,0)),"")</f>
        <v/>
      </c>
      <c r="P91" s="1616"/>
      <c r="Q91" s="1616"/>
      <c r="R91" s="481" t="s">
        <v>12</v>
      </c>
      <c r="S91" s="481" t="s">
        <v>200</v>
      </c>
      <c r="T91" s="638" t="str">
        <f ca="1">IF((ROW()-77)&lt;=MAX(⑥入力シート3!$AV$6:$AV$1085),INDEX(⑥入力シート3!AS$6:AS$1085,MATCH(ROW()-77,⑥入力シート3!$AV$6:$AV$1085,0)),"")</f>
        <v/>
      </c>
      <c r="U91" s="481" t="s">
        <v>201</v>
      </c>
      <c r="V91" s="481" t="s">
        <v>200</v>
      </c>
      <c r="W91" s="482">
        <v>1</v>
      </c>
      <c r="X91" s="481" t="s">
        <v>168</v>
      </c>
      <c r="Y91" s="481" t="s">
        <v>203</v>
      </c>
      <c r="Z91" s="1617" t="str">
        <f t="shared" ca="1" si="19"/>
        <v/>
      </c>
      <c r="AA91" s="1617"/>
      <c r="AB91" s="1617"/>
      <c r="AC91" s="1617"/>
      <c r="AD91" s="483" t="s">
        <v>12</v>
      </c>
      <c r="AE91" s="1618"/>
      <c r="AF91" s="1619"/>
      <c r="AG91" s="1619"/>
      <c r="AH91" s="481" t="s">
        <v>12</v>
      </c>
      <c r="AI91" s="481" t="s">
        <v>200</v>
      </c>
      <c r="AJ91" s="677"/>
      <c r="AK91" s="481" t="s">
        <v>201</v>
      </c>
      <c r="AL91" s="481" t="s">
        <v>200</v>
      </c>
      <c r="AM91" s="482">
        <v>1</v>
      </c>
      <c r="AN91" s="481" t="s">
        <v>168</v>
      </c>
      <c r="AO91" s="481" t="s">
        <v>203</v>
      </c>
      <c r="AP91" s="1605">
        <f t="shared" si="20"/>
        <v>0</v>
      </c>
      <c r="AQ91" s="1605"/>
      <c r="AR91" s="1605"/>
      <c r="AS91" s="1605"/>
      <c r="AT91" s="491" t="s">
        <v>12</v>
      </c>
      <c r="AU91" s="1603"/>
      <c r="AV91" s="1604"/>
      <c r="AW91" s="1604"/>
      <c r="AX91" s="511"/>
      <c r="AY91" s="511"/>
      <c r="AZ91" s="512"/>
      <c r="BA91" s="511"/>
      <c r="BB91" s="511"/>
      <c r="BC91" s="512"/>
      <c r="BD91" s="511"/>
      <c r="BE91" s="511"/>
      <c r="BF91" s="1607"/>
      <c r="BG91" s="1607"/>
      <c r="BH91" s="1607"/>
      <c r="BI91" s="1607"/>
      <c r="BJ91" s="513"/>
      <c r="BK91" s="1606"/>
      <c r="BL91" s="1606"/>
      <c r="BM91" s="1606"/>
      <c r="BN91" s="511"/>
      <c r="BO91" s="511"/>
      <c r="BP91" s="512"/>
      <c r="BQ91" s="511"/>
      <c r="BR91" s="511"/>
      <c r="BS91" s="512"/>
      <c r="BT91" s="511"/>
      <c r="BU91" s="511"/>
      <c r="BV91" s="1607"/>
      <c r="BW91" s="1607"/>
      <c r="BX91" s="1607"/>
      <c r="BY91" s="1607"/>
      <c r="BZ91" s="513"/>
      <c r="CA91" s="502"/>
      <c r="CB91" s="502"/>
      <c r="CC91" s="671"/>
      <c r="CD91" s="671"/>
    </row>
    <row r="92" spans="1:82" s="672" customFormat="1" ht="26.1" customHeight="1">
      <c r="A92" s="508">
        <v>15</v>
      </c>
      <c r="B92"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2" s="1609"/>
      <c r="D92" s="1609"/>
      <c r="E92" s="1609"/>
      <c r="F92" s="1610"/>
      <c r="G92" s="1611" t="str">
        <f ca="1">IF((ROW()-77)&lt;=MAX(⑥入力シート3!$AV$6:$AV$1085),IF(INDIRECT("⑥入力シート3!E"&amp;(INDEX(⑥入力シート3!AO$6:AO$1085,MATCH(ROW()-77,⑥入力シート3!$AV$6:$AV$1085,0))+1)*3)="","",INDIRECT("⑥入力シート3!E"&amp;(INDEX(⑥入力シート3!AO$6:AO$1085,MATCH(ROW()-77,⑥入力シート3!$AV$6:$AV$1085,0))+1)*3)),"")</f>
        <v/>
      </c>
      <c r="H92" s="1612"/>
      <c r="I92" s="1613"/>
      <c r="J92" s="514" t="str">
        <f ca="1">IF((ROW()-77)&lt;=MAX(⑥入力シート3!$AV$6:$AV$1085),IF(INDIRECT("⑥入力シート3!F"&amp;(INDEX(⑥入力シート3!AO$6:AO$1085,MATCH(ROW()-77,⑥入力シート3!$AV$6:$AV$1085,0))+1)*3)="","",INDIRECT("⑥入力シート3!F"&amp;(INDEX(⑥入力シート3!AO$6:AO$1085,MATCH(ROW()-77,⑥入力シート3!$AV$6:$AV$1085,0))+1)*3)),"")</f>
        <v/>
      </c>
      <c r="K92" s="1611" t="str">
        <f ca="1">IF((ROW()-77)&lt;=MAX(⑥入力シート3!$AV$6:$AV$1085),IF(INDEX(⑥入力シート3!AP$6:AP$1085,MATCH(ROW()-77,⑥入力シート3!$AV$6:$AV$1085,0))=1,"基本給",IF(INDEX(⑥入力シート3!AP$6:AP$1085,MATCH(ROW()-77,⑥入力シート3!$AV$6:$AV$1085,0))=2,"手当","残")),"")</f>
        <v/>
      </c>
      <c r="L92" s="1612"/>
      <c r="M92" s="1612"/>
      <c r="N92" s="1614"/>
      <c r="O92" s="1615" t="str">
        <f ca="1">IF((ROW()-77)&lt;=MAX(⑥入力シート3!$AV$6:$AV$1085),INDEX(⑥入力シート3!AR$6:AR$1085,MATCH(ROW()-77,⑥入力シート3!$AV$6:$AV$1085,0)),"")</f>
        <v/>
      </c>
      <c r="P92" s="1616"/>
      <c r="Q92" s="1616"/>
      <c r="R92" s="481" t="s">
        <v>12</v>
      </c>
      <c r="S92" s="481" t="s">
        <v>200</v>
      </c>
      <c r="T92" s="638" t="str">
        <f ca="1">IF((ROW()-77)&lt;=MAX(⑥入力シート3!$AV$6:$AV$1085),INDEX(⑥入力シート3!AS$6:AS$1085,MATCH(ROW()-77,⑥入力シート3!$AV$6:$AV$1085,0)),"")</f>
        <v/>
      </c>
      <c r="U92" s="481" t="s">
        <v>201</v>
      </c>
      <c r="V92" s="481" t="s">
        <v>200</v>
      </c>
      <c r="W92" s="482">
        <v>1</v>
      </c>
      <c r="X92" s="481" t="s">
        <v>168</v>
      </c>
      <c r="Y92" s="481" t="s">
        <v>203</v>
      </c>
      <c r="Z92" s="1617" t="str">
        <f t="shared" ca="1" si="17"/>
        <v/>
      </c>
      <c r="AA92" s="1617"/>
      <c r="AB92" s="1617"/>
      <c r="AC92" s="1617"/>
      <c r="AD92" s="483" t="s">
        <v>12</v>
      </c>
      <c r="AE92" s="1618"/>
      <c r="AF92" s="1619"/>
      <c r="AG92" s="1619"/>
      <c r="AH92" s="481" t="s">
        <v>12</v>
      </c>
      <c r="AI92" s="481" t="s">
        <v>200</v>
      </c>
      <c r="AJ92" s="677"/>
      <c r="AK92" s="481" t="s">
        <v>201</v>
      </c>
      <c r="AL92" s="481" t="s">
        <v>200</v>
      </c>
      <c r="AM92" s="482">
        <v>1</v>
      </c>
      <c r="AN92" s="481" t="s">
        <v>168</v>
      </c>
      <c r="AO92" s="481" t="s">
        <v>203</v>
      </c>
      <c r="AP92" s="1605">
        <f t="shared" si="18"/>
        <v>0</v>
      </c>
      <c r="AQ92" s="1605"/>
      <c r="AR92" s="1605"/>
      <c r="AS92" s="1605"/>
      <c r="AT92" s="491" t="s">
        <v>12</v>
      </c>
      <c r="AU92" s="516"/>
      <c r="AV92" s="516"/>
      <c r="AW92" s="516"/>
      <c r="AX92" s="511"/>
      <c r="AY92" s="511"/>
      <c r="AZ92" s="512"/>
      <c r="BA92" s="511"/>
      <c r="BB92" s="511"/>
      <c r="BC92" s="512"/>
      <c r="BD92" s="511"/>
      <c r="BE92" s="511"/>
      <c r="BF92" s="515"/>
      <c r="BG92" s="515"/>
      <c r="BH92" s="515"/>
      <c r="BI92" s="515"/>
      <c r="BJ92" s="513"/>
      <c r="BK92" s="517"/>
      <c r="BL92" s="517"/>
      <c r="BM92" s="517"/>
      <c r="BN92" s="511"/>
      <c r="BO92" s="511"/>
      <c r="BP92" s="512"/>
      <c r="BQ92" s="511"/>
      <c r="BR92" s="511"/>
      <c r="BS92" s="512"/>
      <c r="BT92" s="511"/>
      <c r="BU92" s="511"/>
      <c r="BV92" s="515"/>
      <c r="BW92" s="515"/>
      <c r="BX92" s="515"/>
      <c r="BY92" s="515"/>
      <c r="BZ92" s="513"/>
      <c r="CA92" s="502"/>
      <c r="CB92" s="502"/>
      <c r="CC92" s="671"/>
      <c r="CD92" s="671"/>
    </row>
    <row r="93" spans="1:82" s="672" customFormat="1" ht="26.1" customHeight="1">
      <c r="A93" s="508">
        <v>16</v>
      </c>
      <c r="B93"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3" s="1609"/>
      <c r="D93" s="1609"/>
      <c r="E93" s="1609"/>
      <c r="F93" s="1609"/>
      <c r="G93" s="1625" t="str">
        <f ca="1">IF((ROW()-77)&lt;=MAX(⑥入力シート3!$AV$6:$AV$1085),IF(INDIRECT("⑥入力シート3!E"&amp;(INDEX(⑥入力シート3!AO$6:AO$1085,MATCH(ROW()-77,⑥入力シート3!$AV$6:$AV$1085,0))+1)*3)="","",INDIRECT("⑥入力シート3!E"&amp;(INDEX(⑥入力シート3!AO$6:AO$1085,MATCH(ROW()-77,⑥入力シート3!$AV$6:$AV$1085,0))+1)*3)),"")</f>
        <v/>
      </c>
      <c r="H93" s="1626"/>
      <c r="I93" s="1626"/>
      <c r="J93" s="514" t="str">
        <f ca="1">IF((ROW()-77)&lt;=MAX(⑥入力シート3!$AV$6:$AV$1085),IF(INDIRECT("⑥入力シート3!F"&amp;(INDEX(⑥入力シート3!AO$6:AO$1085,MATCH(ROW()-77,⑥入力シート3!$AV$6:$AV$1085,0))+1)*3)="","",INDIRECT("⑥入力シート3!F"&amp;(INDEX(⑥入力シート3!AO$6:AO$1085,MATCH(ROW()-77,⑥入力シート3!$AV$6:$AV$1085,0))+1)*3)),"")</f>
        <v/>
      </c>
      <c r="K93" s="1611" t="str">
        <f ca="1">IF((ROW()-77)&lt;=MAX(⑥入力シート3!$AV$6:$AV$1085),IF(INDEX(⑥入力シート3!AP$6:AP$1085,MATCH(ROW()-77,⑥入力シート3!$AV$6:$AV$1085,0))=1,"基本給",IF(INDEX(⑥入力シート3!AP$6:AP$1085,MATCH(ROW()-77,⑥入力シート3!$AV$6:$AV$1085,0))=2,"手当","残")),"")</f>
        <v/>
      </c>
      <c r="L93" s="1612"/>
      <c r="M93" s="1612"/>
      <c r="N93" s="1612"/>
      <c r="O93" s="1615" t="str">
        <f ca="1">IF((ROW()-77)&lt;=MAX(⑥入力シート3!$AV$6:$AV$1085),INDEX(⑥入力シート3!AR$6:AR$1085,MATCH(ROW()-77,⑥入力シート3!$AV$6:$AV$1085,0)),"")</f>
        <v/>
      </c>
      <c r="P93" s="1616"/>
      <c r="Q93" s="1616"/>
      <c r="R93" s="481" t="s">
        <v>12</v>
      </c>
      <c r="S93" s="481" t="s">
        <v>200</v>
      </c>
      <c r="T93" s="638" t="str">
        <f ca="1">IF((ROW()-77)&lt;=MAX(⑥入力シート3!$AV$6:$AV$1085),INDEX(⑥入力シート3!AS$6:AS$1085,MATCH(ROW()-77,⑥入力シート3!$AV$6:$AV$1085,0)),"")</f>
        <v/>
      </c>
      <c r="U93" s="481" t="s">
        <v>201</v>
      </c>
      <c r="V93" s="481" t="s">
        <v>200</v>
      </c>
      <c r="W93" s="482">
        <v>1</v>
      </c>
      <c r="X93" s="481" t="s">
        <v>168</v>
      </c>
      <c r="Y93" s="481" t="s">
        <v>203</v>
      </c>
      <c r="Z93" s="1617" t="str">
        <f t="shared" ca="1" si="17"/>
        <v/>
      </c>
      <c r="AA93" s="1617"/>
      <c r="AB93" s="1617"/>
      <c r="AC93" s="1617"/>
      <c r="AD93" s="483" t="s">
        <v>12</v>
      </c>
      <c r="AE93" s="1618"/>
      <c r="AF93" s="1619"/>
      <c r="AG93" s="1619"/>
      <c r="AH93" s="481" t="s">
        <v>12</v>
      </c>
      <c r="AI93" s="481" t="s">
        <v>200</v>
      </c>
      <c r="AJ93" s="677"/>
      <c r="AK93" s="481" t="s">
        <v>201</v>
      </c>
      <c r="AL93" s="481" t="s">
        <v>200</v>
      </c>
      <c r="AM93" s="482">
        <v>1</v>
      </c>
      <c r="AN93" s="481" t="s">
        <v>168</v>
      </c>
      <c r="AO93" s="481" t="s">
        <v>203</v>
      </c>
      <c r="AP93" s="1605">
        <f t="shared" si="18"/>
        <v>0</v>
      </c>
      <c r="AQ93" s="1605"/>
      <c r="AR93" s="1605"/>
      <c r="AS93" s="1605"/>
      <c r="AT93" s="491" t="s">
        <v>12</v>
      </c>
      <c r="AU93" s="516"/>
      <c r="AV93" s="516"/>
      <c r="AW93" s="516"/>
      <c r="AX93" s="511"/>
      <c r="AY93" s="511"/>
      <c r="AZ93" s="512"/>
      <c r="BA93" s="511"/>
      <c r="BB93" s="511"/>
      <c r="BC93" s="512"/>
      <c r="BD93" s="511"/>
      <c r="BE93" s="511"/>
      <c r="BF93" s="515"/>
      <c r="BG93" s="515"/>
      <c r="BH93" s="515"/>
      <c r="BI93" s="515"/>
      <c r="BJ93" s="513"/>
      <c r="BK93" s="517"/>
      <c r="BL93" s="517"/>
      <c r="BM93" s="517"/>
      <c r="BN93" s="511"/>
      <c r="BO93" s="511"/>
      <c r="BP93" s="512"/>
      <c r="BQ93" s="511"/>
      <c r="BR93" s="511"/>
      <c r="BS93" s="512"/>
      <c r="BT93" s="511"/>
      <c r="BU93" s="511"/>
      <c r="BV93" s="515"/>
      <c r="BW93" s="515"/>
      <c r="BX93" s="515"/>
      <c r="BY93" s="515"/>
      <c r="BZ93" s="513"/>
      <c r="CA93" s="502"/>
      <c r="CB93" s="502"/>
      <c r="CC93" s="671"/>
      <c r="CD93" s="671"/>
    </row>
    <row r="94" spans="1:82" s="672" customFormat="1" ht="26.1" customHeight="1">
      <c r="A94" s="508">
        <v>17</v>
      </c>
      <c r="B94"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4" s="1609"/>
      <c r="D94" s="1609"/>
      <c r="E94" s="1609"/>
      <c r="F94" s="1609"/>
      <c r="G94" s="1625" t="str">
        <f ca="1">IF((ROW()-77)&lt;=MAX(⑥入力シート3!$AV$6:$AV$1085),IF(INDIRECT("⑥入力シート3!E"&amp;(INDEX(⑥入力シート3!AO$6:AO$1085,MATCH(ROW()-77,⑥入力シート3!$AV$6:$AV$1085,0))+1)*3)="","",INDIRECT("⑥入力シート3!E"&amp;(INDEX(⑥入力シート3!AO$6:AO$1085,MATCH(ROW()-77,⑥入力シート3!$AV$6:$AV$1085,0))+1)*3)),"")</f>
        <v/>
      </c>
      <c r="H94" s="1626"/>
      <c r="I94" s="1626"/>
      <c r="J94" s="514" t="str">
        <f ca="1">IF((ROW()-77)&lt;=MAX(⑥入力シート3!$AV$6:$AV$1085),IF(INDIRECT("⑥入力シート3!F"&amp;(INDEX(⑥入力シート3!AO$6:AO$1085,MATCH(ROW()-77,⑥入力シート3!$AV$6:$AV$1085,0))+1)*3)="","",INDIRECT("⑥入力シート3!F"&amp;(INDEX(⑥入力シート3!AO$6:AO$1085,MATCH(ROW()-77,⑥入力シート3!$AV$6:$AV$1085,0))+1)*3)),"")</f>
        <v/>
      </c>
      <c r="K94" s="1611" t="str">
        <f ca="1">IF((ROW()-77)&lt;=MAX(⑥入力シート3!$AV$6:$AV$1085),IF(INDEX(⑥入力シート3!AP$6:AP$1085,MATCH(ROW()-77,⑥入力シート3!$AV$6:$AV$1085,0))=1,"基本給",IF(INDEX(⑥入力シート3!AP$6:AP$1085,MATCH(ROW()-77,⑥入力シート3!$AV$6:$AV$1085,0))=2,"手当","残")),"")</f>
        <v/>
      </c>
      <c r="L94" s="1612"/>
      <c r="M94" s="1612"/>
      <c r="N94" s="1612"/>
      <c r="O94" s="1615" t="str">
        <f ca="1">IF((ROW()-77)&lt;=MAX(⑥入力シート3!$AV$6:$AV$1085),INDEX(⑥入力シート3!AR$6:AR$1085,MATCH(ROW()-77,⑥入力シート3!$AV$6:$AV$1085,0)),"")</f>
        <v/>
      </c>
      <c r="P94" s="1616"/>
      <c r="Q94" s="1616"/>
      <c r="R94" s="481" t="s">
        <v>12</v>
      </c>
      <c r="S94" s="481" t="s">
        <v>200</v>
      </c>
      <c r="T94" s="638" t="str">
        <f ca="1">IF((ROW()-77)&lt;=MAX(⑥入力シート3!$AV$6:$AV$1085),INDEX(⑥入力シート3!AS$6:AS$1085,MATCH(ROW()-77,⑥入力シート3!$AV$6:$AV$1085,0)),"")</f>
        <v/>
      </c>
      <c r="U94" s="481" t="s">
        <v>201</v>
      </c>
      <c r="V94" s="481" t="s">
        <v>200</v>
      </c>
      <c r="W94" s="482">
        <v>1</v>
      </c>
      <c r="X94" s="481" t="s">
        <v>168</v>
      </c>
      <c r="Y94" s="481" t="s">
        <v>203</v>
      </c>
      <c r="Z94" s="1617" t="str">
        <f t="shared" ca="1" si="17"/>
        <v/>
      </c>
      <c r="AA94" s="1617"/>
      <c r="AB94" s="1617"/>
      <c r="AC94" s="1617"/>
      <c r="AD94" s="483" t="s">
        <v>12</v>
      </c>
      <c r="AE94" s="1618"/>
      <c r="AF94" s="1619"/>
      <c r="AG94" s="1619"/>
      <c r="AH94" s="481" t="s">
        <v>12</v>
      </c>
      <c r="AI94" s="481" t="s">
        <v>200</v>
      </c>
      <c r="AJ94" s="677"/>
      <c r="AK94" s="481" t="s">
        <v>201</v>
      </c>
      <c r="AL94" s="481" t="s">
        <v>200</v>
      </c>
      <c r="AM94" s="482">
        <v>1</v>
      </c>
      <c r="AN94" s="481" t="s">
        <v>168</v>
      </c>
      <c r="AO94" s="481" t="s">
        <v>203</v>
      </c>
      <c r="AP94" s="1605">
        <f t="shared" si="18"/>
        <v>0</v>
      </c>
      <c r="AQ94" s="1605"/>
      <c r="AR94" s="1605"/>
      <c r="AS94" s="1605"/>
      <c r="AT94" s="491" t="s">
        <v>12</v>
      </c>
      <c r="AU94" s="516"/>
      <c r="AV94" s="516"/>
      <c r="AW94" s="516"/>
      <c r="AX94" s="511"/>
      <c r="AY94" s="511"/>
      <c r="AZ94" s="512"/>
      <c r="BA94" s="511"/>
      <c r="BB94" s="511"/>
      <c r="BC94" s="512"/>
      <c r="BD94" s="511"/>
      <c r="BE94" s="511"/>
      <c r="BF94" s="515"/>
      <c r="BG94" s="515"/>
      <c r="BH94" s="515"/>
      <c r="BI94" s="515"/>
      <c r="BJ94" s="513"/>
      <c r="BK94" s="517"/>
      <c r="BL94" s="517"/>
      <c r="BM94" s="517"/>
      <c r="BN94" s="511"/>
      <c r="BO94" s="511"/>
      <c r="BP94" s="512"/>
      <c r="BQ94" s="511"/>
      <c r="BR94" s="511"/>
      <c r="BS94" s="512"/>
      <c r="BT94" s="511"/>
      <c r="BU94" s="511"/>
      <c r="BV94" s="515"/>
      <c r="BW94" s="515"/>
      <c r="BX94" s="515"/>
      <c r="BY94" s="515"/>
      <c r="BZ94" s="513"/>
      <c r="CA94" s="502"/>
      <c r="CB94" s="502"/>
      <c r="CC94" s="671"/>
      <c r="CD94" s="671"/>
    </row>
    <row r="95" spans="1:82" s="672" customFormat="1" ht="26.1" customHeight="1">
      <c r="A95" s="508">
        <v>18</v>
      </c>
      <c r="B95"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5" s="1609"/>
      <c r="D95" s="1609"/>
      <c r="E95" s="1609"/>
      <c r="F95" s="1609"/>
      <c r="G95" s="1625" t="str">
        <f ca="1">IF((ROW()-77)&lt;=MAX(⑥入力シート3!$AV$6:$AV$1085),IF(INDIRECT("⑥入力シート3!E"&amp;(INDEX(⑥入力シート3!AO$6:AO$1085,MATCH(ROW()-77,⑥入力シート3!$AV$6:$AV$1085,0))+1)*3)="","",INDIRECT("⑥入力シート3!E"&amp;(INDEX(⑥入力シート3!AO$6:AO$1085,MATCH(ROW()-77,⑥入力シート3!$AV$6:$AV$1085,0))+1)*3)),"")</f>
        <v/>
      </c>
      <c r="H95" s="1626"/>
      <c r="I95" s="1626"/>
      <c r="J95" s="514" t="str">
        <f ca="1">IF((ROW()-77)&lt;=MAX(⑥入力シート3!$AV$6:$AV$1085),IF(INDIRECT("⑥入力シート3!F"&amp;(INDEX(⑥入力シート3!AO$6:AO$1085,MATCH(ROW()-77,⑥入力シート3!$AV$6:$AV$1085,0))+1)*3)="","",INDIRECT("⑥入力シート3!F"&amp;(INDEX(⑥入力シート3!AO$6:AO$1085,MATCH(ROW()-77,⑥入力シート3!$AV$6:$AV$1085,0))+1)*3)),"")</f>
        <v/>
      </c>
      <c r="K95" s="1611" t="str">
        <f ca="1">IF((ROW()-77)&lt;=MAX(⑥入力シート3!$AV$6:$AV$1085),IF(INDEX(⑥入力シート3!AP$6:AP$1085,MATCH(ROW()-77,⑥入力シート3!$AV$6:$AV$1085,0))=1,"基本給",IF(INDEX(⑥入力シート3!AP$6:AP$1085,MATCH(ROW()-77,⑥入力シート3!$AV$6:$AV$1085,0))=2,"手当","残")),"")</f>
        <v/>
      </c>
      <c r="L95" s="1612"/>
      <c r="M95" s="1612"/>
      <c r="N95" s="1612"/>
      <c r="O95" s="1615" t="str">
        <f ca="1">IF((ROW()-77)&lt;=MAX(⑥入力シート3!$AV$6:$AV$1085),INDEX(⑥入力シート3!AR$6:AR$1085,MATCH(ROW()-77,⑥入力シート3!$AV$6:$AV$1085,0)),"")</f>
        <v/>
      </c>
      <c r="P95" s="1616"/>
      <c r="Q95" s="1616"/>
      <c r="R95" s="481" t="s">
        <v>12</v>
      </c>
      <c r="S95" s="481" t="s">
        <v>200</v>
      </c>
      <c r="T95" s="638" t="str">
        <f ca="1">IF((ROW()-77)&lt;=MAX(⑥入力シート3!$AV$6:$AV$1085),INDEX(⑥入力シート3!AS$6:AS$1085,MATCH(ROW()-77,⑥入力シート3!$AV$6:$AV$1085,0)),"")</f>
        <v/>
      </c>
      <c r="U95" s="481" t="s">
        <v>201</v>
      </c>
      <c r="V95" s="481" t="s">
        <v>200</v>
      </c>
      <c r="W95" s="482">
        <v>1</v>
      </c>
      <c r="X95" s="481" t="s">
        <v>168</v>
      </c>
      <c r="Y95" s="481" t="s">
        <v>203</v>
      </c>
      <c r="Z95" s="1617" t="str">
        <f t="shared" ca="1" si="17"/>
        <v/>
      </c>
      <c r="AA95" s="1617"/>
      <c r="AB95" s="1617"/>
      <c r="AC95" s="1617"/>
      <c r="AD95" s="483" t="s">
        <v>12</v>
      </c>
      <c r="AE95" s="1618"/>
      <c r="AF95" s="1619"/>
      <c r="AG95" s="1619"/>
      <c r="AH95" s="481" t="s">
        <v>12</v>
      </c>
      <c r="AI95" s="481" t="s">
        <v>200</v>
      </c>
      <c r="AJ95" s="677"/>
      <c r="AK95" s="481" t="s">
        <v>201</v>
      </c>
      <c r="AL95" s="481" t="s">
        <v>200</v>
      </c>
      <c r="AM95" s="482">
        <v>1</v>
      </c>
      <c r="AN95" s="481" t="s">
        <v>168</v>
      </c>
      <c r="AO95" s="481" t="s">
        <v>203</v>
      </c>
      <c r="AP95" s="1605">
        <f t="shared" si="18"/>
        <v>0</v>
      </c>
      <c r="AQ95" s="1605"/>
      <c r="AR95" s="1605"/>
      <c r="AS95" s="1605"/>
      <c r="AT95" s="491" t="s">
        <v>12</v>
      </c>
      <c r="AU95" s="516"/>
      <c r="AV95" s="516"/>
      <c r="AW95" s="516"/>
      <c r="AX95" s="511"/>
      <c r="AY95" s="511"/>
      <c r="AZ95" s="512"/>
      <c r="BA95" s="511"/>
      <c r="BB95" s="511"/>
      <c r="BC95" s="512"/>
      <c r="BD95" s="511"/>
      <c r="BE95" s="511"/>
      <c r="BF95" s="515"/>
      <c r="BG95" s="515"/>
      <c r="BH95" s="515"/>
      <c r="BI95" s="515"/>
      <c r="BJ95" s="513"/>
      <c r="BK95" s="517"/>
      <c r="BL95" s="517"/>
      <c r="BM95" s="517"/>
      <c r="BN95" s="511"/>
      <c r="BO95" s="511"/>
      <c r="BP95" s="512"/>
      <c r="BQ95" s="511"/>
      <c r="BR95" s="511"/>
      <c r="BS95" s="512"/>
      <c r="BT95" s="511"/>
      <c r="BU95" s="511"/>
      <c r="BV95" s="515"/>
      <c r="BW95" s="515"/>
      <c r="BX95" s="515"/>
      <c r="BY95" s="515"/>
      <c r="BZ95" s="513"/>
      <c r="CA95" s="502"/>
      <c r="CB95" s="502"/>
      <c r="CC95" s="671"/>
      <c r="CD95" s="671"/>
    </row>
    <row r="96" spans="1:82" s="672" customFormat="1" ht="26.1" customHeight="1">
      <c r="A96" s="508">
        <v>19</v>
      </c>
      <c r="B96"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6" s="1609"/>
      <c r="D96" s="1609"/>
      <c r="E96" s="1609"/>
      <c r="F96" s="1609"/>
      <c r="G96" s="1625" t="str">
        <f ca="1">IF((ROW()-77)&lt;=MAX(⑥入力シート3!$AV$6:$AV$1085),IF(INDIRECT("⑥入力シート3!E"&amp;(INDEX(⑥入力シート3!AO$6:AO$1085,MATCH(ROW()-77,⑥入力シート3!$AV$6:$AV$1085,0))+1)*3)="","",INDIRECT("⑥入力シート3!E"&amp;(INDEX(⑥入力シート3!AO$6:AO$1085,MATCH(ROW()-77,⑥入力シート3!$AV$6:$AV$1085,0))+1)*3)),"")</f>
        <v/>
      </c>
      <c r="H96" s="1626"/>
      <c r="I96" s="1626"/>
      <c r="J96" s="514" t="str">
        <f ca="1">IF((ROW()-77)&lt;=MAX(⑥入力シート3!$AV$6:$AV$1085),IF(INDIRECT("⑥入力シート3!F"&amp;(INDEX(⑥入力シート3!AO$6:AO$1085,MATCH(ROW()-77,⑥入力シート3!$AV$6:$AV$1085,0))+1)*3)="","",INDIRECT("⑥入力シート3!F"&amp;(INDEX(⑥入力シート3!AO$6:AO$1085,MATCH(ROW()-77,⑥入力シート3!$AV$6:$AV$1085,0))+1)*3)),"")</f>
        <v/>
      </c>
      <c r="K96" s="1611" t="str">
        <f ca="1">IF((ROW()-77)&lt;=MAX(⑥入力シート3!$AV$6:$AV$1085),IF(INDEX(⑥入力シート3!AP$6:AP$1085,MATCH(ROW()-77,⑥入力シート3!$AV$6:$AV$1085,0))=1,"基本給",IF(INDEX(⑥入力シート3!AP$6:AP$1085,MATCH(ROW()-77,⑥入力シート3!$AV$6:$AV$1085,0))=2,"手当","残")),"")</f>
        <v/>
      </c>
      <c r="L96" s="1612"/>
      <c r="M96" s="1612"/>
      <c r="N96" s="1612"/>
      <c r="O96" s="1615" t="str">
        <f ca="1">IF((ROW()-77)&lt;=MAX(⑥入力シート3!$AV$6:$AV$1085),INDEX(⑥入力シート3!AR$6:AR$1085,MATCH(ROW()-77,⑥入力シート3!$AV$6:$AV$1085,0)),"")</f>
        <v/>
      </c>
      <c r="P96" s="1616"/>
      <c r="Q96" s="1616"/>
      <c r="R96" s="481" t="s">
        <v>12</v>
      </c>
      <c r="S96" s="481" t="s">
        <v>200</v>
      </c>
      <c r="T96" s="638" t="str">
        <f ca="1">IF((ROW()-77)&lt;=MAX(⑥入力シート3!$AV$6:$AV$1085),INDEX(⑥入力シート3!AS$6:AS$1085,MATCH(ROW()-77,⑥入力シート3!$AV$6:$AV$1085,0)),"")</f>
        <v/>
      </c>
      <c r="U96" s="481" t="s">
        <v>201</v>
      </c>
      <c r="V96" s="481" t="s">
        <v>200</v>
      </c>
      <c r="W96" s="482">
        <v>1</v>
      </c>
      <c r="X96" s="481" t="s">
        <v>168</v>
      </c>
      <c r="Y96" s="481" t="s">
        <v>203</v>
      </c>
      <c r="Z96" s="1617" t="str">
        <f t="shared" ca="1" si="17"/>
        <v/>
      </c>
      <c r="AA96" s="1617"/>
      <c r="AB96" s="1617"/>
      <c r="AC96" s="1617"/>
      <c r="AD96" s="483" t="s">
        <v>12</v>
      </c>
      <c r="AE96" s="1618"/>
      <c r="AF96" s="1619"/>
      <c r="AG96" s="1619"/>
      <c r="AH96" s="481" t="s">
        <v>12</v>
      </c>
      <c r="AI96" s="481" t="s">
        <v>200</v>
      </c>
      <c r="AJ96" s="677"/>
      <c r="AK96" s="481" t="s">
        <v>201</v>
      </c>
      <c r="AL96" s="481" t="s">
        <v>200</v>
      </c>
      <c r="AM96" s="482">
        <v>1</v>
      </c>
      <c r="AN96" s="481" t="s">
        <v>168</v>
      </c>
      <c r="AO96" s="481" t="s">
        <v>203</v>
      </c>
      <c r="AP96" s="1605">
        <f t="shared" si="18"/>
        <v>0</v>
      </c>
      <c r="AQ96" s="1605"/>
      <c r="AR96" s="1605"/>
      <c r="AS96" s="1605"/>
      <c r="AT96" s="491" t="s">
        <v>12</v>
      </c>
      <c r="AU96" s="516"/>
      <c r="AV96" s="516"/>
      <c r="AW96" s="516"/>
      <c r="AX96" s="511"/>
      <c r="AY96" s="511"/>
      <c r="AZ96" s="512"/>
      <c r="BA96" s="511"/>
      <c r="BB96" s="511"/>
      <c r="BC96" s="512"/>
      <c r="BD96" s="511"/>
      <c r="BE96" s="511"/>
      <c r="BF96" s="515"/>
      <c r="BG96" s="515"/>
      <c r="BH96" s="515"/>
      <c r="BI96" s="515"/>
      <c r="BJ96" s="513"/>
      <c r="BK96" s="517"/>
      <c r="BL96" s="517"/>
      <c r="BM96" s="517"/>
      <c r="BN96" s="511"/>
      <c r="BO96" s="511"/>
      <c r="BP96" s="512"/>
      <c r="BQ96" s="511"/>
      <c r="BR96" s="511"/>
      <c r="BS96" s="512"/>
      <c r="BT96" s="511"/>
      <c r="BU96" s="511"/>
      <c r="BV96" s="515"/>
      <c r="BW96" s="515"/>
      <c r="BX96" s="515"/>
      <c r="BY96" s="515"/>
      <c r="BZ96" s="513"/>
      <c r="CA96" s="502"/>
      <c r="CB96" s="502"/>
      <c r="CC96" s="671"/>
      <c r="CD96" s="671"/>
    </row>
    <row r="97" spans="1:82" s="672" customFormat="1" ht="26.1" customHeight="1">
      <c r="A97" s="508">
        <v>20</v>
      </c>
      <c r="B97"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7" s="1609"/>
      <c r="D97" s="1609"/>
      <c r="E97" s="1609"/>
      <c r="F97" s="1609"/>
      <c r="G97" s="1625" t="str">
        <f ca="1">IF((ROW()-77)&lt;=MAX(⑥入力シート3!$AV$6:$AV$1085),IF(INDIRECT("⑥入力シート3!E"&amp;(INDEX(⑥入力シート3!AO$6:AO$1085,MATCH(ROW()-77,⑥入力シート3!$AV$6:$AV$1085,0))+1)*3)="","",INDIRECT("⑥入力シート3!E"&amp;(INDEX(⑥入力シート3!AO$6:AO$1085,MATCH(ROW()-77,⑥入力シート3!$AV$6:$AV$1085,0))+1)*3)),"")</f>
        <v/>
      </c>
      <c r="H97" s="1626"/>
      <c r="I97" s="1626"/>
      <c r="J97" s="514" t="str">
        <f ca="1">IF((ROW()-77)&lt;=MAX(⑥入力シート3!$AV$6:$AV$1085),IF(INDIRECT("⑥入力シート3!F"&amp;(INDEX(⑥入力シート3!AO$6:AO$1085,MATCH(ROW()-77,⑥入力シート3!$AV$6:$AV$1085,0))+1)*3)="","",INDIRECT("⑥入力シート3!F"&amp;(INDEX(⑥入力シート3!AO$6:AO$1085,MATCH(ROW()-77,⑥入力シート3!$AV$6:$AV$1085,0))+1)*3)),"")</f>
        <v/>
      </c>
      <c r="K97" s="1611" t="str">
        <f ca="1">IF((ROW()-77)&lt;=MAX(⑥入力シート3!$AV$6:$AV$1085),IF(INDEX(⑥入力シート3!AP$6:AP$1085,MATCH(ROW()-77,⑥入力シート3!$AV$6:$AV$1085,0))=1,"基本給",IF(INDEX(⑥入力シート3!AP$6:AP$1085,MATCH(ROW()-77,⑥入力シート3!$AV$6:$AV$1085,0))=2,"手当","残")),"")</f>
        <v/>
      </c>
      <c r="L97" s="1612"/>
      <c r="M97" s="1612"/>
      <c r="N97" s="1612"/>
      <c r="O97" s="1615" t="str">
        <f ca="1">IF((ROW()-77)&lt;=MAX(⑥入力シート3!$AV$6:$AV$1085),INDEX(⑥入力シート3!AR$6:AR$1085,MATCH(ROW()-77,⑥入力シート3!$AV$6:$AV$1085,0)),"")</f>
        <v/>
      </c>
      <c r="P97" s="1616"/>
      <c r="Q97" s="1616"/>
      <c r="R97" s="481" t="s">
        <v>12</v>
      </c>
      <c r="S97" s="481" t="s">
        <v>200</v>
      </c>
      <c r="T97" s="638" t="str">
        <f ca="1">IF((ROW()-77)&lt;=MAX(⑥入力シート3!$AV$6:$AV$1085),INDEX(⑥入力シート3!AS$6:AS$1085,MATCH(ROW()-77,⑥入力シート3!$AV$6:$AV$1085,0)),"")</f>
        <v/>
      </c>
      <c r="U97" s="481" t="s">
        <v>201</v>
      </c>
      <c r="V97" s="481" t="s">
        <v>200</v>
      </c>
      <c r="W97" s="482">
        <v>1</v>
      </c>
      <c r="X97" s="481" t="s">
        <v>168</v>
      </c>
      <c r="Y97" s="481" t="s">
        <v>203</v>
      </c>
      <c r="Z97" s="1617" t="str">
        <f t="shared" ca="1" si="17"/>
        <v/>
      </c>
      <c r="AA97" s="1617"/>
      <c r="AB97" s="1617"/>
      <c r="AC97" s="1617"/>
      <c r="AD97" s="483" t="s">
        <v>12</v>
      </c>
      <c r="AE97" s="1618"/>
      <c r="AF97" s="1619"/>
      <c r="AG97" s="1619"/>
      <c r="AH97" s="481" t="s">
        <v>12</v>
      </c>
      <c r="AI97" s="481" t="s">
        <v>200</v>
      </c>
      <c r="AJ97" s="677"/>
      <c r="AK97" s="481" t="s">
        <v>201</v>
      </c>
      <c r="AL97" s="481" t="s">
        <v>200</v>
      </c>
      <c r="AM97" s="482">
        <v>1</v>
      </c>
      <c r="AN97" s="481" t="s">
        <v>168</v>
      </c>
      <c r="AO97" s="481" t="s">
        <v>203</v>
      </c>
      <c r="AP97" s="1605">
        <f t="shared" si="18"/>
        <v>0</v>
      </c>
      <c r="AQ97" s="1605"/>
      <c r="AR97" s="1605"/>
      <c r="AS97" s="1605"/>
      <c r="AT97" s="491" t="s">
        <v>12</v>
      </c>
      <c r="AU97" s="516"/>
      <c r="AV97" s="516"/>
      <c r="AW97" s="516"/>
      <c r="AX97" s="511"/>
      <c r="AY97" s="511"/>
      <c r="AZ97" s="512"/>
      <c r="BA97" s="511"/>
      <c r="BB97" s="511"/>
      <c r="BC97" s="512"/>
      <c r="BD97" s="511"/>
      <c r="BE97" s="511"/>
      <c r="BF97" s="515"/>
      <c r="BG97" s="515"/>
      <c r="BH97" s="515"/>
      <c r="BI97" s="515"/>
      <c r="BJ97" s="513"/>
      <c r="BK97" s="517"/>
      <c r="BL97" s="517"/>
      <c r="BM97" s="517"/>
      <c r="BN97" s="511"/>
      <c r="BO97" s="511"/>
      <c r="BP97" s="512"/>
      <c r="BQ97" s="511"/>
      <c r="BR97" s="511"/>
      <c r="BS97" s="512"/>
      <c r="BT97" s="511"/>
      <c r="BU97" s="511"/>
      <c r="BV97" s="515"/>
      <c r="BW97" s="515"/>
      <c r="BX97" s="515"/>
      <c r="BY97" s="515"/>
      <c r="BZ97" s="513"/>
      <c r="CA97" s="502"/>
      <c r="CB97" s="502"/>
      <c r="CC97" s="671"/>
      <c r="CD97" s="671"/>
    </row>
    <row r="98" spans="1:82" s="672" customFormat="1" ht="26.1" customHeight="1">
      <c r="A98" s="508">
        <v>21</v>
      </c>
      <c r="B98"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8" s="1609"/>
      <c r="D98" s="1609"/>
      <c r="E98" s="1609"/>
      <c r="F98" s="1609"/>
      <c r="G98" s="1625" t="str">
        <f ca="1">IF((ROW()-77)&lt;=MAX(⑥入力シート3!$AV$6:$AV$1085),IF(INDIRECT("⑥入力シート3!E"&amp;(INDEX(⑥入力シート3!AO$6:AO$1085,MATCH(ROW()-77,⑥入力シート3!$AV$6:$AV$1085,0))+1)*3)="","",INDIRECT("⑥入力シート3!E"&amp;(INDEX(⑥入力シート3!AO$6:AO$1085,MATCH(ROW()-77,⑥入力シート3!$AV$6:$AV$1085,0))+1)*3)),"")</f>
        <v/>
      </c>
      <c r="H98" s="1626"/>
      <c r="I98" s="1626"/>
      <c r="J98" s="514" t="str">
        <f ca="1">IF((ROW()-77)&lt;=MAX(⑥入力シート3!$AV$6:$AV$1085),IF(INDIRECT("⑥入力シート3!F"&amp;(INDEX(⑥入力シート3!AO$6:AO$1085,MATCH(ROW()-77,⑥入力シート3!$AV$6:$AV$1085,0))+1)*3)="","",INDIRECT("⑥入力シート3!F"&amp;(INDEX(⑥入力シート3!AO$6:AO$1085,MATCH(ROW()-77,⑥入力シート3!$AV$6:$AV$1085,0))+1)*3)),"")</f>
        <v/>
      </c>
      <c r="K98" s="1611" t="str">
        <f ca="1">IF((ROW()-77)&lt;=MAX(⑥入力シート3!$AV$6:$AV$1085),IF(INDEX(⑥入力シート3!AP$6:AP$1085,MATCH(ROW()-77,⑥入力シート3!$AV$6:$AV$1085,0))=1,"基本給",IF(INDEX(⑥入力シート3!AP$6:AP$1085,MATCH(ROW()-77,⑥入力シート3!$AV$6:$AV$1085,0))=2,"手当","残")),"")</f>
        <v/>
      </c>
      <c r="L98" s="1612"/>
      <c r="M98" s="1612"/>
      <c r="N98" s="1612"/>
      <c r="O98" s="1615" t="str">
        <f ca="1">IF((ROW()-77)&lt;=MAX(⑥入力シート3!$AV$6:$AV$1085),INDEX(⑥入力シート3!AR$6:AR$1085,MATCH(ROW()-77,⑥入力シート3!$AV$6:$AV$1085,0)),"")</f>
        <v/>
      </c>
      <c r="P98" s="1616"/>
      <c r="Q98" s="1616"/>
      <c r="R98" s="481" t="s">
        <v>12</v>
      </c>
      <c r="S98" s="481" t="s">
        <v>200</v>
      </c>
      <c r="T98" s="638" t="str">
        <f ca="1">IF((ROW()-77)&lt;=MAX(⑥入力シート3!$AV$6:$AV$1085),INDEX(⑥入力シート3!AS$6:AS$1085,MATCH(ROW()-77,⑥入力シート3!$AV$6:$AV$1085,0)),"")</f>
        <v/>
      </c>
      <c r="U98" s="481" t="s">
        <v>201</v>
      </c>
      <c r="V98" s="481" t="s">
        <v>200</v>
      </c>
      <c r="W98" s="482">
        <v>1</v>
      </c>
      <c r="X98" s="481" t="s">
        <v>168</v>
      </c>
      <c r="Y98" s="481" t="s">
        <v>203</v>
      </c>
      <c r="Z98" s="1617" t="str">
        <f t="shared" ca="1" si="17"/>
        <v/>
      </c>
      <c r="AA98" s="1617"/>
      <c r="AB98" s="1617"/>
      <c r="AC98" s="1617"/>
      <c r="AD98" s="483" t="s">
        <v>12</v>
      </c>
      <c r="AE98" s="1618"/>
      <c r="AF98" s="1619"/>
      <c r="AG98" s="1619"/>
      <c r="AH98" s="481" t="s">
        <v>12</v>
      </c>
      <c r="AI98" s="481" t="s">
        <v>200</v>
      </c>
      <c r="AJ98" s="677"/>
      <c r="AK98" s="481" t="s">
        <v>201</v>
      </c>
      <c r="AL98" s="481" t="s">
        <v>200</v>
      </c>
      <c r="AM98" s="482">
        <v>1</v>
      </c>
      <c r="AN98" s="481" t="s">
        <v>168</v>
      </c>
      <c r="AO98" s="481" t="s">
        <v>203</v>
      </c>
      <c r="AP98" s="1605">
        <f t="shared" si="18"/>
        <v>0</v>
      </c>
      <c r="AQ98" s="1605"/>
      <c r="AR98" s="1605"/>
      <c r="AS98" s="1605"/>
      <c r="AT98" s="491" t="s">
        <v>12</v>
      </c>
      <c r="AU98" s="516"/>
      <c r="AV98" s="516"/>
      <c r="AW98" s="516"/>
      <c r="AX98" s="511"/>
      <c r="AY98" s="511"/>
      <c r="AZ98" s="512"/>
      <c r="BA98" s="511"/>
      <c r="BB98" s="511"/>
      <c r="BC98" s="512"/>
      <c r="BD98" s="511"/>
      <c r="BE98" s="511"/>
      <c r="BF98" s="515"/>
      <c r="BG98" s="515"/>
      <c r="BH98" s="515"/>
      <c r="BI98" s="515"/>
      <c r="BJ98" s="513"/>
      <c r="BK98" s="517"/>
      <c r="BL98" s="517"/>
      <c r="BM98" s="517"/>
      <c r="BN98" s="511"/>
      <c r="BO98" s="511"/>
      <c r="BP98" s="512"/>
      <c r="BQ98" s="511"/>
      <c r="BR98" s="511"/>
      <c r="BS98" s="512"/>
      <c r="BT98" s="511"/>
      <c r="BU98" s="511"/>
      <c r="BV98" s="515"/>
      <c r="BW98" s="515"/>
      <c r="BX98" s="515"/>
      <c r="BY98" s="515"/>
      <c r="BZ98" s="513"/>
      <c r="CA98" s="502"/>
      <c r="CB98" s="502"/>
      <c r="CC98" s="671"/>
      <c r="CD98" s="671"/>
    </row>
    <row r="99" spans="1:82" s="672" customFormat="1" ht="26.1" customHeight="1">
      <c r="A99" s="508">
        <v>22</v>
      </c>
      <c r="B99" s="1608" t="str">
        <f ca="1">IF((ROW()-77)&lt;=MAX(⑥入力シート3!$AV$6:$AV$1085),IF(INDIRECT("⑥入力シート3!C"&amp;(INDEX(⑥入力シート3!AO$6:AO$1085,MATCH(ROW()-77,⑥入力シート3!$AV$6:$AV$1085,0))+1)*3)="","",INDIRECT("⑥入力シート3!C"&amp;(INDEX(⑥入力シート3!AO$6:AO$1085,MATCH(ROW()-77,⑥入力シート3!$AV$6:$AV$1085,0))+1)*3)),"")</f>
        <v/>
      </c>
      <c r="C99" s="1609"/>
      <c r="D99" s="1609"/>
      <c r="E99" s="1609"/>
      <c r="F99" s="1610"/>
      <c r="G99" s="1611" t="str">
        <f ca="1">IF((ROW()-77)&lt;=MAX(⑥入力シート3!$AV$6:$AV$1085),IF(INDIRECT("⑥入力シート3!E"&amp;(INDEX(⑥入力シート3!AO$6:AO$1085,MATCH(ROW()-77,⑥入力シート3!$AV$6:$AV$1085,0))+1)*3)="","",INDIRECT("⑥入力シート3!E"&amp;(INDEX(⑥入力シート3!AO$6:AO$1085,MATCH(ROW()-77,⑥入力シート3!$AV$6:$AV$1085,0))+1)*3)),"")</f>
        <v/>
      </c>
      <c r="H99" s="1612"/>
      <c r="I99" s="1613"/>
      <c r="J99" s="514" t="str">
        <f ca="1">IF((ROW()-77)&lt;=MAX(⑥入力シート3!$AV$6:$AV$1085),IF(INDIRECT("⑥入力シート3!F"&amp;(INDEX(⑥入力シート3!AO$6:AO$1085,MATCH(ROW()-77,⑥入力シート3!$AV$6:$AV$1085,0))+1)*3)="","",INDIRECT("⑥入力シート3!F"&amp;(INDEX(⑥入力シート3!AO$6:AO$1085,MATCH(ROW()-77,⑥入力シート3!$AV$6:$AV$1085,0))+1)*3)),"")</f>
        <v/>
      </c>
      <c r="K99" s="1611" t="str">
        <f ca="1">IF((ROW()-77)&lt;=MAX(⑥入力シート3!$AV$6:$AV$1085),IF(INDEX(⑥入力シート3!AP$6:AP$1085,MATCH(ROW()-77,⑥入力シート3!$AV$6:$AV$1085,0))=1,"基本給",IF(INDEX(⑥入力シート3!AP$6:AP$1085,MATCH(ROW()-77,⑥入力シート3!$AV$6:$AV$1085,0))=2,"手当","残")),"")</f>
        <v/>
      </c>
      <c r="L99" s="1612"/>
      <c r="M99" s="1612"/>
      <c r="N99" s="1614"/>
      <c r="O99" s="1615" t="str">
        <f ca="1">IF((ROW()-77)&lt;=MAX(⑥入力シート3!$AV$6:$AV$1085),INDEX(⑥入力シート3!AR$6:AR$1085,MATCH(ROW()-77,⑥入力シート3!$AV$6:$AV$1085,0)),"")</f>
        <v/>
      </c>
      <c r="P99" s="1616"/>
      <c r="Q99" s="1616"/>
      <c r="R99" s="481" t="s">
        <v>12</v>
      </c>
      <c r="S99" s="481" t="s">
        <v>204</v>
      </c>
      <c r="T99" s="638" t="str">
        <f ca="1">IF((ROW()-77)&lt;=MAX(⑥入力シート3!$AV$6:$AV$1085),INDEX(⑥入力シート3!AS$6:AS$1085,MATCH(ROW()-77,⑥入力シート3!$AV$6:$AV$1085,0)),"")</f>
        <v/>
      </c>
      <c r="U99" s="481" t="s">
        <v>201</v>
      </c>
      <c r="V99" s="481" t="s">
        <v>204</v>
      </c>
      <c r="W99" s="482">
        <v>1</v>
      </c>
      <c r="X99" s="481" t="s">
        <v>168</v>
      </c>
      <c r="Y99" s="481" t="s">
        <v>206</v>
      </c>
      <c r="Z99" s="1617" t="str">
        <f t="shared" ca="1" si="17"/>
        <v/>
      </c>
      <c r="AA99" s="1617"/>
      <c r="AB99" s="1617"/>
      <c r="AC99" s="1617"/>
      <c r="AD99" s="483" t="s">
        <v>12</v>
      </c>
      <c r="AE99" s="1618"/>
      <c r="AF99" s="1619"/>
      <c r="AG99" s="1619"/>
      <c r="AH99" s="481" t="s">
        <v>12</v>
      </c>
      <c r="AI99" s="481" t="s">
        <v>204</v>
      </c>
      <c r="AJ99" s="677"/>
      <c r="AK99" s="481" t="s">
        <v>201</v>
      </c>
      <c r="AL99" s="481" t="s">
        <v>204</v>
      </c>
      <c r="AM99" s="482">
        <v>1</v>
      </c>
      <c r="AN99" s="481" t="s">
        <v>168</v>
      </c>
      <c r="AO99" s="481" t="s">
        <v>206</v>
      </c>
      <c r="AP99" s="1605">
        <f t="shared" si="18"/>
        <v>0</v>
      </c>
      <c r="AQ99" s="1605"/>
      <c r="AR99" s="1605"/>
      <c r="AS99" s="1605"/>
      <c r="AT99" s="491" t="s">
        <v>12</v>
      </c>
      <c r="AU99" s="1603"/>
      <c r="AV99" s="1604"/>
      <c r="AW99" s="1604"/>
      <c r="AX99" s="511"/>
      <c r="AY99" s="511"/>
      <c r="AZ99" s="512"/>
      <c r="BA99" s="511"/>
      <c r="BB99" s="511"/>
      <c r="BC99" s="512"/>
      <c r="BD99" s="511"/>
      <c r="BE99" s="511"/>
      <c r="BF99" s="1607"/>
      <c r="BG99" s="1607"/>
      <c r="BH99" s="1607"/>
      <c r="BI99" s="1607"/>
      <c r="BJ99" s="513"/>
      <c r="BK99" s="1606"/>
      <c r="BL99" s="1606"/>
      <c r="BM99" s="1606"/>
      <c r="BN99" s="511"/>
      <c r="BO99" s="511"/>
      <c r="BP99" s="512"/>
      <c r="BQ99" s="511"/>
      <c r="BR99" s="511"/>
      <c r="BS99" s="512"/>
      <c r="BT99" s="511"/>
      <c r="BU99" s="511"/>
      <c r="BV99" s="1607"/>
      <c r="BW99" s="1607"/>
      <c r="BX99" s="1607"/>
      <c r="BY99" s="1607"/>
      <c r="BZ99" s="513"/>
      <c r="CA99" s="502"/>
      <c r="CB99" s="502"/>
      <c r="CC99" s="671"/>
      <c r="CD99" s="671"/>
    </row>
    <row r="100" spans="1:82" s="672" customFormat="1" ht="26.1" customHeight="1">
      <c r="A100" s="508">
        <v>23</v>
      </c>
      <c r="B100"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0" s="1609"/>
      <c r="D100" s="1609"/>
      <c r="E100" s="1609"/>
      <c r="F100" s="1610"/>
      <c r="G100"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0" s="1612"/>
      <c r="I100" s="1613"/>
      <c r="J100"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0" s="1611" t="str">
        <f ca="1">IF((ROW()-77)&lt;=MAX(⑥入力シート3!$AV$6:$AV$1085),IF(INDEX(⑥入力シート3!AP$6:AP$1085,MATCH(ROW()-77,⑥入力シート3!$AV$6:$AV$1085,0))=1,"基本給",IF(INDEX(⑥入力シート3!AP$6:AP$1085,MATCH(ROW()-77,⑥入力シート3!$AV$6:$AV$1085,0))=2,"手当","残")),"")</f>
        <v/>
      </c>
      <c r="L100" s="1612"/>
      <c r="M100" s="1612"/>
      <c r="N100" s="1614"/>
      <c r="O100" s="1615" t="str">
        <f ca="1">IF((ROW()-77)&lt;=MAX(⑥入力シート3!$AV$6:$AV$1085),INDEX(⑥入力シート3!AR$6:AR$1085,MATCH(ROW()-77,⑥入力シート3!$AV$6:$AV$1085,0)),"")</f>
        <v/>
      </c>
      <c r="P100" s="1616"/>
      <c r="Q100" s="1616"/>
      <c r="R100" s="481" t="s">
        <v>12</v>
      </c>
      <c r="S100" s="481" t="s">
        <v>211</v>
      </c>
      <c r="T100" s="638" t="str">
        <f ca="1">IF((ROW()-77)&lt;=MAX(⑥入力シート3!$AV$6:$AV$1085),INDEX(⑥入力シート3!AS$6:AS$1085,MATCH(ROW()-77,⑥入力シート3!$AV$6:$AV$1085,0)),"")</f>
        <v/>
      </c>
      <c r="U100" s="481" t="s">
        <v>201</v>
      </c>
      <c r="V100" s="481" t="s">
        <v>205</v>
      </c>
      <c r="W100" s="482">
        <v>1</v>
      </c>
      <c r="X100" s="481" t="s">
        <v>168</v>
      </c>
      <c r="Y100" s="481" t="s">
        <v>206</v>
      </c>
      <c r="Z100" s="1617" t="str">
        <f t="shared" ca="1" si="17"/>
        <v/>
      </c>
      <c r="AA100" s="1617"/>
      <c r="AB100" s="1617"/>
      <c r="AC100" s="1617"/>
      <c r="AD100" s="483" t="s">
        <v>12</v>
      </c>
      <c r="AE100" s="1618"/>
      <c r="AF100" s="1619"/>
      <c r="AG100" s="1619"/>
      <c r="AH100" s="481" t="s">
        <v>12</v>
      </c>
      <c r="AI100" s="481" t="s">
        <v>204</v>
      </c>
      <c r="AJ100" s="677"/>
      <c r="AK100" s="481" t="s">
        <v>201</v>
      </c>
      <c r="AL100" s="481" t="s">
        <v>211</v>
      </c>
      <c r="AM100" s="482">
        <v>1</v>
      </c>
      <c r="AN100" s="481" t="s">
        <v>168</v>
      </c>
      <c r="AO100" s="481" t="s">
        <v>203</v>
      </c>
      <c r="AP100" s="1605">
        <f t="shared" si="18"/>
        <v>0</v>
      </c>
      <c r="AQ100" s="1605"/>
      <c r="AR100" s="1605"/>
      <c r="AS100" s="1605"/>
      <c r="AT100" s="491" t="s">
        <v>12</v>
      </c>
      <c r="AU100" s="1603"/>
      <c r="AV100" s="1604"/>
      <c r="AW100" s="1604"/>
      <c r="AX100" s="511"/>
      <c r="AY100" s="511"/>
      <c r="AZ100" s="512"/>
      <c r="BA100" s="511"/>
      <c r="BB100" s="511"/>
      <c r="BC100" s="512"/>
      <c r="BD100" s="511"/>
      <c r="BE100" s="511"/>
      <c r="BF100" s="1607"/>
      <c r="BG100" s="1607"/>
      <c r="BH100" s="1607"/>
      <c r="BI100" s="1607"/>
      <c r="BJ100" s="513"/>
      <c r="BK100" s="1606"/>
      <c r="BL100" s="1606"/>
      <c r="BM100" s="1606"/>
      <c r="BN100" s="511"/>
      <c r="BO100" s="511"/>
      <c r="BP100" s="512"/>
      <c r="BQ100" s="511"/>
      <c r="BR100" s="511"/>
      <c r="BS100" s="512"/>
      <c r="BT100" s="511"/>
      <c r="BU100" s="511"/>
      <c r="BV100" s="1607"/>
      <c r="BW100" s="1607"/>
      <c r="BX100" s="1607"/>
      <c r="BY100" s="1607"/>
      <c r="BZ100" s="513"/>
      <c r="CA100" s="502"/>
      <c r="CB100" s="502"/>
      <c r="CC100" s="671"/>
      <c r="CD100" s="671"/>
    </row>
    <row r="101" spans="1:82" s="672" customFormat="1" ht="26.1" customHeight="1">
      <c r="A101" s="508">
        <v>24</v>
      </c>
      <c r="B101"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1" s="1609"/>
      <c r="D101" s="1609"/>
      <c r="E101" s="1609"/>
      <c r="F101" s="1610"/>
      <c r="G101"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1" s="1612"/>
      <c r="I101" s="1613"/>
      <c r="J101"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1" s="1611" t="str">
        <f ca="1">IF((ROW()-77)&lt;=MAX(⑥入力シート3!$AV$6:$AV$1085),IF(INDEX(⑥入力シート3!AP$6:AP$1085,MATCH(ROW()-77,⑥入力シート3!$AV$6:$AV$1085,0))=1,"基本給",IF(INDEX(⑥入力シート3!AP$6:AP$1085,MATCH(ROW()-77,⑥入力シート3!$AV$6:$AV$1085,0))=2,"手当","残")),"")</f>
        <v/>
      </c>
      <c r="L101" s="1612"/>
      <c r="M101" s="1612"/>
      <c r="N101" s="1614"/>
      <c r="O101" s="1615" t="str">
        <f ca="1">IF((ROW()-77)&lt;=MAX(⑥入力シート3!$AV$6:$AV$1085),INDEX(⑥入力シート3!AR$6:AR$1085,MATCH(ROW()-77,⑥入力シート3!$AV$6:$AV$1085,0)),"")</f>
        <v/>
      </c>
      <c r="P101" s="1616"/>
      <c r="Q101" s="1616"/>
      <c r="R101" s="481" t="s">
        <v>12</v>
      </c>
      <c r="S101" s="481" t="s">
        <v>204</v>
      </c>
      <c r="T101" s="638" t="str">
        <f ca="1">IF((ROW()-77)&lt;=MAX(⑥入力シート3!$AV$6:$AV$1085),INDEX(⑥入力シート3!AS$6:AS$1085,MATCH(ROW()-77,⑥入力シート3!$AV$6:$AV$1085,0)),"")</f>
        <v/>
      </c>
      <c r="U101" s="481" t="s">
        <v>201</v>
      </c>
      <c r="V101" s="481" t="s">
        <v>204</v>
      </c>
      <c r="W101" s="482">
        <v>1</v>
      </c>
      <c r="X101" s="481" t="s">
        <v>168</v>
      </c>
      <c r="Y101" s="481" t="s">
        <v>206</v>
      </c>
      <c r="Z101" s="1617" t="str">
        <f t="shared" ca="1" si="17"/>
        <v/>
      </c>
      <c r="AA101" s="1617"/>
      <c r="AB101" s="1617"/>
      <c r="AC101" s="1617"/>
      <c r="AD101" s="483" t="s">
        <v>12</v>
      </c>
      <c r="AE101" s="1618"/>
      <c r="AF101" s="1619"/>
      <c r="AG101" s="1619"/>
      <c r="AH101" s="481" t="s">
        <v>12</v>
      </c>
      <c r="AI101" s="481" t="s">
        <v>211</v>
      </c>
      <c r="AJ101" s="677"/>
      <c r="AK101" s="481" t="s">
        <v>201</v>
      </c>
      <c r="AL101" s="481" t="s">
        <v>204</v>
      </c>
      <c r="AM101" s="482">
        <v>1</v>
      </c>
      <c r="AN101" s="481" t="s">
        <v>168</v>
      </c>
      <c r="AO101" s="481" t="s">
        <v>206</v>
      </c>
      <c r="AP101" s="1605">
        <f t="shared" si="18"/>
        <v>0</v>
      </c>
      <c r="AQ101" s="1605"/>
      <c r="AR101" s="1605"/>
      <c r="AS101" s="1605"/>
      <c r="AT101" s="491" t="s">
        <v>12</v>
      </c>
      <c r="AU101" s="1603"/>
      <c r="AV101" s="1604"/>
      <c r="AW101" s="1604"/>
      <c r="AX101" s="511"/>
      <c r="AY101" s="511"/>
      <c r="AZ101" s="512"/>
      <c r="BA101" s="511"/>
      <c r="BB101" s="511"/>
      <c r="BC101" s="512"/>
      <c r="BD101" s="511"/>
      <c r="BE101" s="511"/>
      <c r="BF101" s="1607"/>
      <c r="BG101" s="1607"/>
      <c r="BH101" s="1607"/>
      <c r="BI101" s="1607"/>
      <c r="BJ101" s="513"/>
      <c r="BK101" s="1606"/>
      <c r="BL101" s="1606"/>
      <c r="BM101" s="1606"/>
      <c r="BN101" s="511"/>
      <c r="BO101" s="511"/>
      <c r="BP101" s="512"/>
      <c r="BQ101" s="511"/>
      <c r="BR101" s="511"/>
      <c r="BS101" s="512"/>
      <c r="BT101" s="511"/>
      <c r="BU101" s="511"/>
      <c r="BV101" s="1607"/>
      <c r="BW101" s="1607"/>
      <c r="BX101" s="1607"/>
      <c r="BY101" s="1607"/>
      <c r="BZ101" s="513"/>
      <c r="CA101" s="502"/>
      <c r="CB101" s="502"/>
      <c r="CC101" s="671"/>
      <c r="CD101" s="671"/>
    </row>
    <row r="102" spans="1:82" s="672" customFormat="1" ht="26.1" customHeight="1">
      <c r="A102" s="508">
        <v>25</v>
      </c>
      <c r="B102"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2" s="1609"/>
      <c r="D102" s="1609"/>
      <c r="E102" s="1609"/>
      <c r="F102" s="1610"/>
      <c r="G102"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2" s="1612"/>
      <c r="I102" s="1613"/>
      <c r="J102"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2" s="1611" t="str">
        <f ca="1">IF((ROW()-77)&lt;=MAX(⑥入力シート3!$AV$6:$AV$1085),IF(INDEX(⑥入力シート3!AP$6:AP$1085,MATCH(ROW()-77,⑥入力シート3!$AV$6:$AV$1085,0))=1,"基本給",IF(INDEX(⑥入力シート3!AP$6:AP$1085,MATCH(ROW()-77,⑥入力シート3!$AV$6:$AV$1085,0))=2,"手当","残")),"")</f>
        <v/>
      </c>
      <c r="L102" s="1612"/>
      <c r="M102" s="1612"/>
      <c r="N102" s="1614"/>
      <c r="O102" s="1615" t="str">
        <f ca="1">IF((ROW()-77)&lt;=MAX(⑥入力シート3!$AV$6:$AV$1085),INDEX(⑥入力シート3!AR$6:AR$1085,MATCH(ROW()-77,⑥入力シート3!$AV$6:$AV$1085,0)),"")</f>
        <v/>
      </c>
      <c r="P102" s="1616"/>
      <c r="Q102" s="1616"/>
      <c r="R102" s="481" t="s">
        <v>12</v>
      </c>
      <c r="S102" s="481" t="s">
        <v>204</v>
      </c>
      <c r="T102" s="638" t="str">
        <f ca="1">IF((ROW()-77)&lt;=MAX(⑥入力シート3!$AV$6:$AV$1085),INDEX(⑥入力シート3!AS$6:AS$1085,MATCH(ROW()-77,⑥入力シート3!$AV$6:$AV$1085,0)),"")</f>
        <v/>
      </c>
      <c r="U102" s="481" t="s">
        <v>201</v>
      </c>
      <c r="V102" s="481" t="s">
        <v>204</v>
      </c>
      <c r="W102" s="482">
        <v>1</v>
      </c>
      <c r="X102" s="481" t="s">
        <v>168</v>
      </c>
      <c r="Y102" s="481" t="s">
        <v>206</v>
      </c>
      <c r="Z102" s="1617" t="str">
        <f t="shared" ca="1" si="17"/>
        <v/>
      </c>
      <c r="AA102" s="1617"/>
      <c r="AB102" s="1617"/>
      <c r="AC102" s="1617"/>
      <c r="AD102" s="483" t="s">
        <v>12</v>
      </c>
      <c r="AE102" s="1618"/>
      <c r="AF102" s="1619"/>
      <c r="AG102" s="1619"/>
      <c r="AH102" s="481" t="s">
        <v>12</v>
      </c>
      <c r="AI102" s="481" t="s">
        <v>205</v>
      </c>
      <c r="AJ102" s="677"/>
      <c r="AK102" s="481" t="s">
        <v>201</v>
      </c>
      <c r="AL102" s="481" t="s">
        <v>205</v>
      </c>
      <c r="AM102" s="482">
        <v>1</v>
      </c>
      <c r="AN102" s="481" t="s">
        <v>168</v>
      </c>
      <c r="AO102" s="481" t="s">
        <v>212</v>
      </c>
      <c r="AP102" s="1605">
        <f t="shared" si="18"/>
        <v>0</v>
      </c>
      <c r="AQ102" s="1605"/>
      <c r="AR102" s="1605"/>
      <c r="AS102" s="1605"/>
      <c r="AT102" s="491" t="s">
        <v>12</v>
      </c>
      <c r="AU102" s="1603"/>
      <c r="AV102" s="1604"/>
      <c r="AW102" s="1604"/>
      <c r="AX102" s="511"/>
      <c r="AY102" s="511"/>
      <c r="AZ102" s="512"/>
      <c r="BA102" s="511"/>
      <c r="BB102" s="511"/>
      <c r="BC102" s="512"/>
      <c r="BD102" s="511"/>
      <c r="BE102" s="511"/>
      <c r="BF102" s="1607"/>
      <c r="BG102" s="1607"/>
      <c r="BH102" s="1607"/>
      <c r="BI102" s="1607"/>
      <c r="BJ102" s="513"/>
      <c r="BK102" s="1606"/>
      <c r="BL102" s="1606"/>
      <c r="BM102" s="1606"/>
      <c r="BN102" s="511"/>
      <c r="BO102" s="511"/>
      <c r="BP102" s="512"/>
      <c r="BQ102" s="511"/>
      <c r="BR102" s="511"/>
      <c r="BS102" s="512"/>
      <c r="BT102" s="511"/>
      <c r="BU102" s="511"/>
      <c r="BV102" s="1607"/>
      <c r="BW102" s="1607"/>
      <c r="BX102" s="1607"/>
      <c r="BY102" s="1607"/>
      <c r="BZ102" s="513"/>
      <c r="CA102" s="502"/>
      <c r="CB102" s="502"/>
      <c r="CC102" s="671"/>
      <c r="CD102" s="671"/>
    </row>
    <row r="103" spans="1:82" s="672" customFormat="1" ht="26.1" customHeight="1">
      <c r="A103" s="508">
        <v>26</v>
      </c>
      <c r="B103"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3" s="1609"/>
      <c r="D103" s="1609"/>
      <c r="E103" s="1609"/>
      <c r="F103" s="1610"/>
      <c r="G103"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3" s="1612"/>
      <c r="I103" s="1613"/>
      <c r="J103"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3" s="1611" t="str">
        <f ca="1">IF((ROW()-77)&lt;=MAX(⑥入力シート3!$AV$6:$AV$1085),IF(INDEX(⑥入力シート3!AP$6:AP$1085,MATCH(ROW()-77,⑥入力シート3!$AV$6:$AV$1085,0))=1,"基本給",IF(INDEX(⑥入力シート3!AP$6:AP$1085,MATCH(ROW()-77,⑥入力シート3!$AV$6:$AV$1085,0))=2,"手当","残")),"")</f>
        <v/>
      </c>
      <c r="L103" s="1612"/>
      <c r="M103" s="1612"/>
      <c r="N103" s="1614"/>
      <c r="O103" s="1615" t="str">
        <f ca="1">IF((ROW()-77)&lt;=MAX(⑥入力シート3!$AV$6:$AV$1085),INDEX(⑥入力シート3!AR$6:AR$1085,MATCH(ROW()-77,⑥入力シート3!$AV$6:$AV$1085,0)),"")</f>
        <v/>
      </c>
      <c r="P103" s="1616"/>
      <c r="Q103" s="1616"/>
      <c r="R103" s="481" t="s">
        <v>12</v>
      </c>
      <c r="S103" s="481" t="s">
        <v>204</v>
      </c>
      <c r="T103" s="638" t="str">
        <f ca="1">IF((ROW()-77)&lt;=MAX(⑥入力シート3!$AV$6:$AV$1085),INDEX(⑥入力シート3!AS$6:AS$1085,MATCH(ROW()-77,⑥入力シート3!$AV$6:$AV$1085,0)),"")</f>
        <v/>
      </c>
      <c r="U103" s="481" t="s">
        <v>201</v>
      </c>
      <c r="V103" s="481" t="s">
        <v>204</v>
      </c>
      <c r="W103" s="482">
        <v>1</v>
      </c>
      <c r="X103" s="481" t="s">
        <v>168</v>
      </c>
      <c r="Y103" s="481" t="s">
        <v>206</v>
      </c>
      <c r="Z103" s="1617" t="str">
        <f t="shared" ca="1" si="17"/>
        <v/>
      </c>
      <c r="AA103" s="1617"/>
      <c r="AB103" s="1617"/>
      <c r="AC103" s="1617"/>
      <c r="AD103" s="483" t="s">
        <v>12</v>
      </c>
      <c r="AE103" s="1618"/>
      <c r="AF103" s="1619"/>
      <c r="AG103" s="1619"/>
      <c r="AH103" s="481" t="s">
        <v>12</v>
      </c>
      <c r="AI103" s="481" t="s">
        <v>204</v>
      </c>
      <c r="AJ103" s="677"/>
      <c r="AK103" s="481" t="s">
        <v>201</v>
      </c>
      <c r="AL103" s="481" t="s">
        <v>204</v>
      </c>
      <c r="AM103" s="482">
        <v>1</v>
      </c>
      <c r="AN103" s="481" t="s">
        <v>168</v>
      </c>
      <c r="AO103" s="481" t="s">
        <v>206</v>
      </c>
      <c r="AP103" s="1605">
        <f t="shared" si="18"/>
        <v>0</v>
      </c>
      <c r="AQ103" s="1605"/>
      <c r="AR103" s="1605"/>
      <c r="AS103" s="1605"/>
      <c r="AT103" s="491" t="s">
        <v>12</v>
      </c>
      <c r="AU103" s="1603"/>
      <c r="AV103" s="1604"/>
      <c r="AW103" s="1604"/>
      <c r="AX103" s="511"/>
      <c r="AY103" s="511"/>
      <c r="AZ103" s="512"/>
      <c r="BA103" s="511"/>
      <c r="BB103" s="511"/>
      <c r="BC103" s="512"/>
      <c r="BD103" s="511"/>
      <c r="BE103" s="511"/>
      <c r="BF103" s="1607"/>
      <c r="BG103" s="1607"/>
      <c r="BH103" s="1607"/>
      <c r="BI103" s="1607"/>
      <c r="BJ103" s="513"/>
      <c r="BK103" s="1606"/>
      <c r="BL103" s="1606"/>
      <c r="BM103" s="1606"/>
      <c r="BN103" s="511"/>
      <c r="BO103" s="511"/>
      <c r="BP103" s="512"/>
      <c r="BQ103" s="511"/>
      <c r="BR103" s="511"/>
      <c r="BS103" s="512"/>
      <c r="BT103" s="511"/>
      <c r="BU103" s="511"/>
      <c r="BV103" s="1607"/>
      <c r="BW103" s="1607"/>
      <c r="BX103" s="1607"/>
      <c r="BY103" s="1607"/>
      <c r="BZ103" s="513"/>
      <c r="CA103" s="502"/>
      <c r="CB103" s="502"/>
      <c r="CC103" s="671"/>
      <c r="CD103" s="671"/>
    </row>
    <row r="104" spans="1:82" s="672" customFormat="1" ht="26.1" customHeight="1">
      <c r="A104" s="508">
        <v>27</v>
      </c>
      <c r="B104"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4" s="1609"/>
      <c r="D104" s="1609"/>
      <c r="E104" s="1609"/>
      <c r="F104" s="1610"/>
      <c r="G104"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4" s="1612"/>
      <c r="I104" s="1613"/>
      <c r="J104"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4" s="1611" t="str">
        <f ca="1">IF((ROW()-77)&lt;=MAX(⑥入力シート3!$AV$6:$AV$1085),IF(INDEX(⑥入力シート3!AP$6:AP$1085,MATCH(ROW()-77,⑥入力シート3!$AV$6:$AV$1085,0))=1,"基本給",IF(INDEX(⑥入力シート3!AP$6:AP$1085,MATCH(ROW()-77,⑥入力シート3!$AV$6:$AV$1085,0))=2,"手当","残")),"")</f>
        <v/>
      </c>
      <c r="L104" s="1612"/>
      <c r="M104" s="1612"/>
      <c r="N104" s="1614"/>
      <c r="O104" s="1615" t="str">
        <f ca="1">IF((ROW()-77)&lt;=MAX(⑥入力シート3!$AV$6:$AV$1085),INDEX(⑥入力シート3!AR$6:AR$1085,MATCH(ROW()-77,⑥入力シート3!$AV$6:$AV$1085,0)),"")</f>
        <v/>
      </c>
      <c r="P104" s="1616"/>
      <c r="Q104" s="1616"/>
      <c r="R104" s="481" t="s">
        <v>12</v>
      </c>
      <c r="S104" s="481" t="s">
        <v>204</v>
      </c>
      <c r="T104" s="638" t="str">
        <f ca="1">IF((ROW()-77)&lt;=MAX(⑥入力シート3!$AV$6:$AV$1085),INDEX(⑥入力シート3!AS$6:AS$1085,MATCH(ROW()-77,⑥入力シート3!$AV$6:$AV$1085,0)),"")</f>
        <v/>
      </c>
      <c r="U104" s="481" t="s">
        <v>201</v>
      </c>
      <c r="V104" s="481" t="s">
        <v>205</v>
      </c>
      <c r="W104" s="482">
        <v>1</v>
      </c>
      <c r="X104" s="481" t="s">
        <v>168</v>
      </c>
      <c r="Y104" s="481" t="s">
        <v>206</v>
      </c>
      <c r="Z104" s="1617" t="str">
        <f t="shared" ca="1" si="17"/>
        <v/>
      </c>
      <c r="AA104" s="1617"/>
      <c r="AB104" s="1617"/>
      <c r="AC104" s="1617"/>
      <c r="AD104" s="483" t="s">
        <v>12</v>
      </c>
      <c r="AE104" s="1618"/>
      <c r="AF104" s="1619"/>
      <c r="AG104" s="1619"/>
      <c r="AH104" s="481" t="s">
        <v>12</v>
      </c>
      <c r="AI104" s="481" t="s">
        <v>204</v>
      </c>
      <c r="AJ104" s="677"/>
      <c r="AK104" s="481" t="s">
        <v>201</v>
      </c>
      <c r="AL104" s="481" t="s">
        <v>205</v>
      </c>
      <c r="AM104" s="482">
        <v>1</v>
      </c>
      <c r="AN104" s="481" t="s">
        <v>168</v>
      </c>
      <c r="AO104" s="481" t="s">
        <v>206</v>
      </c>
      <c r="AP104" s="1605">
        <f t="shared" si="18"/>
        <v>0</v>
      </c>
      <c r="AQ104" s="1605"/>
      <c r="AR104" s="1605"/>
      <c r="AS104" s="1605"/>
      <c r="AT104" s="491" t="s">
        <v>12</v>
      </c>
      <c r="AU104" s="1603"/>
      <c r="AV104" s="1604"/>
      <c r="AW104" s="1604"/>
      <c r="AX104" s="511"/>
      <c r="AY104" s="511"/>
      <c r="AZ104" s="512"/>
      <c r="BA104" s="511"/>
      <c r="BB104" s="511"/>
      <c r="BC104" s="512"/>
      <c r="BD104" s="511"/>
      <c r="BE104" s="511"/>
      <c r="BF104" s="1607"/>
      <c r="BG104" s="1607"/>
      <c r="BH104" s="1607"/>
      <c r="BI104" s="1607"/>
      <c r="BJ104" s="513"/>
      <c r="BK104" s="1606"/>
      <c r="BL104" s="1606"/>
      <c r="BM104" s="1606"/>
      <c r="BN104" s="511"/>
      <c r="BO104" s="511"/>
      <c r="BP104" s="512"/>
      <c r="BQ104" s="511"/>
      <c r="BR104" s="511"/>
      <c r="BS104" s="512"/>
      <c r="BT104" s="511"/>
      <c r="BU104" s="511"/>
      <c r="BV104" s="1607"/>
      <c r="BW104" s="1607"/>
      <c r="BX104" s="1607"/>
      <c r="BY104" s="1607"/>
      <c r="BZ104" s="513"/>
      <c r="CA104" s="502"/>
      <c r="CB104" s="502"/>
      <c r="CC104" s="671"/>
      <c r="CD104" s="671"/>
    </row>
    <row r="105" spans="1:82" s="672" customFormat="1" ht="26.1" customHeight="1">
      <c r="A105" s="508">
        <v>28</v>
      </c>
      <c r="B105"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5" s="1609"/>
      <c r="D105" s="1609"/>
      <c r="E105" s="1609"/>
      <c r="F105" s="1610"/>
      <c r="G105"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5" s="1612"/>
      <c r="I105" s="1613"/>
      <c r="J105"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5" s="1611" t="str">
        <f ca="1">IF((ROW()-77)&lt;=MAX(⑥入力シート3!$AV$6:$AV$1085),IF(INDEX(⑥入力シート3!AP$6:AP$1085,MATCH(ROW()-77,⑥入力シート3!$AV$6:$AV$1085,0))=1,"基本給",IF(INDEX(⑥入力シート3!AP$6:AP$1085,MATCH(ROW()-77,⑥入力シート3!$AV$6:$AV$1085,0))=2,"手当","残")),"")</f>
        <v/>
      </c>
      <c r="L105" s="1612"/>
      <c r="M105" s="1612"/>
      <c r="N105" s="1614"/>
      <c r="O105" s="1615" t="str">
        <f ca="1">IF((ROW()-77)&lt;=MAX(⑥入力シート3!$AV$6:$AV$1085),INDEX(⑥入力シート3!AR$6:AR$1085,MATCH(ROW()-77,⑥入力シート3!$AV$6:$AV$1085,0)),"")</f>
        <v/>
      </c>
      <c r="P105" s="1616"/>
      <c r="Q105" s="1616"/>
      <c r="R105" s="481" t="s">
        <v>12</v>
      </c>
      <c r="S105" s="481" t="s">
        <v>205</v>
      </c>
      <c r="T105" s="638" t="str">
        <f ca="1">IF((ROW()-77)&lt;=MAX(⑥入力シート3!$AV$6:$AV$1085),INDEX(⑥入力シート3!AS$6:AS$1085,MATCH(ROW()-77,⑥入力シート3!$AV$6:$AV$1085,0)),"")</f>
        <v/>
      </c>
      <c r="U105" s="481" t="s">
        <v>201</v>
      </c>
      <c r="V105" s="481" t="s">
        <v>205</v>
      </c>
      <c r="W105" s="482">
        <v>1</v>
      </c>
      <c r="X105" s="481" t="s">
        <v>168</v>
      </c>
      <c r="Y105" s="481" t="s">
        <v>206</v>
      </c>
      <c r="Z105" s="1617" t="str">
        <f t="shared" ca="1" si="17"/>
        <v/>
      </c>
      <c r="AA105" s="1617"/>
      <c r="AB105" s="1617"/>
      <c r="AC105" s="1617"/>
      <c r="AD105" s="483" t="s">
        <v>12</v>
      </c>
      <c r="AE105" s="1618"/>
      <c r="AF105" s="1619"/>
      <c r="AG105" s="1619"/>
      <c r="AH105" s="481" t="s">
        <v>12</v>
      </c>
      <c r="AI105" s="481" t="s">
        <v>204</v>
      </c>
      <c r="AJ105" s="677"/>
      <c r="AK105" s="481" t="s">
        <v>201</v>
      </c>
      <c r="AL105" s="481" t="s">
        <v>205</v>
      </c>
      <c r="AM105" s="482">
        <v>1</v>
      </c>
      <c r="AN105" s="481" t="s">
        <v>168</v>
      </c>
      <c r="AO105" s="481" t="s">
        <v>203</v>
      </c>
      <c r="AP105" s="1605">
        <f t="shared" si="18"/>
        <v>0</v>
      </c>
      <c r="AQ105" s="1605"/>
      <c r="AR105" s="1605"/>
      <c r="AS105" s="1605"/>
      <c r="AT105" s="491" t="s">
        <v>12</v>
      </c>
      <c r="AU105" s="1603"/>
      <c r="AV105" s="1604"/>
      <c r="AW105" s="1604"/>
      <c r="AX105" s="511"/>
      <c r="AY105" s="511"/>
      <c r="AZ105" s="512"/>
      <c r="BA105" s="511"/>
      <c r="BB105" s="511"/>
      <c r="BC105" s="512"/>
      <c r="BD105" s="511"/>
      <c r="BE105" s="511"/>
      <c r="BF105" s="1607"/>
      <c r="BG105" s="1607"/>
      <c r="BH105" s="1607"/>
      <c r="BI105" s="1607"/>
      <c r="BJ105" s="513"/>
      <c r="BK105" s="1606"/>
      <c r="BL105" s="1606"/>
      <c r="BM105" s="1606"/>
      <c r="BN105" s="511"/>
      <c r="BO105" s="511"/>
      <c r="BP105" s="512"/>
      <c r="BQ105" s="511"/>
      <c r="BR105" s="511"/>
      <c r="BS105" s="512"/>
      <c r="BT105" s="511"/>
      <c r="BU105" s="511"/>
      <c r="BV105" s="1607"/>
      <c r="BW105" s="1607"/>
      <c r="BX105" s="1607"/>
      <c r="BY105" s="1607"/>
      <c r="BZ105" s="513"/>
      <c r="CA105" s="502"/>
      <c r="CB105" s="502"/>
      <c r="CC105" s="671"/>
      <c r="CD105" s="671"/>
    </row>
    <row r="106" spans="1:82" s="672" customFormat="1" ht="26.1" customHeight="1">
      <c r="A106" s="508">
        <v>29</v>
      </c>
      <c r="B106" s="1608" t="str">
        <f ca="1">IF((ROW()-77)&lt;=MAX(⑥入力シート3!$AV$6:$AV$1085),IF(INDIRECT("⑥入力シート3!C"&amp;(INDEX(⑥入力シート3!AO$6:AO$1085,MATCH(ROW()-77,⑥入力シート3!$AV$6:$AV$1085,0))+1)*3)="","",INDIRECT("⑥入力シート3!C"&amp;(INDEX(⑥入力シート3!AO$6:AO$1085,MATCH(ROW()-77,⑥入力シート3!$AV$6:$AV$1085,0))+1)*3)),"")</f>
        <v/>
      </c>
      <c r="C106" s="1609"/>
      <c r="D106" s="1609"/>
      <c r="E106" s="1609"/>
      <c r="F106" s="1610"/>
      <c r="G106" s="1611" t="str">
        <f ca="1">IF((ROW()-77)&lt;=MAX(⑥入力シート3!$AV$6:$AV$1085),IF(INDIRECT("⑥入力シート3!E"&amp;(INDEX(⑥入力シート3!AO$6:AO$1085,MATCH(ROW()-77,⑥入力シート3!$AV$6:$AV$1085,0))+1)*3)="","",INDIRECT("⑥入力シート3!E"&amp;(INDEX(⑥入力シート3!AO$6:AO$1085,MATCH(ROW()-77,⑥入力シート3!$AV$6:$AV$1085,0))+1)*3)),"")</f>
        <v/>
      </c>
      <c r="H106" s="1612"/>
      <c r="I106" s="1613"/>
      <c r="J106" s="514" t="str">
        <f ca="1">IF((ROW()-77)&lt;=MAX(⑥入力シート3!$AV$6:$AV$1085),IF(INDIRECT("⑥入力シート3!F"&amp;(INDEX(⑥入力シート3!AO$6:AO$1085,MATCH(ROW()-77,⑥入力シート3!$AV$6:$AV$1085,0))+1)*3)="","",INDIRECT("⑥入力シート3!F"&amp;(INDEX(⑥入力シート3!AO$6:AO$1085,MATCH(ROW()-77,⑥入力シート3!$AV$6:$AV$1085,0))+1)*3)),"")</f>
        <v/>
      </c>
      <c r="K106" s="1611" t="str">
        <f ca="1">IF((ROW()-77)&lt;=MAX(⑥入力シート3!$AV$6:$AV$1085),IF(INDEX(⑥入力シート3!AP$6:AP$1085,MATCH(ROW()-77,⑥入力シート3!$AV$6:$AV$1085,0))=1,"基本給",IF(INDEX(⑥入力シート3!AP$6:AP$1085,MATCH(ROW()-77,⑥入力シート3!$AV$6:$AV$1085,0))=2,"手当","残")),"")</f>
        <v/>
      </c>
      <c r="L106" s="1612"/>
      <c r="M106" s="1612"/>
      <c r="N106" s="1614"/>
      <c r="O106" s="1615" t="str">
        <f ca="1">IF((ROW()-77)&lt;=MAX(⑥入力シート3!$AV$6:$AV$1085),INDEX(⑥入力シート3!AR$6:AR$1085,MATCH(ROW()-77,⑥入力シート3!$AV$6:$AV$1085,0)),"")</f>
        <v/>
      </c>
      <c r="P106" s="1616"/>
      <c r="Q106" s="1616"/>
      <c r="R106" s="481" t="s">
        <v>12</v>
      </c>
      <c r="S106" s="481" t="s">
        <v>211</v>
      </c>
      <c r="T106" s="638" t="str">
        <f ca="1">IF((ROW()-77)&lt;=MAX(⑥入力シート3!$AV$6:$AV$1085),INDEX(⑥入力シート3!AS$6:AS$1085,MATCH(ROW()-77,⑥入力シート3!$AV$6:$AV$1085,0)),"")</f>
        <v/>
      </c>
      <c r="U106" s="481" t="s">
        <v>201</v>
      </c>
      <c r="V106" s="481" t="s">
        <v>205</v>
      </c>
      <c r="W106" s="482">
        <v>1</v>
      </c>
      <c r="X106" s="481" t="s">
        <v>168</v>
      </c>
      <c r="Y106" s="481" t="s">
        <v>203</v>
      </c>
      <c r="Z106" s="1617" t="str">
        <f t="shared" ca="1" si="17"/>
        <v/>
      </c>
      <c r="AA106" s="1617"/>
      <c r="AB106" s="1617"/>
      <c r="AC106" s="1617"/>
      <c r="AD106" s="483" t="s">
        <v>12</v>
      </c>
      <c r="AE106" s="1618"/>
      <c r="AF106" s="1619"/>
      <c r="AG106" s="1619"/>
      <c r="AH106" s="481" t="s">
        <v>12</v>
      </c>
      <c r="AI106" s="481" t="s">
        <v>204</v>
      </c>
      <c r="AJ106" s="677"/>
      <c r="AK106" s="481" t="s">
        <v>201</v>
      </c>
      <c r="AL106" s="481" t="s">
        <v>204</v>
      </c>
      <c r="AM106" s="482">
        <v>1</v>
      </c>
      <c r="AN106" s="481" t="s">
        <v>168</v>
      </c>
      <c r="AO106" s="481" t="s">
        <v>206</v>
      </c>
      <c r="AP106" s="1605">
        <f t="shared" si="18"/>
        <v>0</v>
      </c>
      <c r="AQ106" s="1605"/>
      <c r="AR106" s="1605"/>
      <c r="AS106" s="1605"/>
      <c r="AT106" s="491" t="s">
        <v>12</v>
      </c>
      <c r="AU106" s="1603"/>
      <c r="AV106" s="1604"/>
      <c r="AW106" s="1604"/>
      <c r="AX106" s="511"/>
      <c r="AY106" s="511"/>
      <c r="AZ106" s="512"/>
      <c r="BA106" s="511"/>
      <c r="BB106" s="511"/>
      <c r="BC106" s="512"/>
      <c r="BD106" s="511"/>
      <c r="BE106" s="511"/>
      <c r="BF106" s="1607"/>
      <c r="BG106" s="1607"/>
      <c r="BH106" s="1607"/>
      <c r="BI106" s="1607"/>
      <c r="BJ106" s="513"/>
      <c r="BK106" s="1606"/>
      <c r="BL106" s="1606"/>
      <c r="BM106" s="1606"/>
      <c r="BN106" s="511"/>
      <c r="BO106" s="511"/>
      <c r="BP106" s="512"/>
      <c r="BQ106" s="511"/>
      <c r="BR106" s="511"/>
      <c r="BS106" s="512"/>
      <c r="BT106" s="511"/>
      <c r="BU106" s="511"/>
      <c r="BV106" s="1607"/>
      <c r="BW106" s="1607"/>
      <c r="BX106" s="1607"/>
      <c r="BY106" s="1607"/>
      <c r="BZ106" s="513"/>
      <c r="CA106" s="502"/>
      <c r="CB106" s="502"/>
      <c r="CC106" s="671"/>
      <c r="CD106" s="671"/>
    </row>
    <row r="107" spans="1:82" s="672" customFormat="1" ht="26.1" customHeight="1" thickBot="1">
      <c r="A107" s="508">
        <v>30</v>
      </c>
      <c r="B107" s="1661" t="str">
        <f ca="1">IF((ROW()-77)&lt;=MAX(⑥入力シート3!$AV$6:$AV$1085),IF(INDIRECT("⑥入力シート3!C"&amp;(INDEX(⑥入力シート3!AO$6:AO$1085,MATCH(ROW()-77,⑥入力シート3!$AV$6:$AV$1085,0))+1)*3)="","",INDIRECT("⑥入力シート3!C"&amp;(INDEX(⑥入力シート3!AO$6:AO$1085,MATCH(ROW()-77,⑥入力シート3!$AV$6:$AV$1085,0))+1)*3)),"")</f>
        <v/>
      </c>
      <c r="C107" s="1662"/>
      <c r="D107" s="1662"/>
      <c r="E107" s="1662"/>
      <c r="F107" s="1663"/>
      <c r="G107" s="1664" t="str">
        <f ca="1">IF((ROW()-77)&lt;=MAX(⑥入力シート3!$AV$6:$AV$1085),IF(INDIRECT("⑥入力シート3!E"&amp;(INDEX(⑥入力シート3!AO$6:AO$1085,MATCH(ROW()-77,⑥入力シート3!$AV$6:$AV$1085,0))+1)*3)="","",INDIRECT("⑥入力シート3!E"&amp;(INDEX(⑥入力シート3!AO$6:AO$1085,MATCH(ROW()-77,⑥入力シート3!$AV$6:$AV$1085,0))+1)*3)),"")</f>
        <v/>
      </c>
      <c r="H107" s="1665"/>
      <c r="I107" s="1666"/>
      <c r="J107" s="518" t="str">
        <f ca="1">IF((ROW()-77)&lt;=MAX(⑥入力シート3!$AV$6:$AV$1085),IF(INDIRECT("⑥入力シート3!F"&amp;(INDEX(⑥入力シート3!AO$6:AO$1085,MATCH(ROW()-77,⑥入力シート3!$AV$6:$AV$1085,0))+1)*3)="","",INDIRECT("⑥入力シート3!F"&amp;(INDEX(⑥入力シート3!AO$6:AO$1085,MATCH(ROW()-77,⑥入力シート3!$AV$6:$AV$1085,0))+1)*3)),"")</f>
        <v/>
      </c>
      <c r="K107" s="1664" t="str">
        <f ca="1">IF((ROW()-77)&lt;=MAX(⑥入力シート3!$AV$6:$AV$1085),IF(INDEX(⑥入力シート3!AP$6:AP$1085,MATCH(ROW()-77,⑥入力シート3!$AV$6:$AV$1085,0))=1,"基本給",IF(INDEX(⑥入力シート3!AP$6:AP$1085,MATCH(ROW()-77,⑥入力シート3!$AV$6:$AV$1085,0))=2,"手当","残")),"")</f>
        <v/>
      </c>
      <c r="L107" s="1665"/>
      <c r="M107" s="1665"/>
      <c r="N107" s="1667"/>
      <c r="O107" s="1668" t="str">
        <f ca="1">IF((ROW()-77)&lt;=MAX(⑥入力シート3!$AV$6:$AV$1085),INDEX(⑥入力シート3!AR$6:AR$1085,MATCH(ROW()-77,⑥入力シート3!$AV$6:$AV$1085,0)),"")</f>
        <v/>
      </c>
      <c r="P107" s="1669"/>
      <c r="Q107" s="1669"/>
      <c r="R107" s="639" t="s">
        <v>12</v>
      </c>
      <c r="S107" s="639" t="s">
        <v>204</v>
      </c>
      <c r="T107" s="640" t="str">
        <f ca="1">IF((ROW()-77)&lt;=MAX(⑥入力シート3!$AV$6:$AV$1085),INDEX(⑥入力シート3!AS$6:AS$1085,MATCH(ROW()-77,⑥入力シート3!$AV$6:$AV$1085,0)),"")</f>
        <v/>
      </c>
      <c r="U107" s="639" t="s">
        <v>201</v>
      </c>
      <c r="V107" s="639" t="s">
        <v>211</v>
      </c>
      <c r="W107" s="482">
        <v>1</v>
      </c>
      <c r="X107" s="639" t="s">
        <v>168</v>
      </c>
      <c r="Y107" s="639" t="s">
        <v>206</v>
      </c>
      <c r="Z107" s="1670" t="str">
        <f t="shared" ca="1" si="17"/>
        <v/>
      </c>
      <c r="AA107" s="1670"/>
      <c r="AB107" s="1670"/>
      <c r="AC107" s="1670"/>
      <c r="AD107" s="641" t="s">
        <v>12</v>
      </c>
      <c r="AE107" s="1671"/>
      <c r="AF107" s="1672"/>
      <c r="AG107" s="1672"/>
      <c r="AH107" s="639" t="s">
        <v>12</v>
      </c>
      <c r="AI107" s="639" t="s">
        <v>211</v>
      </c>
      <c r="AJ107" s="678"/>
      <c r="AK107" s="639" t="s">
        <v>201</v>
      </c>
      <c r="AL107" s="639" t="s">
        <v>205</v>
      </c>
      <c r="AM107" s="482">
        <v>1</v>
      </c>
      <c r="AN107" s="639" t="s">
        <v>168</v>
      </c>
      <c r="AO107" s="639" t="s">
        <v>206</v>
      </c>
      <c r="AP107" s="1673">
        <f t="shared" si="18"/>
        <v>0</v>
      </c>
      <c r="AQ107" s="1673"/>
      <c r="AR107" s="1673"/>
      <c r="AS107" s="1673"/>
      <c r="AT107" s="647" t="s">
        <v>12</v>
      </c>
      <c r="AU107" s="1603"/>
      <c r="AV107" s="1604"/>
      <c r="AW107" s="1604"/>
      <c r="AX107" s="511"/>
      <c r="AY107" s="511"/>
      <c r="AZ107" s="512"/>
      <c r="BA107" s="511"/>
      <c r="BB107" s="511"/>
      <c r="BC107" s="512"/>
      <c r="BD107" s="511"/>
      <c r="BE107" s="511"/>
      <c r="BF107" s="1607"/>
      <c r="BG107" s="1607"/>
      <c r="BH107" s="1607"/>
      <c r="BI107" s="1607"/>
      <c r="BJ107" s="513"/>
      <c r="BK107" s="1606"/>
      <c r="BL107" s="1606"/>
      <c r="BM107" s="1606"/>
      <c r="BN107" s="511"/>
      <c r="BO107" s="511"/>
      <c r="BP107" s="512"/>
      <c r="BQ107" s="511"/>
      <c r="BR107" s="511"/>
      <c r="BS107" s="512"/>
      <c r="BT107" s="511"/>
      <c r="BU107" s="511"/>
      <c r="BV107" s="1607"/>
      <c r="BW107" s="1607"/>
      <c r="BX107" s="1607"/>
      <c r="BY107" s="1607"/>
      <c r="BZ107" s="513"/>
      <c r="CA107" s="502"/>
      <c r="CB107" s="502"/>
      <c r="CC107" s="671"/>
      <c r="CD107" s="671"/>
    </row>
    <row r="108" spans="1:82" s="674" customFormat="1" ht="26.1" customHeight="1">
      <c r="A108" s="1657" t="s">
        <v>224</v>
      </c>
      <c r="B108" s="1658"/>
      <c r="C108" s="1658"/>
      <c r="D108" s="1658"/>
      <c r="E108" s="1658"/>
      <c r="F108" s="1658"/>
      <c r="G108" s="1658"/>
      <c r="H108" s="1658"/>
      <c r="I108" s="1658"/>
      <c r="J108" s="1658"/>
      <c r="K108" s="1658"/>
      <c r="L108" s="1658"/>
      <c r="M108" s="1658"/>
      <c r="N108" s="1658"/>
      <c r="O108" s="1659">
        <f ca="1">SUM(Z78:AC107)</f>
        <v>0</v>
      </c>
      <c r="P108" s="1660"/>
      <c r="Q108" s="1660"/>
      <c r="R108" s="1660"/>
      <c r="S108" s="1660"/>
      <c r="T108" s="1660"/>
      <c r="U108" s="1660"/>
      <c r="V108" s="1660"/>
      <c r="W108" s="1660"/>
      <c r="X108" s="1660"/>
      <c r="Y108" s="1660"/>
      <c r="Z108" s="1660"/>
      <c r="AA108" s="1660"/>
      <c r="AB108" s="1660"/>
      <c r="AC108" s="1660"/>
      <c r="AD108" s="642" t="s">
        <v>12</v>
      </c>
      <c r="AE108" s="1659">
        <f>SUM(AP78:AS107)</f>
        <v>0</v>
      </c>
      <c r="AF108" s="1660"/>
      <c r="AG108" s="1660"/>
      <c r="AH108" s="1660"/>
      <c r="AI108" s="1660"/>
      <c r="AJ108" s="1660"/>
      <c r="AK108" s="1660"/>
      <c r="AL108" s="1660"/>
      <c r="AM108" s="1660"/>
      <c r="AN108" s="1660"/>
      <c r="AO108" s="1660"/>
      <c r="AP108" s="1660"/>
      <c r="AQ108" s="1660"/>
      <c r="AR108" s="1660"/>
      <c r="AS108" s="1660"/>
      <c r="AT108" s="648" t="s">
        <v>12</v>
      </c>
      <c r="AU108" s="1607"/>
      <c r="AV108" s="1607"/>
      <c r="AW108" s="1607"/>
      <c r="AX108" s="1607"/>
      <c r="AY108" s="1607"/>
      <c r="AZ108" s="1607"/>
      <c r="BA108" s="1607"/>
      <c r="BB108" s="1607"/>
      <c r="BC108" s="1607"/>
      <c r="BD108" s="1607"/>
      <c r="BE108" s="1607"/>
      <c r="BF108" s="1607"/>
      <c r="BG108" s="1607"/>
      <c r="BH108" s="1607"/>
      <c r="BI108" s="1607"/>
      <c r="BJ108" s="519"/>
      <c r="BK108" s="1607"/>
      <c r="BL108" s="1607"/>
      <c r="BM108" s="1607"/>
      <c r="BN108" s="1607"/>
      <c r="BO108" s="1607"/>
      <c r="BP108" s="1607"/>
      <c r="BQ108" s="1607"/>
      <c r="BR108" s="1607"/>
      <c r="BS108" s="1607"/>
      <c r="BT108" s="1607"/>
      <c r="BU108" s="1607"/>
      <c r="BV108" s="1607"/>
      <c r="BW108" s="1607"/>
      <c r="BX108" s="1607"/>
      <c r="BY108" s="1607"/>
      <c r="BZ108" s="519"/>
      <c r="CA108" s="502"/>
      <c r="CB108" s="502"/>
      <c r="CC108" s="673"/>
      <c r="CD108" s="673"/>
    </row>
    <row r="109" spans="1:82" s="670" customFormat="1" ht="26.1" customHeight="1">
      <c r="A109" s="1647" t="s">
        <v>225</v>
      </c>
      <c r="B109" s="1648"/>
      <c r="C109" s="1648"/>
      <c r="D109" s="1648"/>
      <c r="E109" s="1648"/>
      <c r="F109" s="1648"/>
      <c r="G109" s="1648"/>
      <c r="H109" s="1648"/>
      <c r="I109" s="1648"/>
      <c r="J109" s="1648"/>
      <c r="K109" s="1648"/>
      <c r="L109" s="1648"/>
      <c r="M109" s="1648"/>
      <c r="N109" s="1649"/>
      <c r="O109" s="1650" t="str">
        <f ca="1">IFERROR(O108*①入力シート!L21,"")</f>
        <v/>
      </c>
      <c r="P109" s="1651"/>
      <c r="Q109" s="1651"/>
      <c r="R109" s="1651"/>
      <c r="S109" s="1651"/>
      <c r="T109" s="1651"/>
      <c r="U109" s="1651"/>
      <c r="V109" s="1651"/>
      <c r="W109" s="1651"/>
      <c r="X109" s="1651"/>
      <c r="Y109" s="1651"/>
      <c r="Z109" s="1651"/>
      <c r="AA109" s="1651"/>
      <c r="AB109" s="1651"/>
      <c r="AC109" s="1651"/>
      <c r="AD109" s="643" t="s">
        <v>12</v>
      </c>
      <c r="AE109" s="520"/>
      <c r="AF109" s="521"/>
      <c r="AG109" s="521"/>
      <c r="AH109" s="521"/>
      <c r="AI109" s="521"/>
      <c r="AJ109" s="521"/>
      <c r="AK109" s="521"/>
      <c r="AL109" s="521"/>
      <c r="AM109" s="521"/>
      <c r="AN109" s="521"/>
      <c r="AO109" s="521"/>
      <c r="AP109" s="521"/>
      <c r="AQ109" s="521"/>
      <c r="AR109" s="521"/>
      <c r="AS109" s="521"/>
      <c r="AT109" s="522"/>
      <c r="AU109" s="1607"/>
      <c r="AV109" s="1607"/>
      <c r="AW109" s="1607"/>
      <c r="AX109" s="1607"/>
      <c r="AY109" s="1607"/>
      <c r="AZ109" s="1607"/>
      <c r="BA109" s="1607"/>
      <c r="BB109" s="1607"/>
      <c r="BC109" s="1607"/>
      <c r="BD109" s="1607"/>
      <c r="BE109" s="1607"/>
      <c r="BF109" s="1607"/>
      <c r="BG109" s="1607"/>
      <c r="BH109" s="1607"/>
      <c r="BI109" s="1607"/>
      <c r="BJ109" s="519"/>
      <c r="BK109" s="515"/>
      <c r="BL109" s="515"/>
      <c r="BM109" s="515"/>
      <c r="BN109" s="515"/>
      <c r="BO109" s="515"/>
      <c r="BP109" s="515"/>
      <c r="BQ109" s="515"/>
      <c r="BR109" s="515"/>
      <c r="BS109" s="515"/>
      <c r="BT109" s="515"/>
      <c r="BU109" s="515"/>
      <c r="BV109" s="515"/>
      <c r="BW109" s="515"/>
      <c r="BX109" s="515"/>
      <c r="BY109" s="515"/>
      <c r="BZ109" s="519"/>
      <c r="CA109" s="470"/>
      <c r="CB109" s="470"/>
      <c r="CC109" s="669"/>
      <c r="CD109" s="669"/>
    </row>
    <row r="110" spans="1:82" s="670" customFormat="1" ht="26.1" customHeight="1" thickBot="1">
      <c r="A110" s="1652" t="s">
        <v>226</v>
      </c>
      <c r="B110" s="1653"/>
      <c r="C110" s="1653"/>
      <c r="D110" s="1653"/>
      <c r="E110" s="1653"/>
      <c r="F110" s="1653"/>
      <c r="G110" s="1653"/>
      <c r="H110" s="1653"/>
      <c r="I110" s="1653"/>
      <c r="J110" s="1653"/>
      <c r="K110" s="1653"/>
      <c r="L110" s="1653"/>
      <c r="M110" s="1653"/>
      <c r="N110" s="1654"/>
      <c r="O110" s="1655" t="str">
        <f ca="1">IFERROR(O108+O109,"")</f>
        <v/>
      </c>
      <c r="P110" s="1656"/>
      <c r="Q110" s="1656"/>
      <c r="R110" s="1656"/>
      <c r="S110" s="1656"/>
      <c r="T110" s="1656"/>
      <c r="U110" s="1656"/>
      <c r="V110" s="1656"/>
      <c r="W110" s="1656"/>
      <c r="X110" s="1656"/>
      <c r="Y110" s="1656"/>
      <c r="Z110" s="1656"/>
      <c r="AA110" s="1656"/>
      <c r="AB110" s="1656"/>
      <c r="AC110" s="1656"/>
      <c r="AD110" s="644" t="s">
        <v>12</v>
      </c>
      <c r="AE110" s="523"/>
      <c r="AF110" s="524"/>
      <c r="AG110" s="524"/>
      <c r="AH110" s="524"/>
      <c r="AI110" s="524"/>
      <c r="AJ110" s="524"/>
      <c r="AK110" s="524"/>
      <c r="AL110" s="524"/>
      <c r="AM110" s="524"/>
      <c r="AN110" s="524"/>
      <c r="AO110" s="524"/>
      <c r="AP110" s="524"/>
      <c r="AQ110" s="524"/>
      <c r="AR110" s="524"/>
      <c r="AS110" s="524"/>
      <c r="AT110" s="525"/>
      <c r="AU110" s="1607"/>
      <c r="AV110" s="1607"/>
      <c r="AW110" s="1607"/>
      <c r="AX110" s="1607"/>
      <c r="AY110" s="1607"/>
      <c r="AZ110" s="1607"/>
      <c r="BA110" s="1607"/>
      <c r="BB110" s="1607"/>
      <c r="BC110" s="1607"/>
      <c r="BD110" s="1607"/>
      <c r="BE110" s="1607"/>
      <c r="BF110" s="1607"/>
      <c r="BG110" s="1607"/>
      <c r="BH110" s="1607"/>
      <c r="BI110" s="1607"/>
      <c r="BJ110" s="519"/>
      <c r="BK110" s="515"/>
      <c r="BL110" s="515"/>
      <c r="BM110" s="515"/>
      <c r="BN110" s="515"/>
      <c r="BO110" s="515"/>
      <c r="BP110" s="515"/>
      <c r="BQ110" s="515"/>
      <c r="BR110" s="515"/>
      <c r="BS110" s="515"/>
      <c r="BT110" s="515"/>
      <c r="BU110" s="515"/>
      <c r="BV110" s="515"/>
      <c r="BW110" s="515"/>
      <c r="BX110" s="515"/>
      <c r="BY110" s="515"/>
      <c r="BZ110" s="519"/>
      <c r="CA110" s="470"/>
      <c r="CB110" s="470"/>
      <c r="CC110" s="669"/>
      <c r="CD110" s="669"/>
    </row>
    <row r="111" spans="1:82" ht="13.5">
      <c r="A111" s="470"/>
      <c r="B111" s="470"/>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470"/>
      <c r="AE111" s="470"/>
      <c r="AF111" s="470"/>
      <c r="AG111" s="470"/>
      <c r="AH111" s="470"/>
      <c r="AI111" s="470"/>
      <c r="AJ111" s="470"/>
      <c r="AK111" s="470"/>
      <c r="AL111" s="470"/>
      <c r="AM111" s="470"/>
      <c r="AN111" s="470"/>
      <c r="AO111" s="470"/>
      <c r="AP111" s="470"/>
      <c r="AQ111" s="470"/>
      <c r="AR111" s="470"/>
      <c r="AS111" s="470"/>
      <c r="AT111" s="470"/>
      <c r="AU111" s="470"/>
      <c r="AV111" s="470"/>
      <c r="AW111" s="470"/>
      <c r="AX111" s="470"/>
      <c r="AY111" s="470"/>
      <c r="AZ111" s="470"/>
      <c r="BA111" s="470"/>
      <c r="BB111" s="470"/>
      <c r="BC111" s="470"/>
      <c r="BD111" s="470"/>
      <c r="BE111" s="470"/>
      <c r="BF111" s="470"/>
      <c r="BG111" s="470"/>
      <c r="BH111" s="470"/>
      <c r="BI111" s="470"/>
      <c r="BJ111" s="470"/>
      <c r="BK111" s="470"/>
      <c r="BL111" s="470"/>
      <c r="BM111" s="470"/>
      <c r="BN111" s="470"/>
      <c r="BO111" s="470"/>
      <c r="BP111" s="470"/>
      <c r="BQ111" s="470"/>
      <c r="BR111" s="470"/>
      <c r="BS111" s="470"/>
      <c r="BT111" s="470"/>
      <c r="BU111" s="470"/>
      <c r="BV111" s="470"/>
      <c r="BW111" s="470"/>
      <c r="BX111" s="470"/>
      <c r="BY111" s="470"/>
      <c r="BZ111" s="470"/>
      <c r="CA111" s="470"/>
      <c r="CB111" s="470"/>
      <c r="CC111" s="663"/>
      <c r="CD111" s="663"/>
    </row>
    <row r="112" spans="1:82" ht="13.5">
      <c r="A112" s="470"/>
      <c r="B112" s="470"/>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0"/>
      <c r="AA112" s="470"/>
      <c r="AB112" s="470"/>
      <c r="AC112" s="470"/>
      <c r="AD112" s="470"/>
      <c r="AE112" s="470"/>
      <c r="AF112" s="470"/>
      <c r="AG112" s="470"/>
      <c r="AH112" s="470"/>
      <c r="AI112" s="470"/>
      <c r="AJ112" s="470"/>
      <c r="AK112" s="470"/>
      <c r="AL112" s="470"/>
      <c r="AM112" s="470"/>
      <c r="AN112" s="470"/>
      <c r="AO112" s="470"/>
      <c r="AP112" s="470"/>
      <c r="AQ112" s="470"/>
      <c r="AR112" s="470"/>
      <c r="AS112" s="470"/>
      <c r="AT112" s="470"/>
      <c r="AU112" s="470"/>
      <c r="AV112" s="470"/>
      <c r="AW112" s="470"/>
      <c r="AX112" s="470"/>
      <c r="AY112" s="470"/>
      <c r="AZ112" s="470"/>
      <c r="BA112" s="470"/>
      <c r="BB112" s="470"/>
      <c r="BC112" s="470"/>
      <c r="BD112" s="470"/>
      <c r="BE112" s="470"/>
      <c r="BF112" s="470"/>
      <c r="BG112" s="470"/>
      <c r="BH112" s="470"/>
      <c r="BI112" s="470"/>
      <c r="BJ112" s="470"/>
      <c r="BK112" s="470"/>
      <c r="BL112" s="470"/>
      <c r="BM112" s="470"/>
      <c r="BN112" s="470"/>
      <c r="BO112" s="470"/>
      <c r="BP112" s="470"/>
      <c r="BQ112" s="470"/>
      <c r="BR112" s="470"/>
      <c r="BS112" s="470"/>
      <c r="BT112" s="470"/>
      <c r="BU112" s="470"/>
      <c r="BV112" s="470"/>
      <c r="BW112" s="470"/>
      <c r="BX112" s="470"/>
      <c r="BY112" s="470"/>
      <c r="BZ112" s="470"/>
      <c r="CA112" s="470"/>
      <c r="CB112" s="470"/>
      <c r="CC112" s="663"/>
      <c r="CD112" s="663"/>
    </row>
    <row r="113" spans="1:82" ht="13.5">
      <c r="A113" s="663"/>
      <c r="B113" s="663"/>
      <c r="C113" s="663"/>
      <c r="D113" s="663"/>
      <c r="E113" s="663"/>
      <c r="F113" s="663"/>
      <c r="G113" s="663"/>
      <c r="H113" s="663"/>
      <c r="I113" s="663"/>
      <c r="J113" s="663"/>
      <c r="K113" s="663"/>
      <c r="L113" s="663"/>
      <c r="M113" s="663"/>
      <c r="N113" s="663"/>
      <c r="O113" s="663"/>
      <c r="P113" s="663"/>
      <c r="Q113" s="663"/>
      <c r="R113" s="663"/>
      <c r="S113" s="663"/>
      <c r="T113" s="663"/>
      <c r="U113" s="663"/>
      <c r="V113" s="663"/>
      <c r="W113" s="663"/>
      <c r="X113" s="663"/>
      <c r="Y113" s="663"/>
      <c r="Z113" s="663"/>
      <c r="AA113" s="663"/>
      <c r="AB113" s="663"/>
      <c r="AC113" s="663"/>
      <c r="AD113" s="663"/>
      <c r="AE113" s="663"/>
      <c r="AF113" s="663"/>
      <c r="AG113" s="663"/>
      <c r="AH113" s="663"/>
      <c r="AI113" s="663"/>
      <c r="AJ113" s="663"/>
      <c r="AK113" s="663"/>
      <c r="AL113" s="663"/>
      <c r="AM113" s="663"/>
      <c r="AN113" s="663"/>
      <c r="AO113" s="663"/>
      <c r="AP113" s="663"/>
      <c r="AQ113" s="663"/>
      <c r="AR113" s="663"/>
      <c r="AS113" s="663"/>
      <c r="AT113" s="663"/>
      <c r="AU113" s="663"/>
      <c r="AV113" s="663"/>
      <c r="AW113" s="663"/>
      <c r="AX113" s="663"/>
      <c r="AY113" s="663"/>
      <c r="AZ113" s="663"/>
      <c r="BA113" s="663"/>
      <c r="BB113" s="663"/>
      <c r="BC113" s="663"/>
      <c r="BD113" s="663"/>
      <c r="BE113" s="663"/>
      <c r="BF113" s="663"/>
      <c r="BG113" s="663"/>
      <c r="BH113" s="663"/>
      <c r="BI113" s="663"/>
      <c r="BJ113" s="663"/>
      <c r="BK113" s="663"/>
      <c r="BL113" s="663"/>
      <c r="BM113" s="663"/>
      <c r="BN113" s="663"/>
      <c r="BO113" s="663"/>
      <c r="BP113" s="663"/>
      <c r="BQ113" s="663"/>
      <c r="BR113" s="663"/>
      <c r="BS113" s="663"/>
      <c r="BT113" s="663"/>
      <c r="BU113" s="663"/>
      <c r="BV113" s="663"/>
      <c r="BW113" s="663"/>
      <c r="BX113" s="663"/>
      <c r="BY113" s="663"/>
      <c r="BZ113" s="663"/>
      <c r="CA113" s="663"/>
      <c r="CB113" s="663"/>
      <c r="CC113" s="663"/>
      <c r="CD113" s="663"/>
    </row>
    <row r="114" spans="1:82">
      <c r="A114" s="663"/>
      <c r="B114" s="663"/>
      <c r="C114" s="663"/>
      <c r="D114" s="663"/>
      <c r="E114" s="663"/>
      <c r="F114" s="663"/>
      <c r="G114" s="663"/>
      <c r="H114" s="663"/>
      <c r="I114" s="663"/>
      <c r="J114" s="675"/>
      <c r="K114" s="663"/>
      <c r="L114" s="663"/>
      <c r="M114" s="663"/>
      <c r="N114" s="663"/>
      <c r="O114" s="663"/>
      <c r="P114" s="663"/>
      <c r="Q114" s="663"/>
      <c r="R114" s="663"/>
      <c r="S114" s="663"/>
      <c r="T114" s="663"/>
      <c r="U114" s="663"/>
      <c r="V114" s="663"/>
      <c r="W114" s="663"/>
      <c r="X114" s="663"/>
      <c r="Y114" s="663"/>
      <c r="Z114" s="663"/>
      <c r="AA114" s="663"/>
      <c r="AB114" s="663"/>
      <c r="AC114" s="663"/>
      <c r="AD114" s="663"/>
      <c r="AE114" s="663"/>
      <c r="AF114" s="663"/>
      <c r="AG114" s="663"/>
      <c r="AH114" s="663"/>
      <c r="AI114" s="663"/>
      <c r="AJ114" s="663"/>
      <c r="AK114" s="663"/>
      <c r="AL114" s="663"/>
      <c r="AM114" s="663"/>
      <c r="AN114" s="663"/>
      <c r="AO114" s="663"/>
      <c r="AP114" s="663"/>
      <c r="AQ114" s="663"/>
      <c r="AR114" s="663"/>
      <c r="AS114" s="663"/>
      <c r="AT114" s="663"/>
      <c r="AU114" s="663"/>
      <c r="AV114" s="663"/>
      <c r="AW114" s="663"/>
      <c r="AX114" s="663"/>
      <c r="AY114" s="663"/>
      <c r="AZ114" s="663"/>
      <c r="BA114" s="663"/>
      <c r="BB114" s="663"/>
      <c r="BC114" s="663"/>
      <c r="BD114" s="663"/>
      <c r="BE114" s="663"/>
      <c r="BF114" s="663"/>
      <c r="BG114" s="663"/>
      <c r="BH114" s="663"/>
      <c r="BI114" s="663"/>
      <c r="BJ114" s="663"/>
      <c r="BK114" s="663"/>
      <c r="BL114" s="663"/>
      <c r="BM114" s="663"/>
      <c r="BN114" s="663"/>
      <c r="BO114" s="663"/>
      <c r="BP114" s="663"/>
      <c r="BQ114" s="663"/>
      <c r="BR114" s="663"/>
      <c r="BS114" s="663"/>
      <c r="BT114" s="663"/>
      <c r="BU114" s="663"/>
      <c r="BV114" s="663"/>
      <c r="BW114" s="663"/>
      <c r="BX114" s="663"/>
      <c r="BY114" s="663"/>
      <c r="BZ114" s="663"/>
      <c r="CA114" s="663"/>
      <c r="CB114" s="663"/>
      <c r="CC114" s="663"/>
      <c r="CD114" s="663"/>
    </row>
  </sheetData>
  <sheetProtection algorithmName="SHA-512" hashValue="nIwv2AvuMoZ+mFjLufdkWbkWPYcosnEVaQifPFalvMG3ZJNr57FyO5krV5e+KF0Jvha6flrNRW9PXsmtWemHzw==" saltValue="P36xWN/uSgTz1bFK5HluhQ=="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6"/>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847</v>
      </c>
    </row>
    <row r="2" spans="1:46" ht="18" customHeight="1">
      <c r="A2" s="59"/>
      <c r="B2" s="1907" t="s">
        <v>367</v>
      </c>
      <c r="C2" s="1907"/>
      <c r="D2" s="1907"/>
      <c r="E2" s="1907"/>
      <c r="F2" s="1907"/>
      <c r="G2" s="1907"/>
      <c r="H2" s="1907"/>
      <c r="I2" s="1907"/>
      <c r="J2" s="1907"/>
      <c r="K2" s="1907"/>
      <c r="L2" s="1907"/>
      <c r="M2" s="1907"/>
      <c r="N2" s="1907"/>
      <c r="O2" s="1907"/>
      <c r="P2" s="1907"/>
      <c r="Q2" s="1907"/>
      <c r="R2" s="1907"/>
      <c r="S2" s="1907"/>
      <c r="T2" s="1907"/>
      <c r="U2" s="1907"/>
      <c r="V2" s="1907"/>
      <c r="W2" s="1907"/>
      <c r="X2" s="1907"/>
      <c r="Y2" s="1907"/>
      <c r="Z2" s="1907"/>
      <c r="AA2" s="1907"/>
      <c r="AB2" s="1907"/>
      <c r="AC2" s="1907"/>
      <c r="AD2" s="1907"/>
      <c r="AE2" s="1907"/>
      <c r="AF2" s="1907"/>
      <c r="AG2" s="1907"/>
      <c r="AH2" s="1907"/>
      <c r="AI2" s="1907"/>
      <c r="AJ2" s="59"/>
      <c r="AK2" s="59"/>
      <c r="AL2" s="59"/>
      <c r="AM2" s="59"/>
      <c r="AN2" s="59"/>
      <c r="AO2" s="59"/>
      <c r="AP2" s="59"/>
      <c r="AQ2" s="59"/>
      <c r="AT2" s="52" t="s">
        <v>143</v>
      </c>
    </row>
    <row r="3" spans="1:46" ht="9.9499999999999993" customHeight="1">
      <c r="A3" s="59"/>
      <c r="B3" s="59"/>
      <c r="C3" s="59"/>
      <c r="D3" s="59"/>
      <c r="E3" s="59"/>
      <c r="F3" s="59"/>
      <c r="G3" s="59"/>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59"/>
      <c r="AK3" s="59"/>
      <c r="AL3" s="59"/>
      <c r="AM3" s="59"/>
      <c r="AN3" s="59"/>
      <c r="AO3" s="59"/>
      <c r="AP3" s="59"/>
      <c r="AQ3" s="59"/>
      <c r="AT3" s="52" t="s">
        <v>144</v>
      </c>
    </row>
    <row r="4" spans="1:46" ht="18" customHeight="1">
      <c r="A4" s="59"/>
      <c r="B4" s="1908" t="s">
        <v>66</v>
      </c>
      <c r="C4" s="1908"/>
      <c r="D4" s="1908"/>
      <c r="E4" s="1908"/>
      <c r="F4" s="1908"/>
      <c r="G4" s="1908"/>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59"/>
      <c r="AK4" s="59"/>
      <c r="AL4" s="59"/>
      <c r="AM4" s="59"/>
      <c r="AN4" s="59"/>
      <c r="AO4" s="59"/>
      <c r="AP4" s="59"/>
      <c r="AQ4" s="59"/>
      <c r="AT4" s="52" t="s">
        <v>145</v>
      </c>
    </row>
    <row r="5" spans="1:46" ht="18" customHeight="1" thickBot="1">
      <c r="A5" s="526"/>
      <c r="B5" s="59"/>
      <c r="C5" s="59"/>
      <c r="D5" s="59"/>
      <c r="E5" s="59"/>
      <c r="F5" s="59"/>
      <c r="G5" s="59"/>
      <c r="H5" s="527"/>
      <c r="I5" s="527"/>
      <c r="J5" s="527"/>
      <c r="K5" s="527"/>
      <c r="L5" s="527"/>
      <c r="M5" s="527"/>
      <c r="N5" s="527"/>
      <c r="O5" s="527"/>
      <c r="P5" s="446"/>
      <c r="Q5" s="446"/>
      <c r="R5" s="446"/>
      <c r="S5" s="446"/>
      <c r="T5" s="446"/>
      <c r="U5" s="446"/>
      <c r="V5" s="1909">
        <f ca="1">TODAY()</f>
        <v>44447</v>
      </c>
      <c r="W5" s="1909"/>
      <c r="X5" s="1909"/>
      <c r="Y5" s="1909"/>
      <c r="Z5" s="1909"/>
      <c r="AA5" s="1909"/>
      <c r="AB5" s="1909"/>
      <c r="AC5" s="1909"/>
      <c r="AD5" s="1909"/>
      <c r="AE5" s="1909"/>
      <c r="AF5" s="1909"/>
      <c r="AG5" s="1909"/>
      <c r="AH5" s="1909"/>
      <c r="AI5" s="59"/>
      <c r="AJ5" s="526"/>
      <c r="AK5" s="528"/>
      <c r="AL5" s="59"/>
      <c r="AM5" s="59"/>
      <c r="AN5" s="59"/>
      <c r="AO5" s="59"/>
      <c r="AP5" s="59"/>
      <c r="AQ5" s="59"/>
      <c r="AT5" s="52" t="s">
        <v>146</v>
      </c>
    </row>
    <row r="6" spans="1:46" ht="18" customHeight="1">
      <c r="A6" s="61"/>
      <c r="B6" s="61"/>
      <c r="C6" s="61"/>
      <c r="D6" s="529"/>
      <c r="E6" s="529"/>
      <c r="F6" s="529"/>
      <c r="G6" s="529"/>
      <c r="H6" s="529"/>
      <c r="I6" s="529"/>
      <c r="J6" s="529"/>
      <c r="K6" s="529"/>
      <c r="L6" s="529"/>
      <c r="M6" s="529"/>
      <c r="N6" s="529"/>
      <c r="O6" s="529"/>
      <c r="P6" s="1910" t="s">
        <v>65</v>
      </c>
      <c r="Q6" s="1911"/>
      <c r="R6" s="1911"/>
      <c r="S6" s="1911"/>
      <c r="T6" s="1911"/>
      <c r="U6" s="1911"/>
      <c r="V6" s="1912" t="s">
        <v>64</v>
      </c>
      <c r="W6" s="1913"/>
      <c r="X6" s="1913"/>
      <c r="Y6" s="1913">
        <f>①入力シート!E5</f>
        <v>0</v>
      </c>
      <c r="Z6" s="1913"/>
      <c r="AA6" s="1913"/>
      <c r="AB6" s="1913"/>
      <c r="AC6" s="1913"/>
      <c r="AD6" s="1913"/>
      <c r="AE6" s="1913"/>
      <c r="AF6" s="1913"/>
      <c r="AG6" s="1913"/>
      <c r="AH6" s="601" t="s">
        <v>63</v>
      </c>
      <c r="AI6" s="59"/>
      <c r="AJ6" s="61"/>
      <c r="AK6" s="59"/>
      <c r="AL6" s="59"/>
      <c r="AM6" s="59"/>
      <c r="AN6" s="59"/>
      <c r="AO6" s="59"/>
      <c r="AP6" s="59"/>
      <c r="AQ6" s="59"/>
      <c r="AT6" s="52" t="s">
        <v>147</v>
      </c>
    </row>
    <row r="7" spans="1:46" ht="18" customHeight="1">
      <c r="A7" s="61"/>
      <c r="B7" s="61"/>
      <c r="C7" s="61"/>
      <c r="D7" s="529"/>
      <c r="E7" s="529"/>
      <c r="F7" s="529"/>
      <c r="G7" s="529"/>
      <c r="H7" s="529"/>
      <c r="I7" s="529"/>
      <c r="J7" s="529"/>
      <c r="K7" s="529"/>
      <c r="L7" s="529"/>
      <c r="M7" s="529"/>
      <c r="N7" s="529"/>
      <c r="O7" s="529"/>
      <c r="P7" s="1920" t="s">
        <v>62</v>
      </c>
      <c r="Q7" s="1921"/>
      <c r="R7" s="1921"/>
      <c r="S7" s="1921"/>
      <c r="T7" s="1921"/>
      <c r="U7" s="1921"/>
      <c r="V7" s="1566" t="s">
        <v>327</v>
      </c>
      <c r="W7" s="1567"/>
      <c r="X7" s="1567"/>
      <c r="Y7" s="1567"/>
      <c r="Z7" s="1567"/>
      <c r="AA7" s="1567"/>
      <c r="AB7" s="1567"/>
      <c r="AC7" s="1567"/>
      <c r="AD7" s="1567"/>
      <c r="AE7" s="1567"/>
      <c r="AF7" s="1567"/>
      <c r="AG7" s="1567"/>
      <c r="AH7" s="1922"/>
      <c r="AI7" s="59"/>
      <c r="AJ7" s="61"/>
      <c r="AK7" s="59"/>
      <c r="AL7" s="59"/>
      <c r="AM7" s="59"/>
      <c r="AN7" s="59"/>
      <c r="AO7" s="59"/>
      <c r="AP7" s="59"/>
      <c r="AQ7" s="59"/>
      <c r="AT7" s="52" t="s">
        <v>148</v>
      </c>
    </row>
    <row r="8" spans="1:46" ht="18" customHeight="1">
      <c r="A8" s="59"/>
      <c r="B8" s="59"/>
      <c r="C8" s="59"/>
      <c r="D8" s="529"/>
      <c r="E8" s="529"/>
      <c r="F8" s="529"/>
      <c r="G8" s="529"/>
      <c r="H8" s="529"/>
      <c r="I8" s="529"/>
      <c r="J8" s="529"/>
      <c r="K8" s="529"/>
      <c r="L8" s="529"/>
      <c r="M8" s="529"/>
      <c r="N8" s="529"/>
      <c r="O8" s="529"/>
      <c r="P8" s="1920" t="s">
        <v>61</v>
      </c>
      <c r="Q8" s="1921"/>
      <c r="R8" s="1921"/>
      <c r="S8" s="1921"/>
      <c r="T8" s="1921"/>
      <c r="U8" s="1921"/>
      <c r="V8" s="1923">
        <f>①入力シート!D7</f>
        <v>0</v>
      </c>
      <c r="W8" s="1924"/>
      <c r="X8" s="1924"/>
      <c r="Y8" s="1924"/>
      <c r="Z8" s="1924"/>
      <c r="AA8" s="1924"/>
      <c r="AB8" s="1924"/>
      <c r="AC8" s="1924"/>
      <c r="AD8" s="1924"/>
      <c r="AE8" s="1924"/>
      <c r="AF8" s="1924"/>
      <c r="AG8" s="1924"/>
      <c r="AH8" s="1925"/>
      <c r="AI8" s="59"/>
      <c r="AJ8" s="59"/>
      <c r="AK8" s="59"/>
      <c r="AL8" s="59"/>
      <c r="AM8" s="59"/>
      <c r="AN8" s="59"/>
      <c r="AO8" s="59"/>
      <c r="AP8" s="59"/>
      <c r="AQ8" s="59"/>
      <c r="AT8" s="52" t="s">
        <v>149</v>
      </c>
    </row>
    <row r="9" spans="1:46" ht="18" customHeight="1">
      <c r="A9" s="59"/>
      <c r="B9" s="59"/>
      <c r="C9" s="59"/>
      <c r="D9" s="529"/>
      <c r="E9" s="529"/>
      <c r="F9" s="529"/>
      <c r="G9" s="529"/>
      <c r="H9" s="529"/>
      <c r="I9" s="529"/>
      <c r="J9" s="529"/>
      <c r="K9" s="529"/>
      <c r="L9" s="529"/>
      <c r="M9" s="529"/>
      <c r="N9" s="529"/>
      <c r="O9" s="529"/>
      <c r="P9" s="1926" t="s">
        <v>157</v>
      </c>
      <c r="Q9" s="1927"/>
      <c r="R9" s="1927"/>
      <c r="S9" s="1927"/>
      <c r="T9" s="1927"/>
      <c r="U9" s="1928"/>
      <c r="V9" s="1566">
        <f>①入力シート!D8</f>
        <v>0</v>
      </c>
      <c r="W9" s="1567"/>
      <c r="X9" s="1567"/>
      <c r="Y9" s="1567"/>
      <c r="Z9" s="1567"/>
      <c r="AA9" s="1567"/>
      <c r="AB9" s="1567"/>
      <c r="AC9" s="1567"/>
      <c r="AD9" s="1567"/>
      <c r="AE9" s="1567"/>
      <c r="AF9" s="1567"/>
      <c r="AG9" s="1567"/>
      <c r="AH9" s="1922"/>
      <c r="AI9" s="59"/>
      <c r="AJ9" s="59"/>
      <c r="AK9" s="59"/>
      <c r="AL9" s="59"/>
      <c r="AM9" s="59"/>
      <c r="AN9" s="59"/>
      <c r="AO9" s="59"/>
      <c r="AP9" s="59"/>
      <c r="AQ9" s="59"/>
      <c r="AT9" s="52" t="s">
        <v>150</v>
      </c>
    </row>
    <row r="10" spans="1:46" ht="18" customHeight="1" thickBot="1">
      <c r="A10" s="59"/>
      <c r="B10" s="59"/>
      <c r="C10" s="59"/>
      <c r="D10" s="529"/>
      <c r="E10" s="529"/>
      <c r="F10" s="529"/>
      <c r="G10" s="529"/>
      <c r="H10" s="529"/>
      <c r="I10" s="529"/>
      <c r="J10" s="529"/>
      <c r="K10" s="529"/>
      <c r="L10" s="529"/>
      <c r="M10" s="529"/>
      <c r="N10" s="529"/>
      <c r="O10" s="529"/>
      <c r="P10" s="1914" t="s">
        <v>158</v>
      </c>
      <c r="Q10" s="1915"/>
      <c r="R10" s="1915"/>
      <c r="S10" s="1915"/>
      <c r="T10" s="1915"/>
      <c r="U10" s="1915"/>
      <c r="V10" s="1929">
        <f>①入力シート!D9</f>
        <v>0</v>
      </c>
      <c r="W10" s="1930"/>
      <c r="X10" s="1930"/>
      <c r="Y10" s="1930"/>
      <c r="Z10" s="1930"/>
      <c r="AA10" s="1930"/>
      <c r="AB10" s="1930"/>
      <c r="AC10" s="1930"/>
      <c r="AD10" s="1930"/>
      <c r="AE10" s="1930"/>
      <c r="AF10" s="1930"/>
      <c r="AG10" s="1930"/>
      <c r="AH10" s="1931"/>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530"/>
      <c r="T11" s="530"/>
      <c r="U11" s="530"/>
      <c r="V11" s="530"/>
      <c r="W11" s="530"/>
      <c r="X11" s="530"/>
      <c r="Y11" s="530"/>
      <c r="Z11" s="530"/>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532" t="s">
        <v>159</v>
      </c>
      <c r="E14" s="533"/>
      <c r="F14" s="533"/>
      <c r="G14" s="533"/>
      <c r="H14" s="533"/>
      <c r="I14" s="533"/>
      <c r="J14" s="533"/>
      <c r="K14" s="533"/>
      <c r="L14" s="533"/>
      <c r="M14" s="533"/>
      <c r="N14" s="533"/>
      <c r="O14" s="533"/>
      <c r="P14" s="533"/>
      <c r="Q14" s="534"/>
      <c r="R14" s="1916"/>
      <c r="S14" s="1917"/>
      <c r="T14" s="1917"/>
      <c r="U14" s="1917"/>
      <c r="V14" s="1917"/>
      <c r="W14" s="1917"/>
      <c r="X14" s="1917"/>
      <c r="Y14" s="1917"/>
      <c r="Z14" s="1917"/>
      <c r="AA14" s="1917"/>
      <c r="AB14" s="1917"/>
      <c r="AC14" s="1917"/>
      <c r="AD14" s="1917"/>
      <c r="AE14" s="1917"/>
      <c r="AF14" s="1917"/>
      <c r="AG14" s="1917"/>
      <c r="AH14" s="1917"/>
      <c r="AI14" s="87" t="s">
        <v>12</v>
      </c>
      <c r="AJ14" s="59"/>
      <c r="AK14" s="59"/>
      <c r="AL14" s="59"/>
      <c r="AM14" s="59"/>
      <c r="AN14" s="59"/>
      <c r="AO14" s="59"/>
      <c r="AP14" s="59"/>
      <c r="AQ14" s="59"/>
      <c r="AT14" s="52"/>
    </row>
    <row r="15" spans="1:46" ht="46.5" customHeight="1">
      <c r="A15" s="59"/>
      <c r="B15" s="59"/>
      <c r="C15" s="88" t="s">
        <v>9</v>
      </c>
      <c r="D15" s="1889" t="s">
        <v>161</v>
      </c>
      <c r="E15" s="1890"/>
      <c r="F15" s="1890"/>
      <c r="G15" s="1891"/>
      <c r="H15" s="1891"/>
      <c r="I15" s="1891"/>
      <c r="J15" s="1891"/>
      <c r="K15" s="1891"/>
      <c r="L15" s="1891"/>
      <c r="M15" s="1891"/>
      <c r="N15" s="1891"/>
      <c r="O15" s="1891"/>
      <c r="P15" s="1891"/>
      <c r="Q15" s="1892"/>
      <c r="R15" s="1893"/>
      <c r="S15" s="1894"/>
      <c r="T15" s="1894"/>
      <c r="U15" s="1894"/>
      <c r="V15" s="1894"/>
      <c r="W15" s="1894"/>
      <c r="X15" s="1894"/>
      <c r="Y15" s="1894"/>
      <c r="Z15" s="1894"/>
      <c r="AA15" s="1894"/>
      <c r="AB15" s="1894"/>
      <c r="AC15" s="1894"/>
      <c r="AD15" s="1894"/>
      <c r="AE15" s="1894"/>
      <c r="AF15" s="1894"/>
      <c r="AG15" s="1894"/>
      <c r="AH15" s="1894"/>
      <c r="AI15" s="89" t="s">
        <v>12</v>
      </c>
      <c r="AJ15" s="59"/>
      <c r="AK15" s="59"/>
      <c r="AL15" s="59"/>
      <c r="AM15" s="59"/>
      <c r="AN15" s="59"/>
      <c r="AO15" s="59"/>
      <c r="AP15" s="59"/>
      <c r="AQ15" s="59"/>
      <c r="AT15" s="52" t="s">
        <v>282</v>
      </c>
    </row>
    <row r="16" spans="1:46" ht="18.75" customHeight="1">
      <c r="A16" s="59"/>
      <c r="B16" s="59"/>
      <c r="C16" s="1918" t="s">
        <v>162</v>
      </c>
      <c r="D16" s="1867" t="s">
        <v>163</v>
      </c>
      <c r="E16" s="1868"/>
      <c r="F16" s="1868"/>
      <c r="G16" s="1872"/>
      <c r="H16" s="1872"/>
      <c r="I16" s="1872"/>
      <c r="J16" s="1872"/>
      <c r="K16" s="1872"/>
      <c r="L16" s="1872"/>
      <c r="M16" s="1872"/>
      <c r="N16" s="1872"/>
      <c r="O16" s="1872"/>
      <c r="P16" s="1872"/>
      <c r="Q16" s="1870"/>
      <c r="R16" s="1895" t="s">
        <v>7</v>
      </c>
      <c r="S16" s="1896"/>
      <c r="T16" s="1896"/>
      <c r="U16" s="1896"/>
      <c r="V16" s="1896"/>
      <c r="W16" s="1896"/>
      <c r="X16" s="1896"/>
      <c r="Y16" s="1896"/>
      <c r="Z16" s="1896"/>
      <c r="AA16" s="1895" t="s">
        <v>6</v>
      </c>
      <c r="AB16" s="1896"/>
      <c r="AC16" s="1896"/>
      <c r="AD16" s="1896"/>
      <c r="AE16" s="1896"/>
      <c r="AF16" s="1896"/>
      <c r="AG16" s="1896"/>
      <c r="AH16" s="1896"/>
      <c r="AI16" s="1897"/>
      <c r="AJ16" s="59"/>
      <c r="AK16" s="59"/>
      <c r="AL16" s="59"/>
      <c r="AM16" s="59"/>
      <c r="AN16" s="59"/>
      <c r="AO16" s="59"/>
      <c r="AP16" s="59"/>
      <c r="AQ16" s="59"/>
      <c r="AT16" s="52" t="s">
        <v>258</v>
      </c>
    </row>
    <row r="17" spans="1:46" ht="30" customHeight="1">
      <c r="A17" s="59"/>
      <c r="B17" s="59"/>
      <c r="C17" s="1919"/>
      <c r="D17" s="1873"/>
      <c r="E17" s="1874"/>
      <c r="F17" s="1874"/>
      <c r="G17" s="1874"/>
      <c r="H17" s="1874"/>
      <c r="I17" s="1874"/>
      <c r="J17" s="1874"/>
      <c r="K17" s="1874"/>
      <c r="L17" s="1874"/>
      <c r="M17" s="1874"/>
      <c r="N17" s="1874"/>
      <c r="O17" s="1874"/>
      <c r="P17" s="1874"/>
      <c r="Q17" s="1875"/>
      <c r="R17" s="1836" t="str">
        <f>IF(OR(R14="",R14=0),"",IF(R14-R15&lt;=0,"あり","なし"))</f>
        <v/>
      </c>
      <c r="S17" s="1837"/>
      <c r="T17" s="1837"/>
      <c r="U17" s="1837"/>
      <c r="V17" s="1837"/>
      <c r="W17" s="1837"/>
      <c r="X17" s="1837"/>
      <c r="Y17" s="1837"/>
      <c r="Z17" s="1838"/>
      <c r="AA17" s="1893"/>
      <c r="AB17" s="1898"/>
      <c r="AC17" s="1898"/>
      <c r="AD17" s="1898"/>
      <c r="AE17" s="1898"/>
      <c r="AF17" s="1898"/>
      <c r="AG17" s="1898"/>
      <c r="AH17" s="1898"/>
      <c r="AI17" s="1899"/>
      <c r="AJ17" s="59"/>
      <c r="AK17" s="59"/>
      <c r="AL17" s="59"/>
      <c r="AM17" s="59"/>
      <c r="AN17" s="59"/>
      <c r="AO17" s="59"/>
      <c r="AP17" s="59"/>
      <c r="AQ17" s="59"/>
      <c r="AT17" s="52" t="s">
        <v>283</v>
      </c>
    </row>
    <row r="18" spans="1:46" ht="17.100000000000001" customHeight="1">
      <c r="A18" s="59"/>
      <c r="B18" s="59"/>
      <c r="C18" s="611" t="s">
        <v>164</v>
      </c>
      <c r="D18" s="1863" t="s">
        <v>50</v>
      </c>
      <c r="E18" s="1864"/>
      <c r="F18" s="1864"/>
      <c r="G18" s="1865"/>
      <c r="H18" s="1865"/>
      <c r="I18" s="1865"/>
      <c r="J18" s="1865"/>
      <c r="K18" s="1866"/>
      <c r="L18" s="537"/>
      <c r="M18" s="537"/>
      <c r="N18" s="537"/>
      <c r="O18" s="537"/>
      <c r="P18" s="537"/>
      <c r="Q18" s="538"/>
      <c r="R18" s="110"/>
      <c r="S18" s="1852" t="s">
        <v>4</v>
      </c>
      <c r="T18" s="1852"/>
      <c r="U18" s="1852"/>
      <c r="V18" s="1852"/>
      <c r="W18" s="1852"/>
      <c r="X18" s="1852"/>
      <c r="Y18" s="1852"/>
      <c r="Z18" s="1852"/>
      <c r="AA18" s="1852"/>
      <c r="AB18" s="1852"/>
      <c r="AC18" s="1852"/>
      <c r="AD18" s="1852"/>
      <c r="AE18" s="1852"/>
      <c r="AF18" s="1852"/>
      <c r="AG18" s="1852"/>
      <c r="AH18" s="1852"/>
      <c r="AI18" s="1853"/>
      <c r="AJ18" s="59"/>
      <c r="AK18" s="59"/>
      <c r="AL18" s="59"/>
      <c r="AM18" s="59"/>
      <c r="AN18" s="59"/>
      <c r="AO18" s="59"/>
      <c r="AP18" s="59"/>
      <c r="AQ18" s="59"/>
      <c r="AT18" s="52" t="s">
        <v>260</v>
      </c>
    </row>
    <row r="19" spans="1:46" ht="17.100000000000001" customHeight="1">
      <c r="A19" s="59"/>
      <c r="B19" s="59"/>
      <c r="C19" s="612"/>
      <c r="D19" s="1867" t="s">
        <v>165</v>
      </c>
      <c r="E19" s="1868"/>
      <c r="F19" s="1868"/>
      <c r="G19" s="1869"/>
      <c r="H19" s="1869"/>
      <c r="I19" s="1869"/>
      <c r="J19" s="1869"/>
      <c r="K19" s="1869"/>
      <c r="L19" s="1869"/>
      <c r="M19" s="1869"/>
      <c r="N19" s="1869"/>
      <c r="O19" s="1869"/>
      <c r="P19" s="1869"/>
      <c r="Q19" s="1870"/>
      <c r="R19" s="110"/>
      <c r="S19" s="1855" t="s">
        <v>369</v>
      </c>
      <c r="T19" s="1855"/>
      <c r="U19" s="1855"/>
      <c r="V19" s="1855"/>
      <c r="W19" s="1855"/>
      <c r="X19" s="1855"/>
      <c r="Y19" s="1855"/>
      <c r="Z19" s="1855"/>
      <c r="AA19" s="1855"/>
      <c r="AB19" s="1855"/>
      <c r="AC19" s="1855"/>
      <c r="AD19" s="1855"/>
      <c r="AE19" s="1855"/>
      <c r="AF19" s="1855"/>
      <c r="AG19" s="1855"/>
      <c r="AH19" s="1855"/>
      <c r="AI19" s="1856"/>
      <c r="AJ19" s="59"/>
      <c r="AK19" s="59"/>
      <c r="AL19" s="59"/>
      <c r="AM19" s="59"/>
      <c r="AN19" s="59"/>
      <c r="AO19" s="59"/>
      <c r="AP19" s="59"/>
      <c r="AQ19" s="59"/>
      <c r="AT19" s="52" t="s">
        <v>284</v>
      </c>
    </row>
    <row r="20" spans="1:46" ht="17.100000000000001" customHeight="1">
      <c r="A20" s="59"/>
      <c r="B20" s="59"/>
      <c r="C20" s="612"/>
      <c r="D20" s="1871"/>
      <c r="E20" s="1872"/>
      <c r="F20" s="1872"/>
      <c r="G20" s="1869"/>
      <c r="H20" s="1869"/>
      <c r="I20" s="1869"/>
      <c r="J20" s="1869"/>
      <c r="K20" s="1869"/>
      <c r="L20" s="1869"/>
      <c r="M20" s="1869"/>
      <c r="N20" s="1869"/>
      <c r="O20" s="1869"/>
      <c r="P20" s="1869"/>
      <c r="Q20" s="1870"/>
      <c r="R20" s="110"/>
      <c r="S20" s="1858" t="s">
        <v>3</v>
      </c>
      <c r="T20" s="1858"/>
      <c r="U20" s="1858"/>
      <c r="V20" s="1858"/>
      <c r="W20" s="1858"/>
      <c r="X20" s="1858"/>
      <c r="Y20" s="1858"/>
      <c r="Z20" s="1858"/>
      <c r="AA20" s="1858"/>
      <c r="AB20" s="1858"/>
      <c r="AC20" s="1858"/>
      <c r="AD20" s="1858"/>
      <c r="AE20" s="1858"/>
      <c r="AF20" s="1858"/>
      <c r="AG20" s="1858"/>
      <c r="AH20" s="1858"/>
      <c r="AI20" s="1859"/>
      <c r="AJ20" s="59"/>
      <c r="AK20" s="59"/>
      <c r="AL20" s="59"/>
      <c r="AM20" s="59"/>
      <c r="AN20" s="59"/>
      <c r="AO20" s="59"/>
      <c r="AP20" s="59"/>
      <c r="AQ20" s="59"/>
      <c r="AT20" s="52" t="s">
        <v>262</v>
      </c>
    </row>
    <row r="21" spans="1:46" ht="17.100000000000001" customHeight="1">
      <c r="A21" s="59"/>
      <c r="B21" s="59"/>
      <c r="C21" s="612"/>
      <c r="D21" s="1873"/>
      <c r="E21" s="1874"/>
      <c r="F21" s="1874"/>
      <c r="G21" s="1874"/>
      <c r="H21" s="1874"/>
      <c r="I21" s="1874"/>
      <c r="J21" s="1874"/>
      <c r="K21" s="1874"/>
      <c r="L21" s="1874"/>
      <c r="M21" s="1874"/>
      <c r="N21" s="1874"/>
      <c r="O21" s="1874"/>
      <c r="P21" s="1874"/>
      <c r="Q21" s="1875"/>
      <c r="R21" s="110"/>
      <c r="S21" s="1861" t="s">
        <v>370</v>
      </c>
      <c r="T21" s="1861"/>
      <c r="U21" s="1861"/>
      <c r="V21" s="1861"/>
      <c r="W21" s="1861"/>
      <c r="X21" s="1861"/>
      <c r="Y21" s="1861"/>
      <c r="Z21" s="1861"/>
      <c r="AA21" s="1861"/>
      <c r="AB21" s="1861"/>
      <c r="AC21" s="1861"/>
      <c r="AD21" s="1861"/>
      <c r="AE21" s="1861"/>
      <c r="AF21" s="1861"/>
      <c r="AG21" s="1861"/>
      <c r="AH21" s="1861"/>
      <c r="AI21" s="1862"/>
      <c r="AJ21" s="59"/>
      <c r="AK21" s="59"/>
      <c r="AL21" s="59"/>
      <c r="AM21" s="59"/>
      <c r="AN21" s="59"/>
      <c r="AO21" s="59"/>
      <c r="AP21" s="59"/>
      <c r="AQ21" s="59"/>
      <c r="AT21" s="52" t="s">
        <v>285</v>
      </c>
    </row>
    <row r="22" spans="1:46" ht="36.75" customHeight="1" thickBot="1">
      <c r="A22" s="59"/>
      <c r="B22" s="59"/>
      <c r="C22" s="613"/>
      <c r="D22" s="1900" t="s">
        <v>1</v>
      </c>
      <c r="E22" s="1901"/>
      <c r="F22" s="1901"/>
      <c r="G22" s="1902"/>
      <c r="H22" s="1902"/>
      <c r="I22" s="1902"/>
      <c r="J22" s="1902"/>
      <c r="K22" s="1902"/>
      <c r="L22" s="1902"/>
      <c r="M22" s="1902"/>
      <c r="N22" s="1902"/>
      <c r="O22" s="1902"/>
      <c r="P22" s="1902"/>
      <c r="Q22" s="1903"/>
      <c r="R22" s="1904"/>
      <c r="S22" s="1905"/>
      <c r="T22" s="1905"/>
      <c r="U22" s="1905"/>
      <c r="V22" s="1905"/>
      <c r="W22" s="1905"/>
      <c r="X22" s="1905"/>
      <c r="Y22" s="1905"/>
      <c r="Z22" s="1905"/>
      <c r="AA22" s="1905"/>
      <c r="AB22" s="1905"/>
      <c r="AC22" s="1905"/>
      <c r="AD22" s="1905"/>
      <c r="AE22" s="1905"/>
      <c r="AF22" s="1905"/>
      <c r="AG22" s="1905"/>
      <c r="AH22" s="1905"/>
      <c r="AI22" s="1906"/>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530"/>
      <c r="T23" s="530"/>
      <c r="U23" s="530"/>
      <c r="V23" s="530"/>
      <c r="W23" s="530"/>
      <c r="X23" s="530"/>
      <c r="Y23" s="530"/>
      <c r="Z23" s="530"/>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371</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533"/>
      <c r="L26" s="533"/>
      <c r="M26" s="533"/>
      <c r="N26" s="533"/>
      <c r="O26" s="533"/>
      <c r="P26" s="533"/>
      <c r="Q26" s="534"/>
      <c r="R26" s="1916"/>
      <c r="S26" s="1917"/>
      <c r="T26" s="1917"/>
      <c r="U26" s="1917"/>
      <c r="V26" s="1917"/>
      <c r="W26" s="1917"/>
      <c r="X26" s="1917"/>
      <c r="Y26" s="1917"/>
      <c r="Z26" s="1917"/>
      <c r="AA26" s="1917"/>
      <c r="AB26" s="1917"/>
      <c r="AC26" s="1917"/>
      <c r="AD26" s="1917"/>
      <c r="AE26" s="1917"/>
      <c r="AF26" s="1917"/>
      <c r="AG26" s="1917"/>
      <c r="AH26" s="1917"/>
      <c r="AI26" s="87" t="s">
        <v>12</v>
      </c>
      <c r="AJ26" s="59"/>
      <c r="AK26" s="59"/>
      <c r="AL26" s="59"/>
      <c r="AM26" s="59"/>
      <c r="AN26" s="59"/>
      <c r="AO26" s="59"/>
      <c r="AP26" s="59"/>
      <c r="AQ26" s="59"/>
      <c r="AT26" s="1" t="s">
        <v>290</v>
      </c>
    </row>
    <row r="27" spans="1:46" ht="46.5" customHeight="1">
      <c r="A27" s="59"/>
      <c r="B27" s="59"/>
      <c r="C27" s="88" t="s">
        <v>9</v>
      </c>
      <c r="D27" s="1889" t="s">
        <v>161</v>
      </c>
      <c r="E27" s="1890"/>
      <c r="F27" s="1890"/>
      <c r="G27" s="1891"/>
      <c r="H27" s="1891"/>
      <c r="I27" s="1891"/>
      <c r="J27" s="1891"/>
      <c r="K27" s="1891"/>
      <c r="L27" s="1891"/>
      <c r="M27" s="1891"/>
      <c r="N27" s="1891"/>
      <c r="O27" s="1891"/>
      <c r="P27" s="1891"/>
      <c r="Q27" s="1892"/>
      <c r="R27" s="1893"/>
      <c r="S27" s="1894"/>
      <c r="T27" s="1894"/>
      <c r="U27" s="1894"/>
      <c r="V27" s="1894"/>
      <c r="W27" s="1894"/>
      <c r="X27" s="1894"/>
      <c r="Y27" s="1894"/>
      <c r="Z27" s="1894"/>
      <c r="AA27" s="1894"/>
      <c r="AB27" s="1894"/>
      <c r="AC27" s="1894"/>
      <c r="AD27" s="1894"/>
      <c r="AE27" s="1894"/>
      <c r="AF27" s="1894"/>
      <c r="AG27" s="1894"/>
      <c r="AH27" s="1894"/>
      <c r="AI27" s="89" t="s">
        <v>12</v>
      </c>
      <c r="AJ27" s="59"/>
      <c r="AK27" s="59"/>
      <c r="AL27" s="59"/>
      <c r="AM27" s="59"/>
      <c r="AN27" s="59"/>
      <c r="AO27" s="59"/>
      <c r="AP27" s="59"/>
      <c r="AQ27" s="59"/>
      <c r="AT27" s="52"/>
    </row>
    <row r="28" spans="1:46" ht="18.75" customHeight="1">
      <c r="A28" s="59"/>
      <c r="B28" s="59"/>
      <c r="C28" s="1918" t="s">
        <v>5</v>
      </c>
      <c r="D28" s="1867" t="s">
        <v>163</v>
      </c>
      <c r="E28" s="1868"/>
      <c r="F28" s="1868"/>
      <c r="G28" s="1872"/>
      <c r="H28" s="1872"/>
      <c r="I28" s="1872"/>
      <c r="J28" s="1872"/>
      <c r="K28" s="1872"/>
      <c r="L28" s="1872"/>
      <c r="M28" s="1872"/>
      <c r="N28" s="1872"/>
      <c r="O28" s="1872"/>
      <c r="P28" s="1872"/>
      <c r="Q28" s="1870"/>
      <c r="R28" s="1895" t="s">
        <v>7</v>
      </c>
      <c r="S28" s="1896"/>
      <c r="T28" s="1896"/>
      <c r="U28" s="1896"/>
      <c r="V28" s="1896"/>
      <c r="W28" s="1896"/>
      <c r="X28" s="1896"/>
      <c r="Y28" s="1896"/>
      <c r="Z28" s="1896"/>
      <c r="AA28" s="1895" t="s">
        <v>6</v>
      </c>
      <c r="AB28" s="1896"/>
      <c r="AC28" s="1896"/>
      <c r="AD28" s="1896"/>
      <c r="AE28" s="1896"/>
      <c r="AF28" s="1896"/>
      <c r="AG28" s="1896"/>
      <c r="AH28" s="1896"/>
      <c r="AI28" s="1897"/>
      <c r="AJ28" s="59"/>
      <c r="AK28" s="59"/>
      <c r="AL28" s="59"/>
      <c r="AM28" s="59"/>
      <c r="AN28" s="59"/>
      <c r="AO28" s="59"/>
      <c r="AP28" s="59"/>
      <c r="AQ28" s="59"/>
      <c r="AT28" s="52"/>
    </row>
    <row r="29" spans="1:46" ht="30" customHeight="1">
      <c r="A29" s="59"/>
      <c r="B29" s="59"/>
      <c r="C29" s="1919"/>
      <c r="D29" s="1873"/>
      <c r="E29" s="1874"/>
      <c r="F29" s="1874"/>
      <c r="G29" s="1874"/>
      <c r="H29" s="1874"/>
      <c r="I29" s="1874"/>
      <c r="J29" s="1874"/>
      <c r="K29" s="1874"/>
      <c r="L29" s="1874"/>
      <c r="M29" s="1874"/>
      <c r="N29" s="1874"/>
      <c r="O29" s="1874"/>
      <c r="P29" s="1874"/>
      <c r="Q29" s="1875"/>
      <c r="R29" s="1836" t="str">
        <f>IF(OR(R26="",R26=0),"",IF(R26-R27&lt;=0,"あり","なし"))</f>
        <v/>
      </c>
      <c r="S29" s="1837"/>
      <c r="T29" s="1837"/>
      <c r="U29" s="1837"/>
      <c r="V29" s="1837"/>
      <c r="W29" s="1837"/>
      <c r="X29" s="1837"/>
      <c r="Y29" s="1837"/>
      <c r="Z29" s="1838"/>
      <c r="AA29" s="1893"/>
      <c r="AB29" s="1898"/>
      <c r="AC29" s="1898"/>
      <c r="AD29" s="1898"/>
      <c r="AE29" s="1898"/>
      <c r="AF29" s="1898"/>
      <c r="AG29" s="1898"/>
      <c r="AH29" s="1898"/>
      <c r="AI29" s="1899"/>
      <c r="AJ29" s="59"/>
      <c r="AK29" s="59"/>
      <c r="AL29" s="59"/>
      <c r="AM29" s="59"/>
      <c r="AN29" s="59"/>
      <c r="AO29" s="59"/>
      <c r="AP29" s="59"/>
      <c r="AQ29" s="59"/>
      <c r="AT29" s="52"/>
    </row>
    <row r="30" spans="1:46" ht="17.100000000000001" customHeight="1">
      <c r="A30" s="59"/>
      <c r="B30" s="59"/>
      <c r="C30" s="611" t="s">
        <v>51</v>
      </c>
      <c r="D30" s="1863" t="s">
        <v>50</v>
      </c>
      <c r="E30" s="1864"/>
      <c r="F30" s="1864"/>
      <c r="G30" s="1865"/>
      <c r="H30" s="1865"/>
      <c r="I30" s="1865"/>
      <c r="J30" s="1865"/>
      <c r="K30" s="1866"/>
      <c r="L30" s="537"/>
      <c r="M30" s="537"/>
      <c r="N30" s="537"/>
      <c r="O30" s="537"/>
      <c r="P30" s="537"/>
      <c r="Q30" s="538"/>
      <c r="R30" s="110"/>
      <c r="S30" s="1852" t="s">
        <v>4</v>
      </c>
      <c r="T30" s="1852"/>
      <c r="U30" s="1852"/>
      <c r="V30" s="1852"/>
      <c r="W30" s="1852"/>
      <c r="X30" s="1852"/>
      <c r="Y30" s="1852"/>
      <c r="Z30" s="1852"/>
      <c r="AA30" s="1852"/>
      <c r="AB30" s="1852"/>
      <c r="AC30" s="1852"/>
      <c r="AD30" s="1852"/>
      <c r="AE30" s="1852"/>
      <c r="AF30" s="1852"/>
      <c r="AG30" s="1852"/>
      <c r="AH30" s="1852"/>
      <c r="AI30" s="1853"/>
      <c r="AJ30" s="59"/>
      <c r="AK30" s="59"/>
      <c r="AL30" s="59"/>
      <c r="AM30" s="59"/>
      <c r="AN30" s="59"/>
      <c r="AO30" s="59"/>
      <c r="AP30" s="59"/>
      <c r="AQ30" s="59"/>
      <c r="AT30" s="52"/>
    </row>
    <row r="31" spans="1:46" ht="17.100000000000001" customHeight="1">
      <c r="A31" s="59"/>
      <c r="B31" s="59"/>
      <c r="C31" s="612"/>
      <c r="D31" s="1867" t="s">
        <v>165</v>
      </c>
      <c r="E31" s="1868"/>
      <c r="F31" s="1868"/>
      <c r="G31" s="1869"/>
      <c r="H31" s="1869"/>
      <c r="I31" s="1869"/>
      <c r="J31" s="1869"/>
      <c r="K31" s="1869"/>
      <c r="L31" s="1869"/>
      <c r="M31" s="1869"/>
      <c r="N31" s="1869"/>
      <c r="O31" s="1869"/>
      <c r="P31" s="1869"/>
      <c r="Q31" s="1870"/>
      <c r="R31" s="110"/>
      <c r="S31" s="1855" t="s">
        <v>369</v>
      </c>
      <c r="T31" s="1855"/>
      <c r="U31" s="1855"/>
      <c r="V31" s="1855"/>
      <c r="W31" s="1855"/>
      <c r="X31" s="1855"/>
      <c r="Y31" s="1855"/>
      <c r="Z31" s="1855"/>
      <c r="AA31" s="1855"/>
      <c r="AB31" s="1855"/>
      <c r="AC31" s="1855"/>
      <c r="AD31" s="1855"/>
      <c r="AE31" s="1855"/>
      <c r="AF31" s="1855"/>
      <c r="AG31" s="1855"/>
      <c r="AH31" s="1855"/>
      <c r="AI31" s="1856"/>
      <c r="AJ31" s="59"/>
      <c r="AK31" s="59"/>
      <c r="AL31" s="59"/>
      <c r="AM31" s="59"/>
      <c r="AN31" s="59"/>
      <c r="AO31" s="59"/>
      <c r="AP31" s="59"/>
      <c r="AQ31" s="59"/>
      <c r="AT31" s="52"/>
    </row>
    <row r="32" spans="1:46" ht="17.100000000000001" customHeight="1">
      <c r="A32" s="59"/>
      <c r="B32" s="59"/>
      <c r="C32" s="612"/>
      <c r="D32" s="1871"/>
      <c r="E32" s="1872"/>
      <c r="F32" s="1872"/>
      <c r="G32" s="1869"/>
      <c r="H32" s="1869"/>
      <c r="I32" s="1869"/>
      <c r="J32" s="1869"/>
      <c r="K32" s="1869"/>
      <c r="L32" s="1869"/>
      <c r="M32" s="1869"/>
      <c r="N32" s="1869"/>
      <c r="O32" s="1869"/>
      <c r="P32" s="1869"/>
      <c r="Q32" s="1870"/>
      <c r="R32" s="110"/>
      <c r="S32" s="1858" t="s">
        <v>3</v>
      </c>
      <c r="T32" s="1858"/>
      <c r="U32" s="1858"/>
      <c r="V32" s="1858"/>
      <c r="W32" s="1858"/>
      <c r="X32" s="1858"/>
      <c r="Y32" s="1858"/>
      <c r="Z32" s="1858"/>
      <c r="AA32" s="1858"/>
      <c r="AB32" s="1858"/>
      <c r="AC32" s="1858"/>
      <c r="AD32" s="1858"/>
      <c r="AE32" s="1858"/>
      <c r="AF32" s="1858"/>
      <c r="AG32" s="1858"/>
      <c r="AH32" s="1858"/>
      <c r="AI32" s="1859"/>
      <c r="AJ32" s="59"/>
      <c r="AK32" s="59"/>
      <c r="AL32" s="59"/>
      <c r="AM32" s="59"/>
      <c r="AN32" s="59"/>
      <c r="AO32" s="59"/>
      <c r="AP32" s="59"/>
      <c r="AQ32" s="59"/>
      <c r="AT32" s="52"/>
    </row>
    <row r="33" spans="1:46" ht="17.100000000000001" customHeight="1">
      <c r="A33" s="59"/>
      <c r="B33" s="59"/>
      <c r="C33" s="612"/>
      <c r="D33" s="1873"/>
      <c r="E33" s="1874"/>
      <c r="F33" s="1874"/>
      <c r="G33" s="1874"/>
      <c r="H33" s="1874"/>
      <c r="I33" s="1874"/>
      <c r="J33" s="1874"/>
      <c r="K33" s="1874"/>
      <c r="L33" s="1874"/>
      <c r="M33" s="1874"/>
      <c r="N33" s="1874"/>
      <c r="O33" s="1874"/>
      <c r="P33" s="1874"/>
      <c r="Q33" s="1875"/>
      <c r="R33" s="110"/>
      <c r="S33" s="1861" t="s">
        <v>370</v>
      </c>
      <c r="T33" s="1861"/>
      <c r="U33" s="1861"/>
      <c r="V33" s="1861"/>
      <c r="W33" s="1861"/>
      <c r="X33" s="1861"/>
      <c r="Y33" s="1861"/>
      <c r="Z33" s="1861"/>
      <c r="AA33" s="1861"/>
      <c r="AB33" s="1861"/>
      <c r="AC33" s="1861"/>
      <c r="AD33" s="1861"/>
      <c r="AE33" s="1861"/>
      <c r="AF33" s="1861"/>
      <c r="AG33" s="1861"/>
      <c r="AH33" s="1861"/>
      <c r="AI33" s="1862"/>
      <c r="AJ33" s="59"/>
      <c r="AK33" s="59"/>
      <c r="AL33" s="59"/>
      <c r="AM33" s="59"/>
      <c r="AN33" s="59"/>
      <c r="AO33" s="59"/>
      <c r="AP33" s="59"/>
      <c r="AQ33" s="59"/>
      <c r="AT33" s="52"/>
    </row>
    <row r="34" spans="1:46" ht="36.75" customHeight="1" thickBot="1">
      <c r="A34" s="59"/>
      <c r="B34" s="59"/>
      <c r="C34" s="613"/>
      <c r="D34" s="1900" t="s">
        <v>1</v>
      </c>
      <c r="E34" s="1901"/>
      <c r="F34" s="1901"/>
      <c r="G34" s="1902"/>
      <c r="H34" s="1902"/>
      <c r="I34" s="1902"/>
      <c r="J34" s="1902"/>
      <c r="K34" s="1902"/>
      <c r="L34" s="1902"/>
      <c r="M34" s="1902"/>
      <c r="N34" s="1902"/>
      <c r="O34" s="1902"/>
      <c r="P34" s="1902"/>
      <c r="Q34" s="1903"/>
      <c r="R34" s="1934"/>
      <c r="S34" s="1935"/>
      <c r="T34" s="1935"/>
      <c r="U34" s="1935"/>
      <c r="V34" s="1935"/>
      <c r="W34" s="1935"/>
      <c r="X34" s="1935"/>
      <c r="Y34" s="1935"/>
      <c r="Z34" s="1935"/>
      <c r="AA34" s="1935"/>
      <c r="AB34" s="1935"/>
      <c r="AC34" s="1935"/>
      <c r="AD34" s="1935"/>
      <c r="AE34" s="1935"/>
      <c r="AF34" s="1935"/>
      <c r="AG34" s="1935"/>
      <c r="AH34" s="1935"/>
      <c r="AI34" s="1936"/>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530"/>
      <c r="T35" s="530"/>
      <c r="U35" s="530"/>
      <c r="V35" s="530"/>
      <c r="W35" s="530"/>
      <c r="X35" s="530"/>
      <c r="Y35" s="530"/>
      <c r="Z35" s="530"/>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530"/>
      <c r="T36" s="530"/>
      <c r="U36" s="530"/>
      <c r="V36" s="530"/>
      <c r="W36" s="530"/>
      <c r="X36" s="530"/>
      <c r="Y36" s="530"/>
      <c r="Z36" s="530"/>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1880" t="s">
        <v>44</v>
      </c>
      <c r="E37" s="1881"/>
      <c r="F37" s="1881"/>
      <c r="G37" s="1881"/>
      <c r="H37" s="1881"/>
      <c r="I37" s="1881"/>
      <c r="J37" s="1881"/>
      <c r="K37" s="1881"/>
      <c r="L37" s="1881"/>
      <c r="M37" s="1881"/>
      <c r="N37" s="1881"/>
      <c r="O37" s="1881"/>
      <c r="P37" s="1881"/>
      <c r="Q37" s="1882"/>
      <c r="R37" s="1883" t="s">
        <v>167</v>
      </c>
      <c r="S37" s="1884"/>
      <c r="T37" s="540">
        <f>⑤入力シート2!I2</f>
        <v>0</v>
      </c>
      <c r="U37" s="539" t="s">
        <v>168</v>
      </c>
      <c r="V37" s="1884" t="s">
        <v>169</v>
      </c>
      <c r="W37" s="1884"/>
      <c r="X37" s="540">
        <f>⑤入力シート2!L2</f>
        <v>0</v>
      </c>
      <c r="Y37" s="539" t="s">
        <v>168</v>
      </c>
      <c r="Z37" s="1884" t="s">
        <v>231</v>
      </c>
      <c r="AA37" s="1884"/>
      <c r="AB37" s="541">
        <f>⑤入力シート2!O2</f>
        <v>0</v>
      </c>
      <c r="AC37" s="542" t="s">
        <v>170</v>
      </c>
      <c r="AD37" s="543"/>
      <c r="AE37" s="543"/>
      <c r="AF37" s="543"/>
      <c r="AG37" s="543"/>
      <c r="AH37" s="543"/>
      <c r="AI37" s="543"/>
      <c r="AJ37" s="59"/>
      <c r="AK37" s="59"/>
      <c r="AL37" s="59"/>
      <c r="AM37" s="59"/>
      <c r="AN37" s="59"/>
      <c r="AO37" s="59"/>
      <c r="AP37" s="59"/>
      <c r="AQ37" s="59"/>
      <c r="AT37" s="1"/>
    </row>
    <row r="38" spans="1:46" s="2" customFormat="1" ht="10.5" customHeight="1">
      <c r="A38" s="59"/>
      <c r="B38" s="59"/>
      <c r="C38" s="544"/>
      <c r="D38" s="545"/>
      <c r="E38" s="546"/>
      <c r="F38" s="546"/>
      <c r="G38" s="546"/>
      <c r="H38" s="546"/>
      <c r="I38" s="546"/>
      <c r="J38" s="546"/>
      <c r="K38" s="546"/>
      <c r="L38" s="546"/>
      <c r="M38" s="546"/>
      <c r="N38" s="546"/>
      <c r="O38" s="546"/>
      <c r="P38" s="546"/>
      <c r="Q38" s="547"/>
      <c r="R38" s="1932"/>
      <c r="S38" s="1933"/>
      <c r="T38" s="1933"/>
      <c r="U38" s="1933"/>
      <c r="V38" s="1933"/>
      <c r="W38" s="1933"/>
      <c r="X38" s="1933"/>
      <c r="Y38" s="1933"/>
      <c r="Z38" s="1933"/>
      <c r="AA38" s="1933"/>
      <c r="AB38" s="1933"/>
      <c r="AC38" s="1933"/>
      <c r="AD38" s="1933"/>
      <c r="AE38" s="1933"/>
      <c r="AF38" s="1933"/>
      <c r="AG38" s="1933"/>
      <c r="AH38" s="1933"/>
      <c r="AI38" s="599"/>
      <c r="AJ38" s="59"/>
      <c r="AK38" s="59"/>
      <c r="AL38" s="59"/>
      <c r="AM38" s="59"/>
      <c r="AN38" s="59"/>
      <c r="AO38" s="59"/>
      <c r="AP38" s="59"/>
      <c r="AQ38" s="59"/>
      <c r="AT38" s="1"/>
    </row>
    <row r="39" spans="1:46" s="2" customFormat="1" ht="18" customHeight="1">
      <c r="A39" s="59"/>
      <c r="B39" s="59"/>
      <c r="C39" s="544"/>
      <c r="D39" s="545"/>
      <c r="E39" s="547"/>
      <c r="F39" s="1938" t="s">
        <v>528</v>
      </c>
      <c r="G39" s="1939"/>
      <c r="H39" s="1939"/>
      <c r="I39" s="1939"/>
      <c r="J39" s="1939"/>
      <c r="K39" s="1939"/>
      <c r="L39" s="1939"/>
      <c r="M39" s="1939"/>
      <c r="N39" s="1939"/>
      <c r="O39" s="1939"/>
      <c r="P39" s="1939"/>
      <c r="Q39" s="1940"/>
      <c r="R39" s="1878"/>
      <c r="S39" s="1878"/>
      <c r="T39" s="1878"/>
      <c r="U39" s="1878"/>
      <c r="V39" s="1878"/>
      <c r="W39" s="1878"/>
      <c r="X39" s="1878"/>
      <c r="Y39" s="1878"/>
      <c r="Z39" s="1878"/>
      <c r="AA39" s="1878"/>
      <c r="AB39" s="1878"/>
      <c r="AC39" s="1878"/>
      <c r="AD39" s="1878"/>
      <c r="AE39" s="1878"/>
      <c r="AF39" s="1878"/>
      <c r="AG39" s="1878"/>
      <c r="AH39" s="1878"/>
      <c r="AI39" s="107" t="s">
        <v>12</v>
      </c>
      <c r="AJ39" s="59"/>
      <c r="AK39" s="59"/>
      <c r="AL39" s="59"/>
      <c r="AM39" s="59"/>
      <c r="AN39" s="59"/>
      <c r="AO39" s="59"/>
      <c r="AP39" s="59"/>
      <c r="AQ39" s="59"/>
      <c r="AT39" s="1"/>
    </row>
    <row r="40" spans="1:46" s="2" customFormat="1" ht="18" customHeight="1">
      <c r="A40" s="59"/>
      <c r="B40" s="59"/>
      <c r="C40" s="544"/>
      <c r="D40" s="545"/>
      <c r="E40" s="547"/>
      <c r="F40" s="1941" t="s">
        <v>527</v>
      </c>
      <c r="G40" s="1942"/>
      <c r="H40" s="1942"/>
      <c r="I40" s="1942"/>
      <c r="J40" s="1942"/>
      <c r="K40" s="1942"/>
      <c r="L40" s="1942"/>
      <c r="M40" s="1942"/>
      <c r="N40" s="1942"/>
      <c r="O40" s="1942"/>
      <c r="P40" s="1942"/>
      <c r="Q40" s="1943"/>
      <c r="R40" s="1944">
        <f>IF(AND(④第７号様式添付書類２!E14="",④第７号様式添付書類２!G14=""),R39,R39-⑧第７号様式!R72+⑧第７号様式!R74)</f>
        <v>0</v>
      </c>
      <c r="S40" s="1944"/>
      <c r="T40" s="1944"/>
      <c r="U40" s="1944"/>
      <c r="V40" s="1944"/>
      <c r="W40" s="1944"/>
      <c r="X40" s="1944"/>
      <c r="Y40" s="1944"/>
      <c r="Z40" s="1944"/>
      <c r="AA40" s="1944"/>
      <c r="AB40" s="1944"/>
      <c r="AC40" s="1944"/>
      <c r="AD40" s="1944"/>
      <c r="AE40" s="1944"/>
      <c r="AF40" s="1944"/>
      <c r="AG40" s="1944"/>
      <c r="AH40" s="1944"/>
      <c r="AI40" s="599" t="s">
        <v>12</v>
      </c>
      <c r="AJ40" s="59"/>
      <c r="AK40" s="59"/>
      <c r="AL40" s="59"/>
      <c r="AM40" s="59"/>
      <c r="AN40" s="59"/>
      <c r="AO40" s="59"/>
      <c r="AP40" s="59"/>
      <c r="AQ40" s="59"/>
      <c r="AT40" s="1"/>
    </row>
    <row r="41" spans="1:46" s="2" customFormat="1" ht="18" customHeight="1">
      <c r="A41" s="59"/>
      <c r="B41" s="59"/>
      <c r="C41" s="544"/>
      <c r="D41" s="545"/>
      <c r="E41" s="546"/>
      <c r="F41" s="1876" t="s">
        <v>160</v>
      </c>
      <c r="G41" s="1876"/>
      <c r="H41" s="1876"/>
      <c r="I41" s="1876"/>
      <c r="J41" s="1876"/>
      <c r="K41" s="1876"/>
      <c r="L41" s="1876"/>
      <c r="M41" s="1876"/>
      <c r="N41" s="1876"/>
      <c r="O41" s="1876"/>
      <c r="P41" s="1876"/>
      <c r="Q41" s="1876"/>
      <c r="R41" s="1877"/>
      <c r="S41" s="1878"/>
      <c r="T41" s="1878"/>
      <c r="U41" s="1878"/>
      <c r="V41" s="1878"/>
      <c r="W41" s="1878"/>
      <c r="X41" s="1878"/>
      <c r="Y41" s="1878"/>
      <c r="Z41" s="1878"/>
      <c r="AA41" s="1878"/>
      <c r="AB41" s="1878"/>
      <c r="AC41" s="1878"/>
      <c r="AD41" s="1878"/>
      <c r="AE41" s="1878"/>
      <c r="AF41" s="1878"/>
      <c r="AG41" s="1878"/>
      <c r="AH41" s="1878"/>
      <c r="AI41" s="107" t="s">
        <v>12</v>
      </c>
      <c r="AJ41" s="59"/>
      <c r="AK41" s="59"/>
      <c r="AL41" s="59"/>
      <c r="AM41" s="59"/>
      <c r="AN41" s="59"/>
      <c r="AO41" s="59"/>
      <c r="AP41" s="59"/>
      <c r="AQ41" s="59"/>
    </row>
    <row r="42" spans="1:46" s="2" customFormat="1" ht="33.950000000000003" customHeight="1">
      <c r="A42" s="59"/>
      <c r="B42" s="59"/>
      <c r="C42" s="544"/>
      <c r="D42" s="548"/>
      <c r="E42" s="1879" t="s">
        <v>43</v>
      </c>
      <c r="F42" s="1806"/>
      <c r="G42" s="1806"/>
      <c r="H42" s="1806"/>
      <c r="I42" s="1806"/>
      <c r="J42" s="1806"/>
      <c r="K42" s="1806"/>
      <c r="L42" s="1806"/>
      <c r="M42" s="1806"/>
      <c r="N42" s="1806"/>
      <c r="O42" s="1806"/>
      <c r="P42" s="1806"/>
      <c r="Q42" s="1807"/>
      <c r="R42" s="1777"/>
      <c r="S42" s="1778"/>
      <c r="T42" s="1778"/>
      <c r="U42" s="1778"/>
      <c r="V42" s="1778"/>
      <c r="W42" s="1778"/>
      <c r="X42" s="1778"/>
      <c r="Y42" s="1778"/>
      <c r="Z42" s="1778"/>
      <c r="AA42" s="1778"/>
      <c r="AB42" s="1778"/>
      <c r="AC42" s="1778"/>
      <c r="AD42" s="1778"/>
      <c r="AE42" s="1778"/>
      <c r="AF42" s="1778"/>
      <c r="AG42" s="1778"/>
      <c r="AH42" s="1778"/>
      <c r="AI42" s="599"/>
      <c r="AJ42" s="59"/>
      <c r="AK42" s="59"/>
      <c r="AL42" s="59"/>
      <c r="AM42" s="59"/>
      <c r="AN42" s="59"/>
      <c r="AO42" s="59"/>
      <c r="AP42" s="59"/>
      <c r="AQ42" s="59"/>
    </row>
    <row r="43" spans="1:46" s="2" customFormat="1" ht="17.25" customHeight="1">
      <c r="A43" s="59"/>
      <c r="B43" s="59"/>
      <c r="C43" s="544"/>
      <c r="D43" s="549"/>
      <c r="E43" s="550"/>
      <c r="F43" s="1938" t="s">
        <v>528</v>
      </c>
      <c r="G43" s="1939"/>
      <c r="H43" s="1939"/>
      <c r="I43" s="1939"/>
      <c r="J43" s="1939"/>
      <c r="K43" s="1939"/>
      <c r="L43" s="1939"/>
      <c r="M43" s="1939"/>
      <c r="N43" s="1939"/>
      <c r="O43" s="1939"/>
      <c r="P43" s="1939"/>
      <c r="Q43" s="1940"/>
      <c r="R43" s="1878"/>
      <c r="S43" s="1878"/>
      <c r="T43" s="1878"/>
      <c r="U43" s="1878"/>
      <c r="V43" s="1878"/>
      <c r="W43" s="1878"/>
      <c r="X43" s="1878"/>
      <c r="Y43" s="1878"/>
      <c r="Z43" s="1878"/>
      <c r="AA43" s="1878"/>
      <c r="AB43" s="1878"/>
      <c r="AC43" s="1878"/>
      <c r="AD43" s="1878"/>
      <c r="AE43" s="1878"/>
      <c r="AF43" s="1878"/>
      <c r="AG43" s="1878"/>
      <c r="AH43" s="1878"/>
      <c r="AI43" s="107" t="s">
        <v>12</v>
      </c>
      <c r="AJ43" s="59"/>
      <c r="AK43" s="59"/>
      <c r="AL43" s="59"/>
      <c r="AM43" s="59"/>
      <c r="AN43" s="59"/>
      <c r="AO43" s="59"/>
      <c r="AP43" s="59"/>
      <c r="AQ43" s="59"/>
    </row>
    <row r="44" spans="1:46" s="2" customFormat="1" ht="18" customHeight="1">
      <c r="A44" s="59"/>
      <c r="B44" s="59"/>
      <c r="C44" s="544"/>
      <c r="D44" s="549"/>
      <c r="E44" s="551"/>
      <c r="F44" s="1941" t="s">
        <v>527</v>
      </c>
      <c r="G44" s="1942"/>
      <c r="H44" s="1942"/>
      <c r="I44" s="1942"/>
      <c r="J44" s="1942"/>
      <c r="K44" s="1942"/>
      <c r="L44" s="1942"/>
      <c r="M44" s="1942"/>
      <c r="N44" s="1942"/>
      <c r="O44" s="1942"/>
      <c r="P44" s="1942"/>
      <c r="Q44" s="1943"/>
      <c r="R44" s="1944">
        <f>IF(AND(④第７号様式添付書類２!F14="",④第７号様式添付書類２!H14=""),R43,R43-⑧第７号様式!R73+⑧第７号様式!R75)</f>
        <v>0</v>
      </c>
      <c r="S44" s="1944"/>
      <c r="T44" s="1944"/>
      <c r="U44" s="1944"/>
      <c r="V44" s="1944"/>
      <c r="W44" s="1944"/>
      <c r="X44" s="1944"/>
      <c r="Y44" s="1944"/>
      <c r="Z44" s="1944"/>
      <c r="AA44" s="1944"/>
      <c r="AB44" s="1944"/>
      <c r="AC44" s="1944"/>
      <c r="AD44" s="1944"/>
      <c r="AE44" s="1944"/>
      <c r="AF44" s="1944"/>
      <c r="AG44" s="1944"/>
      <c r="AH44" s="1944"/>
      <c r="AI44" s="599" t="s">
        <v>12</v>
      </c>
      <c r="AJ44" s="59"/>
      <c r="AK44" s="59"/>
      <c r="AL44" s="59"/>
      <c r="AM44" s="59"/>
      <c r="AN44" s="59"/>
      <c r="AO44" s="59"/>
      <c r="AP44" s="59"/>
      <c r="AQ44" s="59"/>
    </row>
    <row r="45" spans="1:46" s="2" customFormat="1" ht="18" customHeight="1">
      <c r="A45" s="59"/>
      <c r="B45" s="59"/>
      <c r="C45" s="544"/>
      <c r="D45" s="549"/>
      <c r="E45" s="552"/>
      <c r="F45" s="1876" t="s">
        <v>160</v>
      </c>
      <c r="G45" s="1876"/>
      <c r="H45" s="1876"/>
      <c r="I45" s="1876"/>
      <c r="J45" s="1876"/>
      <c r="K45" s="1876"/>
      <c r="L45" s="1876"/>
      <c r="M45" s="1876"/>
      <c r="N45" s="1876"/>
      <c r="O45" s="1876"/>
      <c r="P45" s="1876"/>
      <c r="Q45" s="1876"/>
      <c r="R45" s="1877"/>
      <c r="S45" s="1878"/>
      <c r="T45" s="1878"/>
      <c r="U45" s="1878"/>
      <c r="V45" s="1878"/>
      <c r="W45" s="1878"/>
      <c r="X45" s="1878"/>
      <c r="Y45" s="1878"/>
      <c r="Z45" s="1878"/>
      <c r="AA45" s="1878"/>
      <c r="AB45" s="1878"/>
      <c r="AC45" s="1878"/>
      <c r="AD45" s="1878"/>
      <c r="AE45" s="1878"/>
      <c r="AF45" s="1878"/>
      <c r="AG45" s="1878"/>
      <c r="AH45" s="1878"/>
      <c r="AI45" s="107" t="s">
        <v>12</v>
      </c>
      <c r="AJ45" s="59"/>
      <c r="AK45" s="59"/>
      <c r="AL45" s="59"/>
      <c r="AM45" s="59"/>
      <c r="AN45" s="59"/>
      <c r="AO45" s="59"/>
      <c r="AP45" s="59"/>
      <c r="AQ45" s="59"/>
    </row>
    <row r="46" spans="1:46" ht="17.100000000000001" customHeight="1" thickBot="1">
      <c r="A46" s="59"/>
      <c r="B46" s="59"/>
      <c r="C46" s="90" t="s">
        <v>5</v>
      </c>
      <c r="D46" s="1887" t="s">
        <v>39</v>
      </c>
      <c r="E46" s="1887"/>
      <c r="F46" s="1888"/>
      <c r="G46" s="1888"/>
      <c r="H46" s="1888"/>
      <c r="I46" s="1888"/>
      <c r="J46" s="1888"/>
      <c r="K46" s="1888"/>
      <c r="L46" s="1888"/>
      <c r="M46" s="1888"/>
      <c r="N46" s="1888"/>
      <c r="O46" s="1888"/>
      <c r="P46" s="1888"/>
      <c r="Q46" s="1888"/>
      <c r="R46" s="1885" t="str">
        <f>①入力シート!C12</f>
        <v>令和２年４月</v>
      </c>
      <c r="S46" s="1886"/>
      <c r="T46" s="1886"/>
      <c r="U46" s="1886"/>
      <c r="V46" s="1886"/>
      <c r="W46" s="1886"/>
      <c r="X46" s="1886"/>
      <c r="Y46" s="1886"/>
      <c r="Z46" s="1886" t="s">
        <v>346</v>
      </c>
      <c r="AA46" s="1886"/>
      <c r="AB46" s="1886" t="str">
        <f>①入力シート!E12</f>
        <v>令和３年３月</v>
      </c>
      <c r="AC46" s="1886"/>
      <c r="AD46" s="1886"/>
      <c r="AE46" s="1886"/>
      <c r="AF46" s="1886"/>
      <c r="AG46" s="1886"/>
      <c r="AH46" s="1886"/>
      <c r="AI46" s="1937"/>
      <c r="AJ46" s="59"/>
      <c r="AK46" s="59"/>
      <c r="AL46" s="59"/>
      <c r="AM46" s="59"/>
      <c r="AN46" s="59"/>
      <c r="AO46" s="59"/>
      <c r="AP46" s="59"/>
      <c r="AQ46" s="59"/>
      <c r="AT46" s="2"/>
    </row>
    <row r="47" spans="1:46" s="2" customFormat="1" ht="45" customHeight="1">
      <c r="A47" s="59"/>
      <c r="B47" s="59"/>
      <c r="C47" s="553" t="s">
        <v>171</v>
      </c>
      <c r="D47" s="1945" t="s">
        <v>389</v>
      </c>
      <c r="E47" s="1945"/>
      <c r="F47" s="1945"/>
      <c r="G47" s="1945"/>
      <c r="H47" s="1945"/>
      <c r="I47" s="1945"/>
      <c r="J47" s="1945"/>
      <c r="K47" s="1945"/>
      <c r="L47" s="1945"/>
      <c r="M47" s="1945"/>
      <c r="N47" s="1945"/>
      <c r="O47" s="1945"/>
      <c r="P47" s="1945"/>
      <c r="Q47" s="1945"/>
      <c r="R47" s="1945"/>
      <c r="S47" s="1945"/>
      <c r="T47" s="1945"/>
      <c r="U47" s="1945"/>
      <c r="V47" s="1945"/>
      <c r="W47" s="1945"/>
      <c r="X47" s="1945"/>
      <c r="Y47" s="1945"/>
      <c r="Z47" s="1945"/>
      <c r="AA47" s="1945"/>
      <c r="AB47" s="1945"/>
      <c r="AC47" s="1945"/>
      <c r="AD47" s="1945"/>
      <c r="AE47" s="1945"/>
      <c r="AF47" s="1945"/>
      <c r="AG47" s="1945"/>
      <c r="AH47" s="1945"/>
      <c r="AI47" s="1945"/>
      <c r="AJ47" s="59"/>
      <c r="AK47" s="59"/>
      <c r="AL47" s="59"/>
      <c r="AM47" s="59"/>
      <c r="AN47" s="59"/>
      <c r="AO47" s="59"/>
      <c r="AP47" s="59"/>
      <c r="AQ47" s="59"/>
    </row>
    <row r="48" spans="1:46" s="4" customFormat="1" ht="17.100000000000001" customHeight="1">
      <c r="A48" s="61"/>
      <c r="B48" s="61"/>
      <c r="C48" s="354"/>
      <c r="D48" s="554"/>
      <c r="E48" s="554"/>
      <c r="F48" s="554"/>
      <c r="G48" s="554"/>
      <c r="H48" s="554"/>
      <c r="I48" s="554"/>
      <c r="J48" s="554"/>
      <c r="K48" s="554"/>
      <c r="L48" s="554"/>
      <c r="M48" s="554"/>
      <c r="N48" s="554"/>
      <c r="O48" s="554"/>
      <c r="P48" s="554"/>
      <c r="Q48" s="554"/>
      <c r="R48" s="354"/>
      <c r="S48" s="354"/>
      <c r="T48" s="354"/>
      <c r="U48" s="354"/>
      <c r="V48" s="354"/>
      <c r="W48" s="354"/>
      <c r="X48" s="354"/>
      <c r="Y48" s="354"/>
      <c r="Z48" s="354"/>
      <c r="AA48" s="354"/>
      <c r="AB48" s="354"/>
      <c r="AC48" s="354"/>
      <c r="AD48" s="354"/>
      <c r="AE48" s="354"/>
      <c r="AF48" s="354"/>
      <c r="AG48" s="354"/>
      <c r="AH48" s="354"/>
      <c r="AI48" s="354"/>
      <c r="AJ48" s="61"/>
      <c r="AK48" s="61"/>
      <c r="AL48" s="61"/>
      <c r="AM48" s="61"/>
      <c r="AN48" s="61"/>
      <c r="AO48" s="61"/>
      <c r="AP48" s="61"/>
      <c r="AQ48" s="61"/>
      <c r="AT48" s="1"/>
    </row>
    <row r="49" spans="1:46" s="4" customFormat="1" ht="17.100000000000001" customHeight="1" thickBot="1">
      <c r="A49" s="61"/>
      <c r="B49" s="467" t="s">
        <v>372</v>
      </c>
      <c r="C49" s="83"/>
      <c r="D49" s="554"/>
      <c r="E49" s="554"/>
      <c r="F49" s="554"/>
      <c r="G49" s="554"/>
      <c r="H49" s="554"/>
      <c r="I49" s="554"/>
      <c r="J49" s="554"/>
      <c r="K49" s="554"/>
      <c r="L49" s="554"/>
      <c r="M49" s="554"/>
      <c r="N49" s="554"/>
      <c r="O49" s="554"/>
      <c r="P49" s="554"/>
      <c r="Q49" s="554"/>
      <c r="R49" s="354"/>
      <c r="S49" s="354"/>
      <c r="T49" s="354"/>
      <c r="U49" s="354"/>
      <c r="V49" s="354"/>
      <c r="W49" s="354"/>
      <c r="X49" s="354"/>
      <c r="Y49" s="354"/>
      <c r="Z49" s="354"/>
      <c r="AA49" s="354"/>
      <c r="AB49" s="354"/>
      <c r="AC49" s="354"/>
      <c r="AD49" s="354"/>
      <c r="AE49" s="354"/>
      <c r="AF49" s="354"/>
      <c r="AG49" s="354"/>
      <c r="AH49" s="354"/>
      <c r="AI49" s="354"/>
      <c r="AJ49" s="61"/>
      <c r="AK49" s="61"/>
      <c r="AL49" s="61"/>
      <c r="AM49" s="61"/>
      <c r="AN49" s="61"/>
      <c r="AO49" s="61"/>
      <c r="AP49" s="61"/>
      <c r="AQ49" s="61"/>
      <c r="AT49" s="2"/>
    </row>
    <row r="50" spans="1:46" ht="33.950000000000003" customHeight="1">
      <c r="A50" s="59"/>
      <c r="B50" s="59"/>
      <c r="C50" s="555" t="s">
        <v>172</v>
      </c>
      <c r="D50" s="1789" t="s">
        <v>35</v>
      </c>
      <c r="E50" s="1790"/>
      <c r="F50" s="1790"/>
      <c r="G50" s="1790"/>
      <c r="H50" s="1790"/>
      <c r="I50" s="1790"/>
      <c r="J50" s="1790"/>
      <c r="K50" s="1790"/>
      <c r="L50" s="1790"/>
      <c r="M50" s="1790"/>
      <c r="N50" s="1790"/>
      <c r="O50" s="1790"/>
      <c r="P50" s="1790"/>
      <c r="Q50" s="1791"/>
      <c r="R50" s="1792">
        <f ca="1">IFERROR(ROUNDDOWN(R51+R58,-3),0)</f>
        <v>0</v>
      </c>
      <c r="S50" s="1793"/>
      <c r="T50" s="1793"/>
      <c r="U50" s="1793"/>
      <c r="V50" s="1793"/>
      <c r="W50" s="1793"/>
      <c r="X50" s="1793"/>
      <c r="Y50" s="1793"/>
      <c r="Z50" s="1793"/>
      <c r="AA50" s="1793"/>
      <c r="AB50" s="1793"/>
      <c r="AC50" s="1793"/>
      <c r="AD50" s="1793"/>
      <c r="AE50" s="1793"/>
      <c r="AF50" s="1793"/>
      <c r="AG50" s="1793"/>
      <c r="AH50" s="1793"/>
      <c r="AI50" s="598" t="s">
        <v>12</v>
      </c>
      <c r="AJ50" s="59"/>
      <c r="AK50" s="59"/>
      <c r="AL50" s="59"/>
      <c r="AM50" s="59"/>
      <c r="AN50" s="59"/>
      <c r="AO50" s="59"/>
      <c r="AP50" s="59"/>
      <c r="AQ50" s="59"/>
      <c r="AT50" s="4"/>
    </row>
    <row r="51" spans="1:46" ht="17.100000000000001" customHeight="1">
      <c r="A51" s="59"/>
      <c r="B51" s="59"/>
      <c r="C51" s="544"/>
      <c r="D51" s="61"/>
      <c r="E51" s="61"/>
      <c r="F51" s="556" t="s">
        <v>173</v>
      </c>
      <c r="G51" s="557"/>
      <c r="H51" s="557"/>
      <c r="I51" s="557"/>
      <c r="J51" s="557"/>
      <c r="K51" s="557"/>
      <c r="L51" s="557"/>
      <c r="M51" s="557"/>
      <c r="N51" s="557"/>
      <c r="O51" s="557"/>
      <c r="P51" s="557"/>
      <c r="Q51" s="558"/>
      <c r="R51" s="1794">
        <f ca="1">IFERROR(R52-R53-R54-R57,0)</f>
        <v>0</v>
      </c>
      <c r="S51" s="1795"/>
      <c r="T51" s="1795"/>
      <c r="U51" s="1795"/>
      <c r="V51" s="1795"/>
      <c r="W51" s="1795"/>
      <c r="X51" s="1795"/>
      <c r="Y51" s="1795"/>
      <c r="Z51" s="1795"/>
      <c r="AA51" s="1795"/>
      <c r="AB51" s="1795"/>
      <c r="AC51" s="1795"/>
      <c r="AD51" s="1795"/>
      <c r="AE51" s="1795"/>
      <c r="AF51" s="1795"/>
      <c r="AG51" s="1795"/>
      <c r="AH51" s="1795"/>
      <c r="AI51" s="596" t="s">
        <v>12</v>
      </c>
      <c r="AJ51" s="59"/>
      <c r="AK51" s="59"/>
      <c r="AL51" s="59"/>
      <c r="AM51" s="59"/>
      <c r="AN51" s="59"/>
      <c r="AO51" s="59"/>
      <c r="AP51" s="59"/>
      <c r="AQ51" s="59"/>
      <c r="AT51" s="4"/>
    </row>
    <row r="52" spans="1:46" ht="59.25" customHeight="1">
      <c r="A52" s="59"/>
      <c r="B52" s="59"/>
      <c r="C52" s="544"/>
      <c r="D52" s="61"/>
      <c r="E52" s="61"/>
      <c r="F52" s="559"/>
      <c r="G52" s="1796" t="s">
        <v>174</v>
      </c>
      <c r="H52" s="1797"/>
      <c r="I52" s="1797"/>
      <c r="J52" s="1797"/>
      <c r="K52" s="1797"/>
      <c r="L52" s="1797"/>
      <c r="M52" s="1797"/>
      <c r="N52" s="1797"/>
      <c r="O52" s="1797"/>
      <c r="P52" s="1797"/>
      <c r="Q52" s="1798"/>
      <c r="R52" s="1777">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778"/>
      <c r="T52" s="1778"/>
      <c r="U52" s="1778"/>
      <c r="V52" s="1778"/>
      <c r="W52" s="1778"/>
      <c r="X52" s="1778"/>
      <c r="Y52" s="1778"/>
      <c r="Z52" s="1778"/>
      <c r="AA52" s="1778"/>
      <c r="AB52" s="1778"/>
      <c r="AC52" s="1778"/>
      <c r="AD52" s="1778"/>
      <c r="AE52" s="1778"/>
      <c r="AF52" s="1778"/>
      <c r="AG52" s="1778"/>
      <c r="AH52" s="1778"/>
      <c r="AI52" s="596" t="s">
        <v>12</v>
      </c>
      <c r="AJ52" s="59"/>
      <c r="AK52" s="59"/>
      <c r="AL52" s="59"/>
      <c r="AM52" s="59"/>
      <c r="AN52" s="59"/>
      <c r="AO52" s="59"/>
      <c r="AP52" s="59"/>
      <c r="AQ52" s="59"/>
    </row>
    <row r="53" spans="1:46" ht="33.75" customHeight="1">
      <c r="A53" s="59"/>
      <c r="B53" s="59"/>
      <c r="C53" s="544"/>
      <c r="D53" s="61"/>
      <c r="E53" s="61"/>
      <c r="F53" s="559"/>
      <c r="G53" s="1796" t="s">
        <v>175</v>
      </c>
      <c r="H53" s="1797"/>
      <c r="I53" s="1797"/>
      <c r="J53" s="1797"/>
      <c r="K53" s="1797"/>
      <c r="L53" s="1797"/>
      <c r="M53" s="1797"/>
      <c r="N53" s="1797"/>
      <c r="O53" s="1797"/>
      <c r="P53" s="1797"/>
      <c r="Q53" s="1798"/>
      <c r="R53" s="1777">
        <v>0</v>
      </c>
      <c r="S53" s="1778"/>
      <c r="T53" s="1778"/>
      <c r="U53" s="1778"/>
      <c r="V53" s="1778"/>
      <c r="W53" s="1778"/>
      <c r="X53" s="1778"/>
      <c r="Y53" s="1778"/>
      <c r="Z53" s="1778"/>
      <c r="AA53" s="1778"/>
      <c r="AB53" s="1778"/>
      <c r="AC53" s="1778"/>
      <c r="AD53" s="1778"/>
      <c r="AE53" s="1778"/>
      <c r="AF53" s="1778"/>
      <c r="AG53" s="1778"/>
      <c r="AH53" s="1778"/>
      <c r="AI53" s="596" t="s">
        <v>12</v>
      </c>
      <c r="AJ53" s="59"/>
      <c r="AK53" s="59"/>
      <c r="AL53" s="59"/>
      <c r="AM53" s="59"/>
      <c r="AN53" s="59"/>
      <c r="AO53" s="59"/>
      <c r="AP53" s="59"/>
      <c r="AQ53" s="59"/>
    </row>
    <row r="54" spans="1:46" ht="17.100000000000001" customHeight="1">
      <c r="A54" s="59"/>
      <c r="B54" s="59"/>
      <c r="C54" s="544"/>
      <c r="D54" s="61"/>
      <c r="E54" s="61"/>
      <c r="F54" s="560"/>
      <c r="G54" s="561" t="s">
        <v>176</v>
      </c>
      <c r="H54" s="562"/>
      <c r="I54" s="563"/>
      <c r="J54" s="563"/>
      <c r="K54" s="563"/>
      <c r="L54" s="563"/>
      <c r="M54" s="563"/>
      <c r="N54" s="563"/>
      <c r="O54" s="563"/>
      <c r="P54" s="563"/>
      <c r="Q54" s="564"/>
      <c r="R54" s="1777">
        <f>R55+R56</f>
        <v>0</v>
      </c>
      <c r="S54" s="1778"/>
      <c r="T54" s="1778"/>
      <c r="U54" s="1778"/>
      <c r="V54" s="1778"/>
      <c r="W54" s="1778"/>
      <c r="X54" s="1778"/>
      <c r="Y54" s="1778"/>
      <c r="Z54" s="1778"/>
      <c r="AA54" s="1778"/>
      <c r="AB54" s="1778"/>
      <c r="AC54" s="1778"/>
      <c r="AD54" s="1778"/>
      <c r="AE54" s="1778"/>
      <c r="AF54" s="1778"/>
      <c r="AG54" s="1778"/>
      <c r="AH54" s="1778"/>
      <c r="AI54" s="599" t="s">
        <v>12</v>
      </c>
      <c r="AJ54" s="59"/>
      <c r="AK54" s="59"/>
      <c r="AL54" s="59"/>
      <c r="AM54" s="59"/>
      <c r="AN54" s="59"/>
      <c r="AO54" s="59"/>
      <c r="AP54" s="59"/>
      <c r="AQ54" s="59"/>
    </row>
    <row r="55" spans="1:46" ht="90.75" customHeight="1">
      <c r="A55" s="59"/>
      <c r="B55" s="59"/>
      <c r="C55" s="544"/>
      <c r="D55" s="61"/>
      <c r="E55" s="61"/>
      <c r="F55" s="559"/>
      <c r="G55" s="565"/>
      <c r="H55" s="1768" t="s">
        <v>177</v>
      </c>
      <c r="I55" s="1769"/>
      <c r="J55" s="1769"/>
      <c r="K55" s="1769"/>
      <c r="L55" s="1769"/>
      <c r="M55" s="1769"/>
      <c r="N55" s="1769"/>
      <c r="O55" s="1769"/>
      <c r="P55" s="1769"/>
      <c r="Q55" s="1770"/>
      <c r="R55" s="1771"/>
      <c r="S55" s="1772"/>
      <c r="T55" s="1772"/>
      <c r="U55" s="1772"/>
      <c r="V55" s="1772"/>
      <c r="W55" s="1772"/>
      <c r="X55" s="1772"/>
      <c r="Y55" s="1772"/>
      <c r="Z55" s="1772"/>
      <c r="AA55" s="1772"/>
      <c r="AB55" s="1772"/>
      <c r="AC55" s="1772"/>
      <c r="AD55" s="1772"/>
      <c r="AE55" s="1772"/>
      <c r="AF55" s="1772"/>
      <c r="AG55" s="1772"/>
      <c r="AH55" s="1772"/>
      <c r="AI55" s="109" t="s">
        <v>12</v>
      </c>
      <c r="AJ55" s="59"/>
      <c r="AK55" s="59"/>
      <c r="AL55" s="59"/>
      <c r="AM55" s="59"/>
      <c r="AN55" s="59"/>
      <c r="AO55" s="59"/>
      <c r="AP55" s="59"/>
      <c r="AQ55" s="59"/>
    </row>
    <row r="56" spans="1:46" ht="45" customHeight="1">
      <c r="A56" s="59"/>
      <c r="B56" s="59"/>
      <c r="C56" s="544"/>
      <c r="D56" s="61"/>
      <c r="E56" s="61"/>
      <c r="F56" s="559"/>
      <c r="G56" s="566"/>
      <c r="H56" s="1796" t="s">
        <v>178</v>
      </c>
      <c r="I56" s="1797"/>
      <c r="J56" s="1797"/>
      <c r="K56" s="1797"/>
      <c r="L56" s="1797"/>
      <c r="M56" s="1797"/>
      <c r="N56" s="1797"/>
      <c r="O56" s="1797"/>
      <c r="P56" s="1797"/>
      <c r="Q56" s="1798"/>
      <c r="R56" s="1777">
        <v>0</v>
      </c>
      <c r="S56" s="1778"/>
      <c r="T56" s="1778"/>
      <c r="U56" s="1778"/>
      <c r="V56" s="1778"/>
      <c r="W56" s="1778"/>
      <c r="X56" s="1778"/>
      <c r="Y56" s="1778"/>
      <c r="Z56" s="1778"/>
      <c r="AA56" s="1778"/>
      <c r="AB56" s="1778"/>
      <c r="AC56" s="1778"/>
      <c r="AD56" s="1778"/>
      <c r="AE56" s="1778"/>
      <c r="AF56" s="1778"/>
      <c r="AG56" s="1778"/>
      <c r="AH56" s="1778"/>
      <c r="AI56" s="596" t="s">
        <v>12</v>
      </c>
      <c r="AJ56" s="59"/>
      <c r="AK56" s="59"/>
      <c r="AL56" s="59"/>
      <c r="AM56" s="59"/>
      <c r="AN56" s="59"/>
      <c r="AO56" s="59"/>
      <c r="AP56" s="59"/>
      <c r="AQ56" s="59"/>
    </row>
    <row r="57" spans="1:46" ht="69.95" customHeight="1">
      <c r="A57" s="59"/>
      <c r="B57" s="59"/>
      <c r="C57" s="544"/>
      <c r="D57" s="61"/>
      <c r="E57" s="61"/>
      <c r="F57" s="567"/>
      <c r="G57" s="1768" t="s">
        <v>179</v>
      </c>
      <c r="H57" s="1769"/>
      <c r="I57" s="1769"/>
      <c r="J57" s="1769"/>
      <c r="K57" s="1769"/>
      <c r="L57" s="1769"/>
      <c r="M57" s="1769"/>
      <c r="N57" s="1769"/>
      <c r="O57" s="1769"/>
      <c r="P57" s="1769"/>
      <c r="Q57" s="1770"/>
      <c r="R57" s="1777">
        <v>0</v>
      </c>
      <c r="S57" s="1778"/>
      <c r="T57" s="1778"/>
      <c r="U57" s="1778"/>
      <c r="V57" s="1778"/>
      <c r="W57" s="1778"/>
      <c r="X57" s="1778"/>
      <c r="Y57" s="1778"/>
      <c r="Z57" s="1778"/>
      <c r="AA57" s="1778"/>
      <c r="AB57" s="1778"/>
      <c r="AC57" s="1778"/>
      <c r="AD57" s="1778"/>
      <c r="AE57" s="1778"/>
      <c r="AF57" s="1778"/>
      <c r="AG57" s="1778"/>
      <c r="AH57" s="1778"/>
      <c r="AI57" s="596" t="s">
        <v>12</v>
      </c>
      <c r="AJ57" s="59"/>
      <c r="AK57" s="59"/>
      <c r="AL57" s="59"/>
      <c r="AM57" s="59"/>
      <c r="AN57" s="59"/>
      <c r="AO57" s="59"/>
      <c r="AP57" s="59"/>
      <c r="AQ57" s="59"/>
    </row>
    <row r="58" spans="1:46" ht="17.100000000000001" customHeight="1" thickBot="1">
      <c r="A58" s="59"/>
      <c r="B58" s="59"/>
      <c r="C58" s="568"/>
      <c r="D58" s="543"/>
      <c r="E58" s="543"/>
      <c r="F58" s="569" t="s">
        <v>180</v>
      </c>
      <c r="G58" s="570"/>
      <c r="H58" s="570"/>
      <c r="I58" s="570"/>
      <c r="J58" s="570"/>
      <c r="K58" s="570"/>
      <c r="L58" s="570"/>
      <c r="M58" s="570"/>
      <c r="N58" s="570"/>
      <c r="O58" s="570"/>
      <c r="P58" s="570"/>
      <c r="Q58" s="571"/>
      <c r="R58" s="1787">
        <f ca="1">IF(R51=0,0,R51*①入力シート!L21)</f>
        <v>0</v>
      </c>
      <c r="S58" s="1788"/>
      <c r="T58" s="1788"/>
      <c r="U58" s="1788"/>
      <c r="V58" s="1788"/>
      <c r="W58" s="1788"/>
      <c r="X58" s="1788"/>
      <c r="Y58" s="1788"/>
      <c r="Z58" s="1788"/>
      <c r="AA58" s="1788"/>
      <c r="AB58" s="1788"/>
      <c r="AC58" s="1788"/>
      <c r="AD58" s="1788"/>
      <c r="AE58" s="1788"/>
      <c r="AF58" s="1788"/>
      <c r="AG58" s="1788"/>
      <c r="AH58" s="1788"/>
      <c r="AI58" s="597" t="s">
        <v>12</v>
      </c>
      <c r="AJ58" s="59"/>
      <c r="AK58" s="59"/>
      <c r="AL58" s="59"/>
      <c r="AM58" s="59"/>
      <c r="AN58" s="59"/>
      <c r="AO58" s="59"/>
      <c r="AP58" s="59"/>
      <c r="AQ58" s="59"/>
    </row>
    <row r="59" spans="1:46" s="4" customFormat="1" ht="17.100000000000001" customHeight="1">
      <c r="A59" s="61"/>
      <c r="B59" s="61"/>
      <c r="C59" s="354"/>
      <c r="D59" s="554"/>
      <c r="E59" s="554"/>
      <c r="F59" s="554"/>
      <c r="G59" s="554"/>
      <c r="H59" s="554"/>
      <c r="I59" s="554"/>
      <c r="J59" s="554"/>
      <c r="K59" s="554"/>
      <c r="L59" s="554"/>
      <c r="M59" s="554"/>
      <c r="N59" s="554"/>
      <c r="O59" s="554"/>
      <c r="P59" s="554"/>
      <c r="Q59" s="554"/>
      <c r="R59" s="354"/>
      <c r="S59" s="354"/>
      <c r="T59" s="354"/>
      <c r="U59" s="354"/>
      <c r="V59" s="354"/>
      <c r="W59" s="354"/>
      <c r="X59" s="354"/>
      <c r="Y59" s="354"/>
      <c r="Z59" s="354"/>
      <c r="AA59" s="354"/>
      <c r="AB59" s="354"/>
      <c r="AC59" s="354"/>
      <c r="AD59" s="354"/>
      <c r="AE59" s="354"/>
      <c r="AF59" s="354"/>
      <c r="AG59" s="354"/>
      <c r="AH59" s="354"/>
      <c r="AI59" s="354"/>
      <c r="AJ59" s="61"/>
      <c r="AK59" s="61"/>
      <c r="AL59" s="61"/>
      <c r="AM59" s="61"/>
      <c r="AN59" s="61"/>
      <c r="AO59" s="61"/>
      <c r="AP59" s="61"/>
      <c r="AQ59" s="61"/>
      <c r="AT59" s="1"/>
    </row>
    <row r="60" spans="1:46" s="4" customFormat="1" ht="17.100000000000001" customHeight="1" thickBot="1">
      <c r="A60" s="61"/>
      <c r="B60" s="467" t="s">
        <v>373</v>
      </c>
      <c r="C60" s="83"/>
      <c r="D60" s="554"/>
      <c r="E60" s="554"/>
      <c r="F60" s="554"/>
      <c r="G60" s="554"/>
      <c r="H60" s="554"/>
      <c r="I60" s="554"/>
      <c r="J60" s="554"/>
      <c r="K60" s="554"/>
      <c r="L60" s="554"/>
      <c r="M60" s="554"/>
      <c r="N60" s="554"/>
      <c r="O60" s="554"/>
      <c r="P60" s="554"/>
      <c r="Q60" s="554"/>
      <c r="R60" s="354"/>
      <c r="S60" s="354"/>
      <c r="T60" s="354"/>
      <c r="U60" s="354"/>
      <c r="V60" s="354"/>
      <c r="W60" s="354"/>
      <c r="X60" s="354"/>
      <c r="Y60" s="354"/>
      <c r="Z60" s="354"/>
      <c r="AA60" s="354"/>
      <c r="AB60" s="354"/>
      <c r="AC60" s="354"/>
      <c r="AD60" s="354"/>
      <c r="AE60" s="354"/>
      <c r="AF60" s="354"/>
      <c r="AG60" s="354"/>
      <c r="AH60" s="354"/>
      <c r="AI60" s="354"/>
      <c r="AJ60" s="61"/>
      <c r="AK60" s="61"/>
      <c r="AL60" s="61"/>
      <c r="AM60" s="61"/>
      <c r="AN60" s="61"/>
      <c r="AO60" s="61"/>
      <c r="AP60" s="61"/>
      <c r="AQ60" s="61"/>
      <c r="AT60" s="1"/>
    </row>
    <row r="61" spans="1:46" ht="33.950000000000003" customHeight="1">
      <c r="A61" s="59"/>
      <c r="B61" s="59"/>
      <c r="C61" s="555" t="s">
        <v>166</v>
      </c>
      <c r="D61" s="1789" t="s">
        <v>35</v>
      </c>
      <c r="E61" s="1790"/>
      <c r="F61" s="1790"/>
      <c r="G61" s="1790"/>
      <c r="H61" s="1790"/>
      <c r="I61" s="1790"/>
      <c r="J61" s="1790"/>
      <c r="K61" s="1790"/>
      <c r="L61" s="1790"/>
      <c r="M61" s="1790"/>
      <c r="N61" s="1790"/>
      <c r="O61" s="1790"/>
      <c r="P61" s="1790"/>
      <c r="Q61" s="1791"/>
      <c r="R61" s="1792">
        <f ca="1">IFERROR(ROUNDDOWN(R62+R69,-3),0)</f>
        <v>0</v>
      </c>
      <c r="S61" s="1793"/>
      <c r="T61" s="1793"/>
      <c r="U61" s="1793"/>
      <c r="V61" s="1793"/>
      <c r="W61" s="1793"/>
      <c r="X61" s="1793"/>
      <c r="Y61" s="1793"/>
      <c r="Z61" s="1793"/>
      <c r="AA61" s="1793"/>
      <c r="AB61" s="1793"/>
      <c r="AC61" s="1793"/>
      <c r="AD61" s="1793"/>
      <c r="AE61" s="1793"/>
      <c r="AF61" s="1793"/>
      <c r="AG61" s="1793"/>
      <c r="AH61" s="1793"/>
      <c r="AI61" s="598" t="s">
        <v>12</v>
      </c>
      <c r="AJ61" s="59"/>
      <c r="AK61" s="59"/>
      <c r="AL61" s="59"/>
      <c r="AM61" s="59"/>
      <c r="AN61" s="59"/>
      <c r="AO61" s="59"/>
      <c r="AP61" s="59"/>
      <c r="AQ61" s="59"/>
      <c r="AT61" s="4"/>
    </row>
    <row r="62" spans="1:46" ht="17.100000000000001" customHeight="1">
      <c r="A62" s="59"/>
      <c r="B62" s="59"/>
      <c r="C62" s="544"/>
      <c r="D62" s="61"/>
      <c r="E62" s="61"/>
      <c r="F62" s="556" t="s">
        <v>173</v>
      </c>
      <c r="G62" s="557"/>
      <c r="H62" s="557"/>
      <c r="I62" s="557"/>
      <c r="J62" s="557"/>
      <c r="K62" s="557"/>
      <c r="L62" s="557"/>
      <c r="M62" s="557"/>
      <c r="N62" s="557"/>
      <c r="O62" s="557"/>
      <c r="P62" s="557"/>
      <c r="Q62" s="558"/>
      <c r="R62" s="1794">
        <f ca="1">IFERROR(R63-R64-R65-R68,0)</f>
        <v>0</v>
      </c>
      <c r="S62" s="1795"/>
      <c r="T62" s="1795"/>
      <c r="U62" s="1795"/>
      <c r="V62" s="1795"/>
      <c r="W62" s="1795"/>
      <c r="X62" s="1795"/>
      <c r="Y62" s="1795"/>
      <c r="Z62" s="1795"/>
      <c r="AA62" s="1795"/>
      <c r="AB62" s="1795"/>
      <c r="AC62" s="1795"/>
      <c r="AD62" s="1795"/>
      <c r="AE62" s="1795"/>
      <c r="AF62" s="1795"/>
      <c r="AG62" s="1795"/>
      <c r="AH62" s="1795"/>
      <c r="AI62" s="596" t="s">
        <v>12</v>
      </c>
      <c r="AJ62" s="59"/>
      <c r="AK62" s="59"/>
      <c r="AL62" s="59"/>
      <c r="AM62" s="59"/>
      <c r="AN62" s="59"/>
      <c r="AO62" s="59"/>
      <c r="AP62" s="59"/>
      <c r="AQ62" s="59"/>
      <c r="AT62" s="4"/>
    </row>
    <row r="63" spans="1:46" ht="59.25" customHeight="1">
      <c r="A63" s="59"/>
      <c r="B63" s="59"/>
      <c r="C63" s="544"/>
      <c r="D63" s="61"/>
      <c r="E63" s="61"/>
      <c r="F63" s="559"/>
      <c r="G63" s="1796" t="s">
        <v>174</v>
      </c>
      <c r="H63" s="1797"/>
      <c r="I63" s="1797"/>
      <c r="J63" s="1797"/>
      <c r="K63" s="1797"/>
      <c r="L63" s="1797"/>
      <c r="M63" s="1797"/>
      <c r="N63" s="1797"/>
      <c r="O63" s="1797"/>
      <c r="P63" s="1797"/>
      <c r="Q63" s="1798"/>
      <c r="R63" s="1777">
        <f ca="1">SUMIF(⑦第７号様式添付書類!K9:N68,"基本給",⑦第７号様式添付書類!BF9:BI68)+SUMIF(⑦第７号様式添付書類!K9:N68,"手当",⑦第７号様式添付書類!BF9:BI68)</f>
        <v>0</v>
      </c>
      <c r="S63" s="1778"/>
      <c r="T63" s="1778"/>
      <c r="U63" s="1778"/>
      <c r="V63" s="1778"/>
      <c r="W63" s="1778"/>
      <c r="X63" s="1778"/>
      <c r="Y63" s="1778"/>
      <c r="Z63" s="1778"/>
      <c r="AA63" s="1778"/>
      <c r="AB63" s="1778"/>
      <c r="AC63" s="1778"/>
      <c r="AD63" s="1778"/>
      <c r="AE63" s="1778"/>
      <c r="AF63" s="1778"/>
      <c r="AG63" s="1778"/>
      <c r="AH63" s="1778"/>
      <c r="AI63" s="596" t="s">
        <v>12</v>
      </c>
      <c r="AJ63" s="59"/>
      <c r="AK63" s="59"/>
      <c r="AL63" s="59"/>
      <c r="AM63" s="59"/>
      <c r="AN63" s="59"/>
      <c r="AO63" s="59"/>
      <c r="AP63" s="59"/>
      <c r="AQ63" s="59"/>
    </row>
    <row r="64" spans="1:46" ht="33.75" customHeight="1">
      <c r="A64" s="59"/>
      <c r="B64" s="59"/>
      <c r="C64" s="544"/>
      <c r="D64" s="61"/>
      <c r="E64" s="61"/>
      <c r="F64" s="559"/>
      <c r="G64" s="1796" t="s">
        <v>175</v>
      </c>
      <c r="H64" s="1797"/>
      <c r="I64" s="1797"/>
      <c r="J64" s="1797"/>
      <c r="K64" s="1797"/>
      <c r="L64" s="1797"/>
      <c r="M64" s="1797"/>
      <c r="N64" s="1797"/>
      <c r="O64" s="1797"/>
      <c r="P64" s="1797"/>
      <c r="Q64" s="1798"/>
      <c r="R64" s="1777">
        <v>0</v>
      </c>
      <c r="S64" s="1778"/>
      <c r="T64" s="1778"/>
      <c r="U64" s="1778"/>
      <c r="V64" s="1778"/>
      <c r="W64" s="1778"/>
      <c r="X64" s="1778"/>
      <c r="Y64" s="1778"/>
      <c r="Z64" s="1778"/>
      <c r="AA64" s="1778"/>
      <c r="AB64" s="1778"/>
      <c r="AC64" s="1778"/>
      <c r="AD64" s="1778"/>
      <c r="AE64" s="1778"/>
      <c r="AF64" s="1778"/>
      <c r="AG64" s="1778"/>
      <c r="AH64" s="1778"/>
      <c r="AI64" s="596" t="s">
        <v>12</v>
      </c>
      <c r="AJ64" s="59"/>
      <c r="AK64" s="59"/>
      <c r="AL64" s="59"/>
      <c r="AM64" s="59"/>
      <c r="AN64" s="59"/>
      <c r="AO64" s="59"/>
      <c r="AP64" s="59"/>
      <c r="AQ64" s="59"/>
    </row>
    <row r="65" spans="1:46" ht="17.100000000000001" customHeight="1">
      <c r="A65" s="59"/>
      <c r="B65" s="59"/>
      <c r="C65" s="544"/>
      <c r="D65" s="61"/>
      <c r="E65" s="61"/>
      <c r="F65" s="560"/>
      <c r="G65" s="561" t="s">
        <v>181</v>
      </c>
      <c r="H65" s="562"/>
      <c r="I65" s="563"/>
      <c r="J65" s="563"/>
      <c r="K65" s="563"/>
      <c r="L65" s="563"/>
      <c r="M65" s="563"/>
      <c r="N65" s="563"/>
      <c r="O65" s="563"/>
      <c r="P65" s="563"/>
      <c r="Q65" s="564"/>
      <c r="R65" s="1777">
        <f>R66+R67</f>
        <v>0</v>
      </c>
      <c r="S65" s="1778"/>
      <c r="T65" s="1778"/>
      <c r="U65" s="1778"/>
      <c r="V65" s="1778"/>
      <c r="W65" s="1778"/>
      <c r="X65" s="1778"/>
      <c r="Y65" s="1778"/>
      <c r="Z65" s="1778"/>
      <c r="AA65" s="1778"/>
      <c r="AB65" s="1778"/>
      <c r="AC65" s="1778"/>
      <c r="AD65" s="1778"/>
      <c r="AE65" s="1778"/>
      <c r="AF65" s="1778"/>
      <c r="AG65" s="1778"/>
      <c r="AH65" s="1778"/>
      <c r="AI65" s="599" t="s">
        <v>12</v>
      </c>
      <c r="AJ65" s="59"/>
      <c r="AK65" s="59"/>
      <c r="AL65" s="59"/>
      <c r="AM65" s="59"/>
      <c r="AN65" s="59"/>
      <c r="AO65" s="59"/>
      <c r="AP65" s="59"/>
      <c r="AQ65" s="59"/>
    </row>
    <row r="66" spans="1:46" ht="90.75" customHeight="1">
      <c r="A66" s="59"/>
      <c r="B66" s="59"/>
      <c r="C66" s="544"/>
      <c r="D66" s="61"/>
      <c r="E66" s="61"/>
      <c r="F66" s="559"/>
      <c r="G66" s="565"/>
      <c r="H66" s="1768" t="s">
        <v>177</v>
      </c>
      <c r="I66" s="1769"/>
      <c r="J66" s="1769"/>
      <c r="K66" s="1769"/>
      <c r="L66" s="1769"/>
      <c r="M66" s="1769"/>
      <c r="N66" s="1769"/>
      <c r="O66" s="1769"/>
      <c r="P66" s="1769"/>
      <c r="Q66" s="1770"/>
      <c r="R66" s="1771"/>
      <c r="S66" s="1772"/>
      <c r="T66" s="1772"/>
      <c r="U66" s="1772"/>
      <c r="V66" s="1772"/>
      <c r="W66" s="1772"/>
      <c r="X66" s="1772"/>
      <c r="Y66" s="1772"/>
      <c r="Z66" s="1772"/>
      <c r="AA66" s="1772"/>
      <c r="AB66" s="1772"/>
      <c r="AC66" s="1772"/>
      <c r="AD66" s="1772"/>
      <c r="AE66" s="1772"/>
      <c r="AF66" s="1772"/>
      <c r="AG66" s="1772"/>
      <c r="AH66" s="1772"/>
      <c r="AI66" s="109" t="s">
        <v>12</v>
      </c>
      <c r="AJ66" s="59"/>
      <c r="AK66" s="59"/>
      <c r="AL66" s="59"/>
      <c r="AM66" s="59"/>
      <c r="AN66" s="59"/>
      <c r="AO66" s="59"/>
      <c r="AP66" s="59"/>
      <c r="AQ66" s="59"/>
    </row>
    <row r="67" spans="1:46" ht="45" customHeight="1">
      <c r="A67" s="59"/>
      <c r="B67" s="59"/>
      <c r="C67" s="544"/>
      <c r="D67" s="61"/>
      <c r="E67" s="61"/>
      <c r="F67" s="559"/>
      <c r="G67" s="566"/>
      <c r="H67" s="1796" t="s">
        <v>178</v>
      </c>
      <c r="I67" s="1797"/>
      <c r="J67" s="1797"/>
      <c r="K67" s="1797"/>
      <c r="L67" s="1797"/>
      <c r="M67" s="1797"/>
      <c r="N67" s="1797"/>
      <c r="O67" s="1797"/>
      <c r="P67" s="1797"/>
      <c r="Q67" s="1798"/>
      <c r="R67" s="1777">
        <v>0</v>
      </c>
      <c r="S67" s="1778"/>
      <c r="T67" s="1778"/>
      <c r="U67" s="1778"/>
      <c r="V67" s="1778"/>
      <c r="W67" s="1778"/>
      <c r="X67" s="1778"/>
      <c r="Y67" s="1778"/>
      <c r="Z67" s="1778"/>
      <c r="AA67" s="1778"/>
      <c r="AB67" s="1778"/>
      <c r="AC67" s="1778"/>
      <c r="AD67" s="1778"/>
      <c r="AE67" s="1778"/>
      <c r="AF67" s="1778"/>
      <c r="AG67" s="1778"/>
      <c r="AH67" s="1778"/>
      <c r="AI67" s="596" t="s">
        <v>12</v>
      </c>
      <c r="AJ67" s="59"/>
      <c r="AK67" s="59"/>
      <c r="AL67" s="59"/>
      <c r="AM67" s="59"/>
      <c r="AN67" s="59"/>
      <c r="AO67" s="59"/>
      <c r="AP67" s="59"/>
      <c r="AQ67" s="59"/>
    </row>
    <row r="68" spans="1:46" ht="69.95" customHeight="1">
      <c r="A68" s="59"/>
      <c r="B68" s="59"/>
      <c r="C68" s="544"/>
      <c r="D68" s="61"/>
      <c r="E68" s="61"/>
      <c r="F68" s="567"/>
      <c r="G68" s="1768" t="s">
        <v>374</v>
      </c>
      <c r="H68" s="1769"/>
      <c r="I68" s="1769"/>
      <c r="J68" s="1769"/>
      <c r="K68" s="1769"/>
      <c r="L68" s="1769"/>
      <c r="M68" s="1769"/>
      <c r="N68" s="1769"/>
      <c r="O68" s="1769"/>
      <c r="P68" s="1769"/>
      <c r="Q68" s="1770"/>
      <c r="R68" s="1777">
        <v>0</v>
      </c>
      <c r="S68" s="1778"/>
      <c r="T68" s="1778"/>
      <c r="U68" s="1778"/>
      <c r="V68" s="1778"/>
      <c r="W68" s="1778"/>
      <c r="X68" s="1778"/>
      <c r="Y68" s="1778"/>
      <c r="Z68" s="1778"/>
      <c r="AA68" s="1778"/>
      <c r="AB68" s="1778"/>
      <c r="AC68" s="1778"/>
      <c r="AD68" s="1778"/>
      <c r="AE68" s="1778"/>
      <c r="AF68" s="1778"/>
      <c r="AG68" s="1778"/>
      <c r="AH68" s="1778"/>
      <c r="AI68" s="596" t="s">
        <v>12</v>
      </c>
      <c r="AJ68" s="59"/>
      <c r="AK68" s="59"/>
      <c r="AL68" s="59"/>
      <c r="AM68" s="59"/>
      <c r="AN68" s="59"/>
      <c r="AO68" s="59"/>
      <c r="AP68" s="59"/>
      <c r="AQ68" s="59"/>
    </row>
    <row r="69" spans="1:46" ht="17.100000000000001" customHeight="1" thickBot="1">
      <c r="A69" s="59"/>
      <c r="B69" s="59"/>
      <c r="C69" s="568"/>
      <c r="D69" s="543"/>
      <c r="E69" s="543"/>
      <c r="F69" s="569" t="s">
        <v>180</v>
      </c>
      <c r="G69" s="570"/>
      <c r="H69" s="570"/>
      <c r="I69" s="570"/>
      <c r="J69" s="570"/>
      <c r="K69" s="570"/>
      <c r="L69" s="570"/>
      <c r="M69" s="570"/>
      <c r="N69" s="570"/>
      <c r="O69" s="570"/>
      <c r="P69" s="570"/>
      <c r="Q69" s="571"/>
      <c r="R69" s="1787">
        <f ca="1">IF(R62=0,0,R62*①入力シート!L21)</f>
        <v>0</v>
      </c>
      <c r="S69" s="1788"/>
      <c r="T69" s="1788"/>
      <c r="U69" s="1788"/>
      <c r="V69" s="1788"/>
      <c r="W69" s="1788"/>
      <c r="X69" s="1788"/>
      <c r="Y69" s="1788"/>
      <c r="Z69" s="1788"/>
      <c r="AA69" s="1788"/>
      <c r="AB69" s="1788"/>
      <c r="AC69" s="1788"/>
      <c r="AD69" s="1788"/>
      <c r="AE69" s="1788"/>
      <c r="AF69" s="1788"/>
      <c r="AG69" s="1788"/>
      <c r="AH69" s="1788"/>
      <c r="AI69" s="597" t="s">
        <v>12</v>
      </c>
      <c r="AJ69" s="59"/>
      <c r="AK69" s="59"/>
      <c r="AL69" s="59"/>
      <c r="AM69" s="59"/>
      <c r="AN69" s="59"/>
      <c r="AO69" s="59"/>
      <c r="AP69" s="59"/>
      <c r="AQ69" s="59"/>
    </row>
    <row r="70" spans="1:46" ht="18" customHeight="1">
      <c r="A70" s="59"/>
      <c r="B70" s="59"/>
      <c r="C70" s="572"/>
      <c r="D70" s="573"/>
      <c r="E70" s="573"/>
      <c r="F70" s="574"/>
      <c r="G70" s="574"/>
      <c r="H70" s="574"/>
      <c r="I70" s="574"/>
      <c r="J70" s="574"/>
      <c r="K70" s="574"/>
      <c r="L70" s="574"/>
      <c r="M70" s="574"/>
      <c r="N70" s="574"/>
      <c r="O70" s="574"/>
      <c r="P70" s="574"/>
      <c r="Q70" s="574"/>
      <c r="R70" s="575"/>
      <c r="S70" s="575"/>
      <c r="T70" s="575"/>
      <c r="U70" s="575"/>
      <c r="V70" s="575"/>
      <c r="W70" s="575"/>
      <c r="X70" s="575"/>
      <c r="Y70" s="575"/>
      <c r="Z70" s="575"/>
      <c r="AA70" s="575"/>
      <c r="AB70" s="575"/>
      <c r="AC70" s="575"/>
      <c r="AD70" s="575"/>
      <c r="AE70" s="575"/>
      <c r="AF70" s="575"/>
      <c r="AG70" s="575"/>
      <c r="AH70" s="575"/>
      <c r="AI70" s="59"/>
      <c r="AJ70" s="59"/>
      <c r="AK70" s="59"/>
      <c r="AL70" s="59"/>
      <c r="AM70" s="59"/>
      <c r="AN70" s="59"/>
      <c r="AO70" s="59"/>
      <c r="AP70" s="59"/>
      <c r="AQ70" s="59"/>
    </row>
    <row r="71" spans="1:46" ht="18" customHeight="1" thickBot="1">
      <c r="A71" s="59"/>
      <c r="B71" s="59" t="s">
        <v>375</v>
      </c>
      <c r="C71" s="59"/>
      <c r="D71" s="53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1"/>
      <c r="AC71" s="531"/>
      <c r="AD71" s="531"/>
      <c r="AE71" s="531"/>
      <c r="AF71" s="531"/>
      <c r="AG71" s="531"/>
      <c r="AH71" s="531"/>
      <c r="AI71" s="59"/>
      <c r="AJ71" s="59"/>
      <c r="AK71" s="59"/>
      <c r="AL71" s="59"/>
      <c r="AM71" s="59"/>
      <c r="AN71" s="59"/>
      <c r="AO71" s="59"/>
      <c r="AP71" s="59"/>
      <c r="AQ71" s="59"/>
    </row>
    <row r="72" spans="1:46" s="6" customFormat="1" ht="18" customHeight="1">
      <c r="A72" s="531"/>
      <c r="B72" s="531"/>
      <c r="C72" s="555" t="s">
        <v>166</v>
      </c>
      <c r="D72" s="1814" t="s">
        <v>24</v>
      </c>
      <c r="E72" s="1815"/>
      <c r="F72" s="1815"/>
      <c r="G72" s="1815"/>
      <c r="H72" s="1815"/>
      <c r="I72" s="1815"/>
      <c r="J72" s="1815"/>
      <c r="K72" s="1815"/>
      <c r="L72" s="1815"/>
      <c r="M72" s="1815"/>
      <c r="N72" s="1815"/>
      <c r="O72" s="1815"/>
      <c r="P72" s="1815"/>
      <c r="Q72" s="576"/>
      <c r="R72" s="1946">
        <f>IFERROR(④第７号様式添付書類２!E14,0)</f>
        <v>0</v>
      </c>
      <c r="S72" s="1947"/>
      <c r="T72" s="1947"/>
      <c r="U72" s="1947"/>
      <c r="V72" s="1947"/>
      <c r="W72" s="1947"/>
      <c r="X72" s="1947"/>
      <c r="Y72" s="1947"/>
      <c r="Z72" s="1947"/>
      <c r="AA72" s="1947"/>
      <c r="AB72" s="1947"/>
      <c r="AC72" s="1947"/>
      <c r="AD72" s="1947"/>
      <c r="AE72" s="1947"/>
      <c r="AF72" s="1947"/>
      <c r="AG72" s="1947"/>
      <c r="AH72" s="1948"/>
      <c r="AI72" s="577" t="s">
        <v>12</v>
      </c>
      <c r="AJ72" s="531"/>
      <c r="AK72" s="531"/>
      <c r="AL72" s="531"/>
      <c r="AM72" s="531"/>
      <c r="AN72" s="531"/>
      <c r="AO72" s="531"/>
      <c r="AP72" s="531"/>
      <c r="AQ72" s="531"/>
      <c r="AT72" s="1"/>
    </row>
    <row r="73" spans="1:46" s="6" customFormat="1" ht="18" customHeight="1">
      <c r="A73" s="531"/>
      <c r="B73" s="531"/>
      <c r="C73" s="544"/>
      <c r="D73" s="548"/>
      <c r="E73" s="549"/>
      <c r="F73" s="549"/>
      <c r="G73" s="549"/>
      <c r="H73" s="1949" t="s">
        <v>23</v>
      </c>
      <c r="I73" s="1950"/>
      <c r="J73" s="1950"/>
      <c r="K73" s="1950"/>
      <c r="L73" s="1950"/>
      <c r="M73" s="1950"/>
      <c r="N73" s="1950"/>
      <c r="O73" s="1950"/>
      <c r="P73" s="1950"/>
      <c r="Q73" s="1951"/>
      <c r="R73" s="1952">
        <f>IFERROR(④第７号様式添付書類２!F14,0)</f>
        <v>0</v>
      </c>
      <c r="S73" s="1953"/>
      <c r="T73" s="1953"/>
      <c r="U73" s="1953"/>
      <c r="V73" s="1953"/>
      <c r="W73" s="1953"/>
      <c r="X73" s="1953"/>
      <c r="Y73" s="1953"/>
      <c r="Z73" s="1953"/>
      <c r="AA73" s="1953"/>
      <c r="AB73" s="1953"/>
      <c r="AC73" s="1953"/>
      <c r="AD73" s="1953"/>
      <c r="AE73" s="1953"/>
      <c r="AF73" s="1953"/>
      <c r="AG73" s="1953"/>
      <c r="AH73" s="1954"/>
      <c r="AI73" s="578" t="s">
        <v>12</v>
      </c>
      <c r="AJ73" s="531"/>
      <c r="AK73" s="531"/>
      <c r="AL73" s="531"/>
      <c r="AM73" s="531"/>
      <c r="AN73" s="531"/>
      <c r="AO73" s="531"/>
      <c r="AP73" s="531"/>
      <c r="AQ73" s="531"/>
      <c r="AT73" s="1"/>
    </row>
    <row r="74" spans="1:46" s="6" customFormat="1" ht="18" customHeight="1">
      <c r="A74" s="531"/>
      <c r="B74" s="531"/>
      <c r="C74" s="579" t="s">
        <v>162</v>
      </c>
      <c r="D74" s="1955" t="s">
        <v>21</v>
      </c>
      <c r="E74" s="1956"/>
      <c r="F74" s="1956"/>
      <c r="G74" s="1956"/>
      <c r="H74" s="1956"/>
      <c r="I74" s="1956"/>
      <c r="J74" s="1956"/>
      <c r="K74" s="1956"/>
      <c r="L74" s="1956"/>
      <c r="M74" s="1956"/>
      <c r="N74" s="1956"/>
      <c r="O74" s="1956"/>
      <c r="P74" s="1956"/>
      <c r="Q74" s="580"/>
      <c r="R74" s="1952">
        <f>IFERROR(④第７号様式添付書類２!G14,0)</f>
        <v>0</v>
      </c>
      <c r="S74" s="1953"/>
      <c r="T74" s="1953"/>
      <c r="U74" s="1953"/>
      <c r="V74" s="1953"/>
      <c r="W74" s="1953"/>
      <c r="X74" s="1953"/>
      <c r="Y74" s="1953"/>
      <c r="Z74" s="1953"/>
      <c r="AA74" s="1953"/>
      <c r="AB74" s="1953"/>
      <c r="AC74" s="1953"/>
      <c r="AD74" s="1953"/>
      <c r="AE74" s="1953"/>
      <c r="AF74" s="1953"/>
      <c r="AG74" s="1953"/>
      <c r="AH74" s="1954"/>
      <c r="AI74" s="578" t="s">
        <v>12</v>
      </c>
      <c r="AJ74" s="531"/>
      <c r="AK74" s="531"/>
      <c r="AL74" s="531"/>
      <c r="AM74" s="531"/>
      <c r="AN74" s="531"/>
      <c r="AO74" s="531"/>
      <c r="AP74" s="531"/>
      <c r="AQ74" s="531"/>
    </row>
    <row r="75" spans="1:46" s="6" customFormat="1" ht="18" customHeight="1" thickBot="1">
      <c r="A75" s="531"/>
      <c r="B75" s="531"/>
      <c r="C75" s="568"/>
      <c r="D75" s="581"/>
      <c r="E75" s="582"/>
      <c r="F75" s="582"/>
      <c r="G75" s="582"/>
      <c r="H75" s="1816" t="s">
        <v>20</v>
      </c>
      <c r="I75" s="1817"/>
      <c r="J75" s="1817"/>
      <c r="K75" s="1817"/>
      <c r="L75" s="1817"/>
      <c r="M75" s="1817"/>
      <c r="N75" s="1817"/>
      <c r="O75" s="1817"/>
      <c r="P75" s="1817"/>
      <c r="Q75" s="1818"/>
      <c r="R75" s="1819">
        <f>IFERROR(④第７号様式添付書類２!H14,0)</f>
        <v>0</v>
      </c>
      <c r="S75" s="1820"/>
      <c r="T75" s="1820"/>
      <c r="U75" s="1820"/>
      <c r="V75" s="1820"/>
      <c r="W75" s="1820"/>
      <c r="X75" s="1820"/>
      <c r="Y75" s="1820"/>
      <c r="Z75" s="1820"/>
      <c r="AA75" s="1820"/>
      <c r="AB75" s="1820"/>
      <c r="AC75" s="1820"/>
      <c r="AD75" s="1820"/>
      <c r="AE75" s="1820"/>
      <c r="AF75" s="1820"/>
      <c r="AG75" s="1820"/>
      <c r="AH75" s="1787"/>
      <c r="AI75" s="583" t="s">
        <v>12</v>
      </c>
      <c r="AJ75" s="531"/>
      <c r="AK75" s="531"/>
      <c r="AL75" s="531"/>
      <c r="AM75" s="531"/>
      <c r="AN75" s="531"/>
      <c r="AO75" s="531"/>
      <c r="AP75" s="531"/>
      <c r="AQ75" s="531"/>
    </row>
    <row r="76" spans="1:46" ht="18" customHeight="1">
      <c r="A76" s="59"/>
      <c r="B76" s="59"/>
      <c r="C76" s="584" t="s">
        <v>376</v>
      </c>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9"/>
      <c r="AJ76" s="59"/>
      <c r="AK76" s="59"/>
      <c r="AL76" s="59"/>
      <c r="AM76" s="59"/>
      <c r="AN76" s="59"/>
      <c r="AO76" s="59"/>
      <c r="AP76" s="59"/>
      <c r="AQ76" s="59"/>
      <c r="AT76" s="6"/>
    </row>
    <row r="77" spans="1:46" ht="18" customHeight="1">
      <c r="A77" s="59"/>
      <c r="B77" s="59"/>
      <c r="C77" s="572"/>
      <c r="D77" s="573"/>
      <c r="E77" s="573"/>
      <c r="F77" s="574"/>
      <c r="G77" s="574"/>
      <c r="H77" s="574"/>
      <c r="I77" s="574"/>
      <c r="J77" s="574"/>
      <c r="K77" s="574"/>
      <c r="L77" s="574"/>
      <c r="M77" s="574"/>
      <c r="N77" s="574"/>
      <c r="O77" s="574"/>
      <c r="P77" s="574"/>
      <c r="Q77" s="574"/>
      <c r="R77" s="575"/>
      <c r="S77" s="575"/>
      <c r="T77" s="575"/>
      <c r="U77" s="575"/>
      <c r="V77" s="575"/>
      <c r="W77" s="575"/>
      <c r="X77" s="575"/>
      <c r="Y77" s="575"/>
      <c r="Z77" s="575"/>
      <c r="AA77" s="575"/>
      <c r="AB77" s="575"/>
      <c r="AC77" s="575"/>
      <c r="AD77" s="575"/>
      <c r="AE77" s="575"/>
      <c r="AF77" s="575"/>
      <c r="AG77" s="575"/>
      <c r="AH77" s="575"/>
      <c r="AI77" s="59"/>
      <c r="AJ77" s="59"/>
      <c r="AK77" s="59"/>
      <c r="AL77" s="59"/>
      <c r="AM77" s="59"/>
      <c r="AN77" s="59"/>
      <c r="AO77" s="59"/>
      <c r="AP77" s="59"/>
      <c r="AQ77" s="59"/>
      <c r="AT77" s="6"/>
    </row>
    <row r="78" spans="1:46" ht="18" customHeight="1" thickBot="1">
      <c r="A78" s="59"/>
      <c r="B78" s="59" t="s">
        <v>377</v>
      </c>
      <c r="C78" s="586"/>
      <c r="D78" s="587"/>
      <c r="E78" s="587"/>
      <c r="F78" s="587"/>
      <c r="G78" s="587"/>
      <c r="H78" s="587"/>
      <c r="I78" s="587"/>
      <c r="J78" s="587"/>
      <c r="K78" s="587"/>
      <c r="L78" s="587"/>
      <c r="M78" s="587"/>
      <c r="N78" s="587"/>
      <c r="O78" s="587"/>
      <c r="P78" s="587"/>
      <c r="Q78" s="587"/>
      <c r="R78" s="549"/>
      <c r="S78" s="549"/>
      <c r="T78" s="549"/>
      <c r="U78" s="549"/>
      <c r="V78" s="549"/>
      <c r="W78" s="549"/>
      <c r="X78" s="549"/>
      <c r="Y78" s="549"/>
      <c r="Z78" s="549"/>
      <c r="AA78" s="549"/>
      <c r="AB78" s="549"/>
      <c r="AC78" s="549"/>
      <c r="AD78" s="549"/>
      <c r="AE78" s="549"/>
      <c r="AF78" s="549"/>
      <c r="AG78" s="549"/>
      <c r="AH78" s="549"/>
      <c r="AI78" s="59"/>
      <c r="AJ78" s="59"/>
      <c r="AK78" s="59"/>
      <c r="AL78" s="59"/>
      <c r="AM78" s="59"/>
      <c r="AN78" s="59"/>
      <c r="AO78" s="59"/>
      <c r="AP78" s="59"/>
      <c r="AQ78" s="59"/>
    </row>
    <row r="79" spans="1:46" ht="39.950000000000003" customHeight="1">
      <c r="A79" s="59"/>
      <c r="B79" s="59"/>
      <c r="C79" s="555" t="s">
        <v>166</v>
      </c>
      <c r="D79" s="1779" t="s">
        <v>182</v>
      </c>
      <c r="E79" s="1779"/>
      <c r="F79" s="1780"/>
      <c r="G79" s="1780"/>
      <c r="H79" s="1780"/>
      <c r="I79" s="1780"/>
      <c r="J79" s="1780"/>
      <c r="K79" s="1780"/>
      <c r="L79" s="1780"/>
      <c r="M79" s="1780"/>
      <c r="N79" s="1780"/>
      <c r="O79" s="1780"/>
      <c r="P79" s="1780"/>
      <c r="Q79" s="1780"/>
      <c r="R79" s="1781" t="s">
        <v>183</v>
      </c>
      <c r="S79" s="1782"/>
      <c r="T79" s="1782"/>
      <c r="U79" s="1782"/>
      <c r="V79" s="1782"/>
      <c r="W79" s="1782"/>
      <c r="X79" s="1782"/>
      <c r="Y79" s="1782"/>
      <c r="Z79" s="1783"/>
      <c r="AA79" s="1784"/>
      <c r="AB79" s="1785"/>
      <c r="AC79" s="1785"/>
      <c r="AD79" s="1785"/>
      <c r="AE79" s="1785"/>
      <c r="AF79" s="1785"/>
      <c r="AG79" s="1785"/>
      <c r="AH79" s="1785"/>
      <c r="AI79" s="1786"/>
      <c r="AJ79" s="59"/>
      <c r="AK79" s="59"/>
      <c r="AL79" s="59"/>
      <c r="AM79" s="59" t="s">
        <v>184</v>
      </c>
      <c r="AN79" s="59"/>
      <c r="AO79" s="59"/>
      <c r="AP79" s="59"/>
      <c r="AQ79" s="59"/>
    </row>
    <row r="80" spans="1:46" ht="95.25" customHeight="1">
      <c r="A80" s="59"/>
      <c r="B80" s="59"/>
      <c r="C80" s="544"/>
      <c r="D80" s="1821" t="s">
        <v>378</v>
      </c>
      <c r="E80" s="1822"/>
      <c r="F80" s="1823"/>
      <c r="G80" s="1823"/>
      <c r="H80" s="1823"/>
      <c r="I80" s="1823"/>
      <c r="J80" s="1823"/>
      <c r="K80" s="1823"/>
      <c r="L80" s="1823"/>
      <c r="M80" s="1823"/>
      <c r="N80" s="1823"/>
      <c r="O80" s="1823"/>
      <c r="P80" s="1823"/>
      <c r="Q80" s="1824"/>
      <c r="R80" s="1825" t="str">
        <f>IF(AA79="","",IF(AA79="加算Ⅱ新規事由あり",MAX(R44-R50,0),MAX(ROUNDDOWN(R39-(⑦第７号様式添付書類!O71+⑦第７号様式添付書類!O110),-3),0)))</f>
        <v/>
      </c>
      <c r="S80" s="1826"/>
      <c r="T80" s="1826"/>
      <c r="U80" s="1826"/>
      <c r="V80" s="1826"/>
      <c r="W80" s="1826"/>
      <c r="X80" s="1826"/>
      <c r="Y80" s="1826"/>
      <c r="Z80" s="1826"/>
      <c r="AA80" s="1826"/>
      <c r="AB80" s="1826"/>
      <c r="AC80" s="1826"/>
      <c r="AD80" s="1826"/>
      <c r="AE80" s="1826"/>
      <c r="AF80" s="1826"/>
      <c r="AG80" s="1826"/>
      <c r="AH80" s="1826"/>
      <c r="AI80" s="594" t="s">
        <v>12</v>
      </c>
      <c r="AJ80" s="59"/>
      <c r="AK80" s="59"/>
      <c r="AL80" s="535"/>
      <c r="AM80" s="59" t="s">
        <v>185</v>
      </c>
      <c r="AN80" s="59"/>
      <c r="AO80" s="59"/>
      <c r="AP80" s="59"/>
      <c r="AQ80" s="59"/>
    </row>
    <row r="81" spans="1:46" ht="18" customHeight="1">
      <c r="A81" s="59"/>
      <c r="B81" s="59"/>
      <c r="C81" s="588" t="s">
        <v>10</v>
      </c>
      <c r="D81" s="589"/>
      <c r="E81" s="589"/>
      <c r="F81" s="589"/>
      <c r="G81" s="589"/>
      <c r="H81" s="589"/>
      <c r="I81" s="589"/>
      <c r="J81" s="589"/>
      <c r="K81" s="589"/>
      <c r="L81" s="589"/>
      <c r="M81" s="589"/>
      <c r="N81" s="589"/>
      <c r="O81" s="589"/>
      <c r="P81" s="590"/>
      <c r="Q81" s="589"/>
      <c r="R81" s="591"/>
      <c r="S81" s="592"/>
      <c r="T81" s="592"/>
      <c r="U81" s="592"/>
      <c r="V81" s="592"/>
      <c r="W81" s="592"/>
      <c r="X81" s="592"/>
      <c r="Y81" s="592"/>
      <c r="Z81" s="592"/>
      <c r="AA81" s="592"/>
      <c r="AB81" s="592"/>
      <c r="AC81" s="592"/>
      <c r="AD81" s="592"/>
      <c r="AE81" s="592"/>
      <c r="AF81" s="592"/>
      <c r="AG81" s="592"/>
      <c r="AH81" s="592"/>
      <c r="AI81" s="593"/>
      <c r="AJ81" s="59"/>
      <c r="AK81" s="59"/>
      <c r="AL81" s="536"/>
      <c r="AM81" s="59"/>
      <c r="AN81" s="59"/>
      <c r="AO81" s="59"/>
      <c r="AP81" s="59"/>
      <c r="AQ81" s="59"/>
      <c r="AT81" s="2"/>
    </row>
    <row r="82" spans="1:46" ht="18.75" customHeight="1">
      <c r="A82" s="59"/>
      <c r="B82" s="59"/>
      <c r="C82" s="1773" t="s">
        <v>186</v>
      </c>
      <c r="D82" s="1828" t="s">
        <v>8</v>
      </c>
      <c r="E82" s="1828"/>
      <c r="F82" s="1828"/>
      <c r="G82" s="1828"/>
      <c r="H82" s="1828"/>
      <c r="I82" s="1828"/>
      <c r="J82" s="1828"/>
      <c r="K82" s="1828"/>
      <c r="L82" s="1828"/>
      <c r="M82" s="1828"/>
      <c r="N82" s="1828"/>
      <c r="O82" s="1828"/>
      <c r="P82" s="1828"/>
      <c r="Q82" s="1829"/>
      <c r="R82" s="1832" t="s">
        <v>7</v>
      </c>
      <c r="S82" s="1833"/>
      <c r="T82" s="1833"/>
      <c r="U82" s="1833"/>
      <c r="V82" s="1833"/>
      <c r="W82" s="1833"/>
      <c r="X82" s="1833"/>
      <c r="Y82" s="1833"/>
      <c r="Z82" s="1834"/>
      <c r="AA82" s="1832" t="s">
        <v>6</v>
      </c>
      <c r="AB82" s="1833"/>
      <c r="AC82" s="1833"/>
      <c r="AD82" s="1833"/>
      <c r="AE82" s="1833"/>
      <c r="AF82" s="1833"/>
      <c r="AG82" s="1833"/>
      <c r="AH82" s="1833"/>
      <c r="AI82" s="1835"/>
      <c r="AJ82" s="59"/>
      <c r="AK82" s="59"/>
      <c r="AL82" s="59"/>
      <c r="AM82" s="59"/>
      <c r="AN82" s="59"/>
      <c r="AO82" s="59"/>
      <c r="AP82" s="59"/>
      <c r="AQ82" s="59"/>
      <c r="AT82" s="2"/>
    </row>
    <row r="83" spans="1:46" ht="30" customHeight="1">
      <c r="A83" s="59"/>
      <c r="B83" s="59"/>
      <c r="C83" s="1827"/>
      <c r="D83" s="1830"/>
      <c r="E83" s="1830"/>
      <c r="F83" s="1830"/>
      <c r="G83" s="1830"/>
      <c r="H83" s="1830"/>
      <c r="I83" s="1830"/>
      <c r="J83" s="1830"/>
      <c r="K83" s="1830"/>
      <c r="L83" s="1830"/>
      <c r="M83" s="1830"/>
      <c r="N83" s="1830"/>
      <c r="O83" s="1830"/>
      <c r="P83" s="1830"/>
      <c r="Q83" s="1831"/>
      <c r="R83" s="1836" t="str">
        <f>IF(R80="","",IF(R80=0,"なし","あり"))</f>
        <v/>
      </c>
      <c r="S83" s="1837"/>
      <c r="T83" s="1837"/>
      <c r="U83" s="1837"/>
      <c r="V83" s="1837"/>
      <c r="W83" s="1837"/>
      <c r="X83" s="1837"/>
      <c r="Y83" s="1837"/>
      <c r="Z83" s="1838"/>
      <c r="AA83" s="1839"/>
      <c r="AB83" s="1840"/>
      <c r="AC83" s="1840"/>
      <c r="AD83" s="1840"/>
      <c r="AE83" s="1840"/>
      <c r="AF83" s="1840"/>
      <c r="AG83" s="1840"/>
      <c r="AH83" s="1840"/>
      <c r="AI83" s="1841"/>
      <c r="AJ83" s="59"/>
      <c r="AK83" s="59"/>
      <c r="AL83" s="59"/>
      <c r="AM83" s="59"/>
      <c r="AN83" s="59"/>
      <c r="AO83" s="59"/>
      <c r="AP83" s="59"/>
      <c r="AQ83" s="59"/>
    </row>
    <row r="84" spans="1:46" ht="18" customHeight="1">
      <c r="A84" s="59"/>
      <c r="B84" s="59"/>
      <c r="C84" s="1773" t="s">
        <v>162</v>
      </c>
      <c r="D84" s="1799" t="s">
        <v>291</v>
      </c>
      <c r="E84" s="1799"/>
      <c r="F84" s="1799"/>
      <c r="G84" s="1799"/>
      <c r="H84" s="1799"/>
      <c r="I84" s="1799"/>
      <c r="J84" s="1799"/>
      <c r="K84" s="1799"/>
      <c r="L84" s="1799"/>
      <c r="M84" s="1799"/>
      <c r="N84" s="1799"/>
      <c r="O84" s="1799"/>
      <c r="P84" s="1799"/>
      <c r="Q84" s="1799"/>
      <c r="R84" s="1800"/>
      <c r="S84" s="110"/>
      <c r="T84" s="1851" t="s">
        <v>4</v>
      </c>
      <c r="U84" s="1852"/>
      <c r="V84" s="1852"/>
      <c r="W84" s="1852"/>
      <c r="X84" s="1852"/>
      <c r="Y84" s="1852"/>
      <c r="Z84" s="1852"/>
      <c r="AA84" s="1852"/>
      <c r="AB84" s="1852"/>
      <c r="AC84" s="1852"/>
      <c r="AD84" s="1852"/>
      <c r="AE84" s="1852"/>
      <c r="AF84" s="1852"/>
      <c r="AG84" s="1852"/>
      <c r="AH84" s="1852"/>
      <c r="AI84" s="1853"/>
      <c r="AJ84" s="59"/>
      <c r="AK84" s="59"/>
      <c r="AL84" s="59"/>
      <c r="AM84" s="59"/>
      <c r="AN84" s="59"/>
      <c r="AO84" s="59"/>
      <c r="AP84" s="59"/>
      <c r="AQ84" s="59"/>
    </row>
    <row r="85" spans="1:46" ht="18" customHeight="1">
      <c r="A85" s="59"/>
      <c r="B85" s="59"/>
      <c r="C85" s="1774"/>
      <c r="D85" s="1801"/>
      <c r="E85" s="1801"/>
      <c r="F85" s="1801"/>
      <c r="G85" s="1801"/>
      <c r="H85" s="1801"/>
      <c r="I85" s="1801"/>
      <c r="J85" s="1801"/>
      <c r="K85" s="1801"/>
      <c r="L85" s="1801"/>
      <c r="M85" s="1801"/>
      <c r="N85" s="1801"/>
      <c r="O85" s="1801"/>
      <c r="P85" s="1801"/>
      <c r="Q85" s="1801"/>
      <c r="R85" s="1802"/>
      <c r="S85" s="110"/>
      <c r="T85" s="1854" t="s">
        <v>369</v>
      </c>
      <c r="U85" s="1855"/>
      <c r="V85" s="1855"/>
      <c r="W85" s="1855"/>
      <c r="X85" s="1855"/>
      <c r="Y85" s="1855"/>
      <c r="Z85" s="1855"/>
      <c r="AA85" s="1855"/>
      <c r="AB85" s="1855"/>
      <c r="AC85" s="1855"/>
      <c r="AD85" s="1855"/>
      <c r="AE85" s="1855"/>
      <c r="AF85" s="1855"/>
      <c r="AG85" s="1855"/>
      <c r="AH85" s="1855"/>
      <c r="AI85" s="1856"/>
      <c r="AJ85" s="59"/>
      <c r="AK85" s="59"/>
      <c r="AL85" s="59"/>
      <c r="AM85" s="59"/>
      <c r="AN85" s="59"/>
      <c r="AO85" s="59"/>
      <c r="AP85" s="59"/>
      <c r="AQ85" s="59"/>
    </row>
    <row r="86" spans="1:46" ht="18" customHeight="1">
      <c r="A86" s="59"/>
      <c r="B86" s="59"/>
      <c r="C86" s="1774"/>
      <c r="D86" s="1801"/>
      <c r="E86" s="1801"/>
      <c r="F86" s="1801"/>
      <c r="G86" s="1801"/>
      <c r="H86" s="1801"/>
      <c r="I86" s="1801"/>
      <c r="J86" s="1801"/>
      <c r="K86" s="1801"/>
      <c r="L86" s="1801"/>
      <c r="M86" s="1801"/>
      <c r="N86" s="1801"/>
      <c r="O86" s="1801"/>
      <c r="P86" s="1801"/>
      <c r="Q86" s="1801"/>
      <c r="R86" s="1802"/>
      <c r="S86" s="110"/>
      <c r="T86" s="1857" t="s">
        <v>3</v>
      </c>
      <c r="U86" s="1858"/>
      <c r="V86" s="1858"/>
      <c r="W86" s="1858"/>
      <c r="X86" s="1858"/>
      <c r="Y86" s="1858"/>
      <c r="Z86" s="1858"/>
      <c r="AA86" s="1858"/>
      <c r="AB86" s="1858"/>
      <c r="AC86" s="1858"/>
      <c r="AD86" s="1858"/>
      <c r="AE86" s="1858"/>
      <c r="AF86" s="1858"/>
      <c r="AG86" s="1858"/>
      <c r="AH86" s="1858"/>
      <c r="AI86" s="1859"/>
      <c r="AJ86" s="59"/>
      <c r="AK86" s="59"/>
      <c r="AL86" s="59"/>
      <c r="AM86" s="59"/>
      <c r="AN86" s="59"/>
      <c r="AO86" s="59"/>
      <c r="AP86" s="59"/>
      <c r="AQ86" s="59"/>
    </row>
    <row r="87" spans="1:46" ht="18" customHeight="1">
      <c r="A87" s="59"/>
      <c r="B87" s="59"/>
      <c r="C87" s="1775"/>
      <c r="D87" s="1803"/>
      <c r="E87" s="1803"/>
      <c r="F87" s="1803"/>
      <c r="G87" s="1803"/>
      <c r="H87" s="1803"/>
      <c r="I87" s="1803"/>
      <c r="J87" s="1803"/>
      <c r="K87" s="1803"/>
      <c r="L87" s="1803"/>
      <c r="M87" s="1803"/>
      <c r="N87" s="1803"/>
      <c r="O87" s="1803"/>
      <c r="P87" s="1803"/>
      <c r="Q87" s="1803"/>
      <c r="R87" s="1804"/>
      <c r="S87" s="110"/>
      <c r="T87" s="1860" t="s">
        <v>370</v>
      </c>
      <c r="U87" s="1861"/>
      <c r="V87" s="1861"/>
      <c r="W87" s="1861"/>
      <c r="X87" s="1861"/>
      <c r="Y87" s="1861"/>
      <c r="Z87" s="1861"/>
      <c r="AA87" s="1861"/>
      <c r="AB87" s="1861"/>
      <c r="AC87" s="1861"/>
      <c r="AD87" s="1861"/>
      <c r="AE87" s="1861"/>
      <c r="AF87" s="1861"/>
      <c r="AG87" s="1861"/>
      <c r="AH87" s="1861"/>
      <c r="AI87" s="1862"/>
      <c r="AJ87" s="59"/>
      <c r="AK87" s="59"/>
      <c r="AL87" s="59"/>
      <c r="AM87" s="59"/>
      <c r="AN87" s="59"/>
      <c r="AO87" s="59"/>
      <c r="AP87" s="59"/>
      <c r="AQ87" s="59"/>
    </row>
    <row r="88" spans="1:46" ht="18" customHeight="1">
      <c r="A88" s="59"/>
      <c r="B88" s="59"/>
      <c r="C88" s="1773" t="s">
        <v>164</v>
      </c>
      <c r="D88" s="1805" t="s">
        <v>1</v>
      </c>
      <c r="E88" s="1806"/>
      <c r="F88" s="1806"/>
      <c r="G88" s="1806"/>
      <c r="H88" s="1806"/>
      <c r="I88" s="1806"/>
      <c r="J88" s="1806"/>
      <c r="K88" s="1806"/>
      <c r="L88" s="1806"/>
      <c r="M88" s="1806"/>
      <c r="N88" s="1806"/>
      <c r="O88" s="1806"/>
      <c r="P88" s="1806"/>
      <c r="Q88" s="1806"/>
      <c r="R88" s="1807"/>
      <c r="S88" s="1842"/>
      <c r="T88" s="1843"/>
      <c r="U88" s="1843"/>
      <c r="V88" s="1843"/>
      <c r="W88" s="1843"/>
      <c r="X88" s="1843"/>
      <c r="Y88" s="1843"/>
      <c r="Z88" s="1843"/>
      <c r="AA88" s="1843"/>
      <c r="AB88" s="1843"/>
      <c r="AC88" s="1843"/>
      <c r="AD88" s="1843"/>
      <c r="AE88" s="1843"/>
      <c r="AF88" s="1843"/>
      <c r="AG88" s="1843"/>
      <c r="AH88" s="1843"/>
      <c r="AI88" s="1844"/>
      <c r="AJ88" s="59"/>
      <c r="AK88" s="59"/>
      <c r="AL88" s="59"/>
      <c r="AM88" s="59"/>
      <c r="AN88" s="59"/>
      <c r="AO88" s="59"/>
      <c r="AP88" s="59"/>
      <c r="AQ88" s="59"/>
    </row>
    <row r="89" spans="1:46" ht="18" customHeight="1">
      <c r="A89" s="59"/>
      <c r="B89" s="59"/>
      <c r="C89" s="1774"/>
      <c r="D89" s="1808"/>
      <c r="E89" s="1809"/>
      <c r="F89" s="1809"/>
      <c r="G89" s="1809"/>
      <c r="H89" s="1809"/>
      <c r="I89" s="1809"/>
      <c r="J89" s="1809"/>
      <c r="K89" s="1809"/>
      <c r="L89" s="1809"/>
      <c r="M89" s="1809"/>
      <c r="N89" s="1809"/>
      <c r="O89" s="1809"/>
      <c r="P89" s="1809"/>
      <c r="Q89" s="1809"/>
      <c r="R89" s="1810"/>
      <c r="S89" s="1845"/>
      <c r="T89" s="1846"/>
      <c r="U89" s="1846"/>
      <c r="V89" s="1846"/>
      <c r="W89" s="1846"/>
      <c r="X89" s="1846"/>
      <c r="Y89" s="1846"/>
      <c r="Z89" s="1846"/>
      <c r="AA89" s="1846"/>
      <c r="AB89" s="1846"/>
      <c r="AC89" s="1846"/>
      <c r="AD89" s="1846"/>
      <c r="AE89" s="1846"/>
      <c r="AF89" s="1846"/>
      <c r="AG89" s="1846"/>
      <c r="AH89" s="1846"/>
      <c r="AI89" s="1847"/>
      <c r="AJ89" s="59"/>
      <c r="AK89" s="59"/>
      <c r="AL89" s="59"/>
      <c r="AM89" s="59"/>
      <c r="AN89" s="59"/>
      <c r="AO89" s="59"/>
      <c r="AP89" s="59"/>
      <c r="AQ89" s="59"/>
    </row>
    <row r="90" spans="1:46" ht="37.5" customHeight="1" thickBot="1">
      <c r="A90" s="59"/>
      <c r="B90" s="59"/>
      <c r="C90" s="1776"/>
      <c r="D90" s="1811"/>
      <c r="E90" s="1812"/>
      <c r="F90" s="1812"/>
      <c r="G90" s="1812"/>
      <c r="H90" s="1812"/>
      <c r="I90" s="1812"/>
      <c r="J90" s="1812"/>
      <c r="K90" s="1812"/>
      <c r="L90" s="1812"/>
      <c r="M90" s="1812"/>
      <c r="N90" s="1812"/>
      <c r="O90" s="1812"/>
      <c r="P90" s="1812"/>
      <c r="Q90" s="1812"/>
      <c r="R90" s="1813"/>
      <c r="S90" s="1848"/>
      <c r="T90" s="1849"/>
      <c r="U90" s="1849"/>
      <c r="V90" s="1849"/>
      <c r="W90" s="1849"/>
      <c r="X90" s="1849"/>
      <c r="Y90" s="1849"/>
      <c r="Z90" s="1849"/>
      <c r="AA90" s="1849"/>
      <c r="AB90" s="1849"/>
      <c r="AC90" s="1849"/>
      <c r="AD90" s="1849"/>
      <c r="AE90" s="1849"/>
      <c r="AF90" s="1849"/>
      <c r="AG90" s="1849"/>
      <c r="AH90" s="1849"/>
      <c r="AI90" s="1850"/>
      <c r="AJ90" s="59"/>
      <c r="AK90" s="59"/>
      <c r="AL90" s="59"/>
      <c r="AM90" s="59"/>
      <c r="AN90" s="59"/>
      <c r="AO90" s="59"/>
      <c r="AP90" s="59"/>
      <c r="AQ90" s="59"/>
    </row>
    <row r="91" spans="1:46" ht="18" customHeight="1">
      <c r="A91" s="59"/>
      <c r="B91" s="59"/>
      <c r="C91" s="572"/>
      <c r="D91" s="573"/>
      <c r="E91" s="573"/>
      <c r="F91" s="574"/>
      <c r="G91" s="574"/>
      <c r="H91" s="574"/>
      <c r="I91" s="574"/>
      <c r="J91" s="574"/>
      <c r="K91" s="574"/>
      <c r="L91" s="574"/>
      <c r="M91" s="574"/>
      <c r="N91" s="574"/>
      <c r="O91" s="574"/>
      <c r="P91" s="574"/>
      <c r="Q91" s="574"/>
      <c r="R91" s="575"/>
      <c r="S91" s="575"/>
      <c r="T91" s="575"/>
      <c r="U91" s="575"/>
      <c r="V91" s="575"/>
      <c r="W91" s="575"/>
      <c r="X91" s="575"/>
      <c r="Y91" s="575"/>
      <c r="Z91" s="575"/>
      <c r="AA91" s="575"/>
      <c r="AB91" s="575"/>
      <c r="AC91" s="575"/>
      <c r="AD91" s="575"/>
      <c r="AE91" s="575"/>
      <c r="AF91" s="575"/>
      <c r="AG91" s="575"/>
      <c r="AH91" s="575"/>
      <c r="AI91" s="59"/>
      <c r="AJ91" s="59"/>
      <c r="AK91" s="59"/>
      <c r="AL91" s="59"/>
      <c r="AM91" s="59"/>
      <c r="AN91" s="59"/>
      <c r="AO91" s="59"/>
      <c r="AP91" s="59"/>
      <c r="AQ91" s="59"/>
      <c r="AT91" s="6"/>
    </row>
    <row r="92" spans="1:46" ht="18" customHeight="1" thickBot="1">
      <c r="A92" s="59"/>
      <c r="B92" s="59" t="s">
        <v>379</v>
      </c>
      <c r="C92" s="586"/>
      <c r="D92" s="587"/>
      <c r="E92" s="587"/>
      <c r="F92" s="587"/>
      <c r="G92" s="587"/>
      <c r="H92" s="587"/>
      <c r="I92" s="587"/>
      <c r="J92" s="587"/>
      <c r="K92" s="587"/>
      <c r="L92" s="587"/>
      <c r="M92" s="587"/>
      <c r="N92" s="587"/>
      <c r="O92" s="587"/>
      <c r="P92" s="587"/>
      <c r="Q92" s="587"/>
      <c r="R92" s="549"/>
      <c r="S92" s="549"/>
      <c r="T92" s="549"/>
      <c r="U92" s="549"/>
      <c r="V92" s="549"/>
      <c r="W92" s="549"/>
      <c r="X92" s="549"/>
      <c r="Y92" s="549"/>
      <c r="Z92" s="549"/>
      <c r="AA92" s="549"/>
      <c r="AB92" s="549"/>
      <c r="AC92" s="549"/>
      <c r="AD92" s="549"/>
      <c r="AE92" s="549"/>
      <c r="AF92" s="549"/>
      <c r="AG92" s="549"/>
      <c r="AH92" s="549"/>
      <c r="AI92" s="59"/>
      <c r="AJ92" s="59"/>
      <c r="AK92" s="59"/>
      <c r="AL92" s="59"/>
      <c r="AM92" s="59"/>
      <c r="AN92" s="59"/>
      <c r="AO92" s="59"/>
      <c r="AP92" s="59"/>
      <c r="AQ92" s="59"/>
    </row>
    <row r="93" spans="1:46" ht="39.950000000000003" customHeight="1">
      <c r="A93" s="59"/>
      <c r="B93" s="59"/>
      <c r="C93" s="555" t="s">
        <v>17</v>
      </c>
      <c r="D93" s="1779" t="s">
        <v>182</v>
      </c>
      <c r="E93" s="1779"/>
      <c r="F93" s="1780"/>
      <c r="G93" s="1780"/>
      <c r="H93" s="1780"/>
      <c r="I93" s="1780"/>
      <c r="J93" s="1780"/>
      <c r="K93" s="1780"/>
      <c r="L93" s="1780"/>
      <c r="M93" s="1780"/>
      <c r="N93" s="1780"/>
      <c r="O93" s="1780"/>
      <c r="P93" s="1780"/>
      <c r="Q93" s="1780"/>
      <c r="R93" s="1781" t="s">
        <v>183</v>
      </c>
      <c r="S93" s="1782"/>
      <c r="T93" s="1782"/>
      <c r="U93" s="1782"/>
      <c r="V93" s="1782"/>
      <c r="W93" s="1782"/>
      <c r="X93" s="1782"/>
      <c r="Y93" s="1782"/>
      <c r="Z93" s="1783"/>
      <c r="AA93" s="1784" t="str">
        <f>IF(AA79="","",AA79)</f>
        <v/>
      </c>
      <c r="AB93" s="1785"/>
      <c r="AC93" s="1785"/>
      <c r="AD93" s="1785"/>
      <c r="AE93" s="1785"/>
      <c r="AF93" s="1785"/>
      <c r="AG93" s="1785"/>
      <c r="AH93" s="1785"/>
      <c r="AI93" s="1786"/>
      <c r="AJ93" s="59"/>
      <c r="AK93" s="59"/>
      <c r="AL93" s="59"/>
      <c r="AM93" s="59" t="s">
        <v>184</v>
      </c>
      <c r="AN93" s="59"/>
      <c r="AO93" s="59"/>
      <c r="AP93" s="59"/>
      <c r="AQ93" s="59"/>
    </row>
    <row r="94" spans="1:46" ht="132.75" customHeight="1">
      <c r="A94" s="59"/>
      <c r="B94" s="59"/>
      <c r="C94" s="544"/>
      <c r="D94" s="1821" t="s">
        <v>380</v>
      </c>
      <c r="E94" s="1822"/>
      <c r="F94" s="1823"/>
      <c r="G94" s="1823"/>
      <c r="H94" s="1823"/>
      <c r="I94" s="1823"/>
      <c r="J94" s="1823"/>
      <c r="K94" s="1823"/>
      <c r="L94" s="1823"/>
      <c r="M94" s="1823"/>
      <c r="N94" s="1823"/>
      <c r="O94" s="1823"/>
      <c r="P94" s="1823"/>
      <c r="Q94" s="1824"/>
      <c r="R94" s="1825" t="str">
        <f>IF(AA93="","",IF(AA93="加算Ⅱ新規事由あり",MAX(R45-R61,0),MAX(ROUNDDOWN(R41-⑦第７号様式添付書類!AU71,-3),0)))</f>
        <v/>
      </c>
      <c r="S94" s="1826"/>
      <c r="T94" s="1826"/>
      <c r="U94" s="1826"/>
      <c r="V94" s="1826"/>
      <c r="W94" s="1826"/>
      <c r="X94" s="1826"/>
      <c r="Y94" s="1826"/>
      <c r="Z94" s="1826"/>
      <c r="AA94" s="1826"/>
      <c r="AB94" s="1826"/>
      <c r="AC94" s="1826"/>
      <c r="AD94" s="1826"/>
      <c r="AE94" s="1826"/>
      <c r="AF94" s="1826"/>
      <c r="AG94" s="1826"/>
      <c r="AH94" s="1826"/>
      <c r="AI94" s="594" t="s">
        <v>12</v>
      </c>
      <c r="AJ94" s="59"/>
      <c r="AK94" s="59"/>
      <c r="AL94" s="535"/>
      <c r="AM94" s="59" t="s">
        <v>185</v>
      </c>
      <c r="AN94" s="59"/>
      <c r="AO94" s="59"/>
      <c r="AP94" s="59"/>
      <c r="AQ94" s="59"/>
    </row>
    <row r="95" spans="1:46" ht="18" customHeight="1">
      <c r="A95" s="59"/>
      <c r="B95" s="59"/>
      <c r="C95" s="588" t="s">
        <v>10</v>
      </c>
      <c r="D95" s="589"/>
      <c r="E95" s="589"/>
      <c r="F95" s="589"/>
      <c r="G95" s="589"/>
      <c r="H95" s="589"/>
      <c r="I95" s="589"/>
      <c r="J95" s="589"/>
      <c r="K95" s="589"/>
      <c r="L95" s="589"/>
      <c r="M95" s="589"/>
      <c r="N95" s="589"/>
      <c r="O95" s="589"/>
      <c r="P95" s="590"/>
      <c r="Q95" s="589"/>
      <c r="R95" s="591"/>
      <c r="S95" s="592"/>
      <c r="T95" s="592"/>
      <c r="U95" s="592"/>
      <c r="V95" s="592"/>
      <c r="W95" s="592"/>
      <c r="X95" s="592"/>
      <c r="Y95" s="592"/>
      <c r="Z95" s="592"/>
      <c r="AA95" s="592"/>
      <c r="AB95" s="592"/>
      <c r="AC95" s="592"/>
      <c r="AD95" s="592"/>
      <c r="AE95" s="592"/>
      <c r="AF95" s="592"/>
      <c r="AG95" s="592"/>
      <c r="AH95" s="592"/>
      <c r="AI95" s="593"/>
      <c r="AJ95" s="59"/>
      <c r="AK95" s="59"/>
      <c r="AL95" s="536"/>
      <c r="AM95" s="59"/>
      <c r="AN95" s="59"/>
      <c r="AO95" s="59"/>
      <c r="AP95" s="59"/>
      <c r="AQ95" s="59"/>
      <c r="AT95" s="2"/>
    </row>
    <row r="96" spans="1:46" ht="18.75" customHeight="1">
      <c r="A96" s="59"/>
      <c r="B96" s="59"/>
      <c r="C96" s="1773" t="s">
        <v>9</v>
      </c>
      <c r="D96" s="1828" t="s">
        <v>8</v>
      </c>
      <c r="E96" s="1828"/>
      <c r="F96" s="1828"/>
      <c r="G96" s="1828"/>
      <c r="H96" s="1828"/>
      <c r="I96" s="1828"/>
      <c r="J96" s="1828"/>
      <c r="K96" s="1828"/>
      <c r="L96" s="1828"/>
      <c r="M96" s="1828"/>
      <c r="N96" s="1828"/>
      <c r="O96" s="1828"/>
      <c r="P96" s="1828"/>
      <c r="Q96" s="1829"/>
      <c r="R96" s="1832" t="s">
        <v>7</v>
      </c>
      <c r="S96" s="1833"/>
      <c r="T96" s="1833"/>
      <c r="U96" s="1833"/>
      <c r="V96" s="1833"/>
      <c r="W96" s="1833"/>
      <c r="X96" s="1833"/>
      <c r="Y96" s="1833"/>
      <c r="Z96" s="1834"/>
      <c r="AA96" s="1832" t="s">
        <v>6</v>
      </c>
      <c r="AB96" s="1833"/>
      <c r="AC96" s="1833"/>
      <c r="AD96" s="1833"/>
      <c r="AE96" s="1833"/>
      <c r="AF96" s="1833"/>
      <c r="AG96" s="1833"/>
      <c r="AH96" s="1833"/>
      <c r="AI96" s="1835"/>
      <c r="AJ96" s="59"/>
      <c r="AK96" s="59"/>
      <c r="AL96" s="59"/>
      <c r="AM96" s="59"/>
      <c r="AN96" s="59"/>
      <c r="AO96" s="59"/>
      <c r="AP96" s="59"/>
      <c r="AQ96" s="59"/>
      <c r="AT96" s="2"/>
    </row>
    <row r="97" spans="1:46" ht="30" customHeight="1">
      <c r="A97" s="59"/>
      <c r="B97" s="59"/>
      <c r="C97" s="1827"/>
      <c r="D97" s="1830"/>
      <c r="E97" s="1830"/>
      <c r="F97" s="1830"/>
      <c r="G97" s="1830"/>
      <c r="H97" s="1830"/>
      <c r="I97" s="1830"/>
      <c r="J97" s="1830"/>
      <c r="K97" s="1830"/>
      <c r="L97" s="1830"/>
      <c r="M97" s="1830"/>
      <c r="N97" s="1830"/>
      <c r="O97" s="1830"/>
      <c r="P97" s="1830"/>
      <c r="Q97" s="1831"/>
      <c r="R97" s="1836" t="str">
        <f>IF(R94="","",IF(R94=0,"なし","あり"))</f>
        <v/>
      </c>
      <c r="S97" s="1837"/>
      <c r="T97" s="1837"/>
      <c r="U97" s="1837"/>
      <c r="V97" s="1837"/>
      <c r="W97" s="1837"/>
      <c r="X97" s="1837"/>
      <c r="Y97" s="1837"/>
      <c r="Z97" s="1838"/>
      <c r="AA97" s="1839"/>
      <c r="AB97" s="1840"/>
      <c r="AC97" s="1840"/>
      <c r="AD97" s="1840"/>
      <c r="AE97" s="1840"/>
      <c r="AF97" s="1840"/>
      <c r="AG97" s="1840"/>
      <c r="AH97" s="1840"/>
      <c r="AI97" s="1841"/>
      <c r="AJ97" s="59"/>
      <c r="AK97" s="59"/>
      <c r="AL97" s="59"/>
      <c r="AM97" s="59"/>
      <c r="AN97" s="59"/>
      <c r="AO97" s="59"/>
      <c r="AP97" s="59"/>
      <c r="AQ97" s="59"/>
    </row>
    <row r="98" spans="1:46" ht="18" customHeight="1">
      <c r="A98" s="59"/>
      <c r="B98" s="59"/>
      <c r="C98" s="1773" t="s">
        <v>5</v>
      </c>
      <c r="D98" s="1799" t="s">
        <v>291</v>
      </c>
      <c r="E98" s="1799"/>
      <c r="F98" s="1799"/>
      <c r="G98" s="1799"/>
      <c r="H98" s="1799"/>
      <c r="I98" s="1799"/>
      <c r="J98" s="1799"/>
      <c r="K98" s="1799"/>
      <c r="L98" s="1799"/>
      <c r="M98" s="1799"/>
      <c r="N98" s="1799"/>
      <c r="O98" s="1799"/>
      <c r="P98" s="1799"/>
      <c r="Q98" s="1799"/>
      <c r="R98" s="1800"/>
      <c r="S98" s="110"/>
      <c r="T98" s="1851" t="s">
        <v>4</v>
      </c>
      <c r="U98" s="1852"/>
      <c r="V98" s="1852"/>
      <c r="W98" s="1852"/>
      <c r="X98" s="1852"/>
      <c r="Y98" s="1852"/>
      <c r="Z98" s="1852"/>
      <c r="AA98" s="1852"/>
      <c r="AB98" s="1852"/>
      <c r="AC98" s="1852"/>
      <c r="AD98" s="1852"/>
      <c r="AE98" s="1852"/>
      <c r="AF98" s="1852"/>
      <c r="AG98" s="1852"/>
      <c r="AH98" s="1852"/>
      <c r="AI98" s="1853"/>
      <c r="AJ98" s="59"/>
      <c r="AK98" s="59"/>
      <c r="AL98" s="59"/>
      <c r="AM98" s="59"/>
      <c r="AN98" s="59"/>
      <c r="AO98" s="59"/>
      <c r="AP98" s="59"/>
      <c r="AQ98" s="59"/>
    </row>
    <row r="99" spans="1:46" ht="18" customHeight="1">
      <c r="A99" s="59"/>
      <c r="B99" s="59"/>
      <c r="C99" s="1774"/>
      <c r="D99" s="1801"/>
      <c r="E99" s="1801"/>
      <c r="F99" s="1801"/>
      <c r="G99" s="1801"/>
      <c r="H99" s="1801"/>
      <c r="I99" s="1801"/>
      <c r="J99" s="1801"/>
      <c r="K99" s="1801"/>
      <c r="L99" s="1801"/>
      <c r="M99" s="1801"/>
      <c r="N99" s="1801"/>
      <c r="O99" s="1801"/>
      <c r="P99" s="1801"/>
      <c r="Q99" s="1801"/>
      <c r="R99" s="1802"/>
      <c r="S99" s="110"/>
      <c r="T99" s="1854" t="s">
        <v>369</v>
      </c>
      <c r="U99" s="1855"/>
      <c r="V99" s="1855"/>
      <c r="W99" s="1855"/>
      <c r="X99" s="1855"/>
      <c r="Y99" s="1855"/>
      <c r="Z99" s="1855"/>
      <c r="AA99" s="1855"/>
      <c r="AB99" s="1855"/>
      <c r="AC99" s="1855"/>
      <c r="AD99" s="1855"/>
      <c r="AE99" s="1855"/>
      <c r="AF99" s="1855"/>
      <c r="AG99" s="1855"/>
      <c r="AH99" s="1855"/>
      <c r="AI99" s="1856"/>
      <c r="AJ99" s="59"/>
      <c r="AK99" s="59"/>
      <c r="AL99" s="59"/>
      <c r="AM99" s="59"/>
      <c r="AN99" s="59"/>
      <c r="AO99" s="59"/>
      <c r="AP99" s="59"/>
      <c r="AQ99" s="59"/>
    </row>
    <row r="100" spans="1:46" ht="18" customHeight="1">
      <c r="A100" s="59"/>
      <c r="B100" s="59"/>
      <c r="C100" s="1774"/>
      <c r="D100" s="1801"/>
      <c r="E100" s="1801"/>
      <c r="F100" s="1801"/>
      <c r="G100" s="1801"/>
      <c r="H100" s="1801"/>
      <c r="I100" s="1801"/>
      <c r="J100" s="1801"/>
      <c r="K100" s="1801"/>
      <c r="L100" s="1801"/>
      <c r="M100" s="1801"/>
      <c r="N100" s="1801"/>
      <c r="O100" s="1801"/>
      <c r="P100" s="1801"/>
      <c r="Q100" s="1801"/>
      <c r="R100" s="1802"/>
      <c r="S100" s="110"/>
      <c r="T100" s="1857" t="s">
        <v>3</v>
      </c>
      <c r="U100" s="1858"/>
      <c r="V100" s="1858"/>
      <c r="W100" s="1858"/>
      <c r="X100" s="1858"/>
      <c r="Y100" s="1858"/>
      <c r="Z100" s="1858"/>
      <c r="AA100" s="1858"/>
      <c r="AB100" s="1858"/>
      <c r="AC100" s="1858"/>
      <c r="AD100" s="1858"/>
      <c r="AE100" s="1858"/>
      <c r="AF100" s="1858"/>
      <c r="AG100" s="1858"/>
      <c r="AH100" s="1858"/>
      <c r="AI100" s="1859"/>
      <c r="AJ100" s="59"/>
      <c r="AK100" s="59"/>
      <c r="AL100" s="59"/>
      <c r="AM100" s="59"/>
      <c r="AN100" s="59"/>
      <c r="AO100" s="59"/>
      <c r="AP100" s="59"/>
      <c r="AQ100" s="59"/>
    </row>
    <row r="101" spans="1:46" ht="18" customHeight="1">
      <c r="A101" s="59"/>
      <c r="B101" s="59"/>
      <c r="C101" s="1775"/>
      <c r="D101" s="1803"/>
      <c r="E101" s="1803"/>
      <c r="F101" s="1803"/>
      <c r="G101" s="1803"/>
      <c r="H101" s="1803"/>
      <c r="I101" s="1803"/>
      <c r="J101" s="1803"/>
      <c r="K101" s="1803"/>
      <c r="L101" s="1803"/>
      <c r="M101" s="1803"/>
      <c r="N101" s="1803"/>
      <c r="O101" s="1803"/>
      <c r="P101" s="1803"/>
      <c r="Q101" s="1803"/>
      <c r="R101" s="1804"/>
      <c r="S101" s="110"/>
      <c r="T101" s="1860" t="s">
        <v>370</v>
      </c>
      <c r="U101" s="1861"/>
      <c r="V101" s="1861"/>
      <c r="W101" s="1861"/>
      <c r="X101" s="1861"/>
      <c r="Y101" s="1861"/>
      <c r="Z101" s="1861"/>
      <c r="AA101" s="1861"/>
      <c r="AB101" s="1861"/>
      <c r="AC101" s="1861"/>
      <c r="AD101" s="1861"/>
      <c r="AE101" s="1861"/>
      <c r="AF101" s="1861"/>
      <c r="AG101" s="1861"/>
      <c r="AH101" s="1861"/>
      <c r="AI101" s="1862"/>
      <c r="AJ101" s="59"/>
      <c r="AK101" s="59"/>
      <c r="AL101" s="59"/>
      <c r="AM101" s="59"/>
      <c r="AN101" s="59"/>
      <c r="AO101" s="59"/>
      <c r="AP101" s="59"/>
      <c r="AQ101" s="59"/>
    </row>
    <row r="102" spans="1:46" ht="18" customHeight="1">
      <c r="A102" s="59"/>
      <c r="B102" s="59"/>
      <c r="C102" s="1773" t="s">
        <v>51</v>
      </c>
      <c r="D102" s="1805" t="s">
        <v>1</v>
      </c>
      <c r="E102" s="1806"/>
      <c r="F102" s="1806"/>
      <c r="G102" s="1806"/>
      <c r="H102" s="1806"/>
      <c r="I102" s="1806"/>
      <c r="J102" s="1806"/>
      <c r="K102" s="1806"/>
      <c r="L102" s="1806"/>
      <c r="M102" s="1806"/>
      <c r="N102" s="1806"/>
      <c r="O102" s="1806"/>
      <c r="P102" s="1806"/>
      <c r="Q102" s="1806"/>
      <c r="R102" s="1807"/>
      <c r="S102" s="1842"/>
      <c r="T102" s="1843"/>
      <c r="U102" s="1843"/>
      <c r="V102" s="1843"/>
      <c r="W102" s="1843"/>
      <c r="X102" s="1843"/>
      <c r="Y102" s="1843"/>
      <c r="Z102" s="1843"/>
      <c r="AA102" s="1843"/>
      <c r="AB102" s="1843"/>
      <c r="AC102" s="1843"/>
      <c r="AD102" s="1843"/>
      <c r="AE102" s="1843"/>
      <c r="AF102" s="1843"/>
      <c r="AG102" s="1843"/>
      <c r="AH102" s="1843"/>
      <c r="AI102" s="1844"/>
      <c r="AJ102" s="59"/>
      <c r="AK102" s="59"/>
      <c r="AL102" s="59"/>
      <c r="AM102" s="59"/>
      <c r="AN102" s="59"/>
      <c r="AO102" s="59"/>
      <c r="AP102" s="59"/>
      <c r="AQ102" s="59"/>
    </row>
    <row r="103" spans="1:46" ht="18" customHeight="1">
      <c r="A103" s="59"/>
      <c r="B103" s="59"/>
      <c r="C103" s="1774"/>
      <c r="D103" s="1808"/>
      <c r="E103" s="1809"/>
      <c r="F103" s="1809"/>
      <c r="G103" s="1809"/>
      <c r="H103" s="1809"/>
      <c r="I103" s="1809"/>
      <c r="J103" s="1809"/>
      <c r="K103" s="1809"/>
      <c r="L103" s="1809"/>
      <c r="M103" s="1809"/>
      <c r="N103" s="1809"/>
      <c r="O103" s="1809"/>
      <c r="P103" s="1809"/>
      <c r="Q103" s="1809"/>
      <c r="R103" s="1810"/>
      <c r="S103" s="1845"/>
      <c r="T103" s="1846"/>
      <c r="U103" s="1846"/>
      <c r="V103" s="1846"/>
      <c r="W103" s="1846"/>
      <c r="X103" s="1846"/>
      <c r="Y103" s="1846"/>
      <c r="Z103" s="1846"/>
      <c r="AA103" s="1846"/>
      <c r="AB103" s="1846"/>
      <c r="AC103" s="1846"/>
      <c r="AD103" s="1846"/>
      <c r="AE103" s="1846"/>
      <c r="AF103" s="1846"/>
      <c r="AG103" s="1846"/>
      <c r="AH103" s="1846"/>
      <c r="AI103" s="1847"/>
      <c r="AJ103" s="59"/>
      <c r="AK103" s="59"/>
      <c r="AL103" s="59"/>
      <c r="AM103" s="59"/>
      <c r="AN103" s="59"/>
      <c r="AO103" s="59"/>
      <c r="AP103" s="59"/>
      <c r="AQ103" s="59"/>
    </row>
    <row r="104" spans="1:46" ht="40.5" customHeight="1" thickBot="1">
      <c r="A104" s="59"/>
      <c r="B104" s="59"/>
      <c r="C104" s="1776"/>
      <c r="D104" s="1811"/>
      <c r="E104" s="1812"/>
      <c r="F104" s="1812"/>
      <c r="G104" s="1812"/>
      <c r="H104" s="1812"/>
      <c r="I104" s="1812"/>
      <c r="J104" s="1812"/>
      <c r="K104" s="1812"/>
      <c r="L104" s="1812"/>
      <c r="M104" s="1812"/>
      <c r="N104" s="1812"/>
      <c r="O104" s="1812"/>
      <c r="P104" s="1812"/>
      <c r="Q104" s="1812"/>
      <c r="R104" s="1813"/>
      <c r="S104" s="1848"/>
      <c r="T104" s="1849"/>
      <c r="U104" s="1849"/>
      <c r="V104" s="1849"/>
      <c r="W104" s="1849"/>
      <c r="X104" s="1849"/>
      <c r="Y104" s="1849"/>
      <c r="Z104" s="1849"/>
      <c r="AA104" s="1849"/>
      <c r="AB104" s="1849"/>
      <c r="AC104" s="1849"/>
      <c r="AD104" s="1849"/>
      <c r="AE104" s="1849"/>
      <c r="AF104" s="1849"/>
      <c r="AG104" s="1849"/>
      <c r="AH104" s="1849"/>
      <c r="AI104" s="1850"/>
      <c r="AJ104" s="59"/>
      <c r="AK104" s="59"/>
      <c r="AL104" s="59"/>
      <c r="AM104" s="59"/>
      <c r="AN104" s="59"/>
      <c r="AO104" s="59"/>
      <c r="AP104" s="59"/>
      <c r="AQ104" s="59"/>
    </row>
    <row r="105" spans="1:46" ht="18" customHeight="1">
      <c r="A105" s="59"/>
      <c r="B105" s="59"/>
      <c r="C105" s="354"/>
      <c r="D105" s="595"/>
      <c r="E105" s="595"/>
      <c r="F105" s="595"/>
      <c r="G105" s="595"/>
      <c r="H105" s="595"/>
      <c r="I105" s="595"/>
      <c r="J105" s="595"/>
      <c r="K105" s="595"/>
      <c r="L105" s="595"/>
      <c r="M105" s="595"/>
      <c r="N105" s="595"/>
      <c r="O105" s="595"/>
      <c r="P105" s="595"/>
      <c r="Q105" s="595"/>
      <c r="R105" s="549"/>
      <c r="S105" s="549"/>
      <c r="T105" s="549"/>
      <c r="U105" s="549"/>
      <c r="V105" s="549"/>
      <c r="W105" s="549"/>
      <c r="X105" s="549"/>
      <c r="Y105" s="549"/>
      <c r="Z105" s="549"/>
      <c r="AA105" s="549"/>
      <c r="AB105" s="549"/>
      <c r="AC105" s="549"/>
      <c r="AD105" s="549"/>
      <c r="AE105" s="549"/>
      <c r="AF105" s="549"/>
      <c r="AG105" s="549"/>
      <c r="AH105" s="549"/>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algorithmName="SHA-512" hashValue="U8OrQruNJvkVWX7sSUAnPMIUzLwjpeTGrG/4dXevCkGuJWTvqC3PsErSvOYtZ0FLZ3y3e9zqfesvI9vILhy1Fg==" saltValue="eBtefIIKx7ZiEJLVgJ8YCQ==" spinCount="100000" sheet="1" objects="1" scenarios="1" formatCells="0"/>
  <mergeCells count="150">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D15:Q15"/>
    <mergeCell ref="R15:AH15"/>
    <mergeCell ref="R16:Z16"/>
    <mergeCell ref="AA16:AI16"/>
    <mergeCell ref="R17:Z17"/>
    <mergeCell ref="AA17:AI17"/>
    <mergeCell ref="D22:Q22"/>
    <mergeCell ref="R22:AI22"/>
    <mergeCell ref="S30:AI30"/>
    <mergeCell ref="D27:Q27"/>
    <mergeCell ref="R27:AH2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s>
  <phoneticPr fontId="16"/>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561">
        <f>①入力シート!E5</f>
        <v>0</v>
      </c>
      <c r="G1" s="1562"/>
      <c r="H1" s="80" t="s">
        <v>63</v>
      </c>
      <c r="I1" s="7"/>
    </row>
    <row r="2" spans="1:39" ht="18" customHeight="1">
      <c r="A2" s="58"/>
      <c r="B2" s="59"/>
      <c r="C2" s="59"/>
      <c r="D2" s="60" t="s">
        <v>62</v>
      </c>
      <c r="E2" s="1561" t="s">
        <v>327</v>
      </c>
      <c r="F2" s="1560"/>
      <c r="G2" s="1560"/>
      <c r="H2" s="1562"/>
      <c r="I2" s="7"/>
    </row>
    <row r="3" spans="1:39" ht="18" customHeight="1">
      <c r="A3" s="58"/>
      <c r="B3" s="59"/>
      <c r="C3" s="59"/>
      <c r="D3" s="60" t="s">
        <v>61</v>
      </c>
      <c r="E3" s="1563">
        <f>①入力シート!D7</f>
        <v>0</v>
      </c>
      <c r="F3" s="1564"/>
      <c r="G3" s="1564"/>
      <c r="H3" s="1565"/>
      <c r="I3" s="7"/>
    </row>
    <row r="4" spans="1:39" ht="18" customHeight="1">
      <c r="A4" s="59"/>
      <c r="B4" s="59"/>
      <c r="C4" s="59"/>
      <c r="D4" s="60" t="s">
        <v>99</v>
      </c>
      <c r="E4" s="1566">
        <f>①入力シート!D8</f>
        <v>0</v>
      </c>
      <c r="F4" s="1567"/>
      <c r="G4" s="1567"/>
      <c r="H4" s="1568"/>
      <c r="I4" s="7"/>
    </row>
    <row r="5" spans="1:39" ht="18" customHeight="1">
      <c r="A5" s="59"/>
      <c r="B5" s="59"/>
      <c r="C5" s="59"/>
      <c r="D5" s="60" t="s">
        <v>100</v>
      </c>
      <c r="E5" s="1561">
        <f>①入力シート!D9</f>
        <v>0</v>
      </c>
      <c r="F5" s="1560"/>
      <c r="G5" s="1560"/>
      <c r="H5" s="1562"/>
      <c r="I5" s="7"/>
    </row>
    <row r="6" spans="1:39" ht="18" customHeight="1">
      <c r="A6" s="1550" t="s">
        <v>314</v>
      </c>
      <c r="B6" s="1550"/>
      <c r="C6" s="1550"/>
      <c r="D6" s="1550"/>
      <c r="E6" s="1550"/>
      <c r="F6" s="1550"/>
      <c r="G6" s="1550"/>
      <c r="H6" s="1550"/>
    </row>
    <row r="7" spans="1:39" ht="18" customHeight="1">
      <c r="A7" s="1550" t="s">
        <v>84</v>
      </c>
      <c r="B7" s="1550"/>
      <c r="C7" s="1550"/>
      <c r="D7" s="1550"/>
      <c r="E7" s="1550"/>
      <c r="F7" s="1550"/>
      <c r="G7" s="1550"/>
      <c r="H7" s="1551"/>
    </row>
    <row r="8" spans="1:39" ht="18" customHeight="1" thickBot="1">
      <c r="A8" s="446"/>
      <c r="B8" s="446"/>
      <c r="C8" s="446"/>
      <c r="D8" s="446"/>
      <c r="E8" s="446"/>
      <c r="F8" s="446"/>
      <c r="G8" s="446"/>
      <c r="H8" s="446"/>
    </row>
    <row r="9" spans="1:39" ht="39.950000000000003" customHeight="1">
      <c r="A9" s="1961" t="s">
        <v>83</v>
      </c>
      <c r="B9" s="1963" t="s">
        <v>82</v>
      </c>
      <c r="C9" s="1963" t="s">
        <v>81</v>
      </c>
      <c r="D9" s="1963" t="s">
        <v>362</v>
      </c>
      <c r="E9" s="1957" t="s">
        <v>80</v>
      </c>
      <c r="F9" s="1965"/>
      <c r="G9" s="1957" t="s">
        <v>79</v>
      </c>
      <c r="H9" s="1958"/>
    </row>
    <row r="10" spans="1:39" ht="56.1" customHeight="1" thickBot="1">
      <c r="A10" s="1962"/>
      <c r="B10" s="1964"/>
      <c r="C10" s="1964"/>
      <c r="D10" s="1964"/>
      <c r="E10" s="602"/>
      <c r="F10" s="603" t="s">
        <v>363</v>
      </c>
      <c r="G10" s="604"/>
      <c r="H10" s="605" t="s">
        <v>363</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606"/>
      <c r="F12" s="606"/>
      <c r="G12" s="607">
        <v>200000</v>
      </c>
      <c r="H12" s="608"/>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547" t="s">
        <v>74</v>
      </c>
      <c r="B22" s="1548"/>
      <c r="C22" s="1548"/>
      <c r="D22" s="1549"/>
      <c r="E22" s="93">
        <f>SUM(E13:E21)</f>
        <v>0</v>
      </c>
      <c r="F22" s="94">
        <f t="shared" ref="F22:H22" si="0">SUM(F13:F21)</f>
        <v>0</v>
      </c>
      <c r="G22" s="95">
        <f t="shared" si="0"/>
        <v>0</v>
      </c>
      <c r="H22" s="96">
        <f t="shared" si="0"/>
        <v>0</v>
      </c>
    </row>
    <row r="23" spans="1:8" ht="19.5" customHeight="1">
      <c r="A23" s="447" t="s">
        <v>73</v>
      </c>
      <c r="B23" s="1959" t="s">
        <v>72</v>
      </c>
      <c r="C23" s="1959"/>
      <c r="D23" s="1959"/>
      <c r="E23" s="1959"/>
      <c r="F23" s="1959"/>
      <c r="G23" s="1959"/>
      <c r="H23" s="1959"/>
    </row>
    <row r="24" spans="1:8" ht="19.5" customHeight="1">
      <c r="A24" s="448"/>
      <c r="B24" s="1960"/>
      <c r="C24" s="1960"/>
      <c r="D24" s="1960"/>
      <c r="E24" s="1960"/>
      <c r="F24" s="1960"/>
      <c r="G24" s="1960"/>
      <c r="H24" s="1960"/>
    </row>
    <row r="25" spans="1:8" ht="18" customHeight="1">
      <c r="A25" s="449" t="s">
        <v>71</v>
      </c>
      <c r="B25" s="1546" t="s">
        <v>70</v>
      </c>
      <c r="C25" s="1546"/>
      <c r="D25" s="1546"/>
      <c r="E25" s="1546"/>
      <c r="F25" s="1546"/>
      <c r="G25" s="1546"/>
      <c r="H25" s="1546"/>
    </row>
  </sheetData>
  <sheetProtection algorithmName="SHA-512" hashValue="X6h/DhCQwwKSF8aorqjhoEOsAFKrmnYNxOiK5KG16Gf5Lc1tkwpOXHVPIcHalFd/UP7Oi2wBpBLiQ0yfjVotTQ==" saltValue="IIkD6MSrL7CTELUfcTShRA==" spinCount="100000"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6"/>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Q13" sqref="Q13:AG13"/>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1907" t="s">
        <v>312</v>
      </c>
      <c r="C2" s="1907"/>
      <c r="D2" s="1907"/>
      <c r="E2" s="1907"/>
      <c r="F2" s="1907"/>
      <c r="G2" s="1907"/>
      <c r="H2" s="1907"/>
      <c r="I2" s="1907"/>
      <c r="J2" s="1907"/>
      <c r="K2" s="1907"/>
      <c r="L2" s="1907"/>
      <c r="M2" s="1907"/>
      <c r="N2" s="1907"/>
      <c r="O2" s="1907"/>
      <c r="P2" s="1907"/>
      <c r="Q2" s="1907"/>
      <c r="R2" s="1907"/>
      <c r="S2" s="1907"/>
      <c r="T2" s="1907"/>
      <c r="U2" s="1907"/>
      <c r="V2" s="1907"/>
      <c r="W2" s="1907"/>
      <c r="X2" s="1907"/>
      <c r="Y2" s="1907"/>
      <c r="Z2" s="1907"/>
      <c r="AA2" s="1907"/>
      <c r="AB2" s="1907"/>
      <c r="AC2" s="1907"/>
      <c r="AD2" s="1907"/>
      <c r="AE2" s="1907"/>
      <c r="AF2" s="1907"/>
      <c r="AG2" s="1907"/>
      <c r="AH2" s="1907"/>
      <c r="AI2" s="59"/>
      <c r="AJ2" s="59"/>
      <c r="AU2" s="52" t="s">
        <v>143</v>
      </c>
    </row>
    <row r="3" spans="1:47" ht="9.9499999999999993" customHeight="1">
      <c r="A3" s="59"/>
      <c r="B3" s="600"/>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59"/>
      <c r="AJ3" s="59"/>
      <c r="AU3" s="52" t="s">
        <v>144</v>
      </c>
    </row>
    <row r="4" spans="1:47" ht="18" customHeight="1">
      <c r="A4" s="59"/>
      <c r="B4" s="2026" t="s">
        <v>66</v>
      </c>
      <c r="C4" s="2026"/>
      <c r="D4" s="2026"/>
      <c r="E4" s="2026"/>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59"/>
      <c r="AJ4" s="59"/>
      <c r="AU4" s="52" t="s">
        <v>145</v>
      </c>
    </row>
    <row r="5" spans="1:47" ht="18" customHeight="1" thickBot="1">
      <c r="A5" s="59"/>
      <c r="B5" s="59"/>
      <c r="C5" s="59"/>
      <c r="D5" s="59"/>
      <c r="E5" s="59"/>
      <c r="F5" s="446"/>
      <c r="G5" s="446"/>
      <c r="H5" s="446"/>
      <c r="I5" s="446"/>
      <c r="J5" s="446"/>
      <c r="K5" s="446"/>
      <c r="L5" s="446"/>
      <c r="M5" s="446"/>
      <c r="N5" s="446"/>
      <c r="O5" s="446"/>
      <c r="P5" s="446"/>
      <c r="Q5" s="446"/>
      <c r="R5" s="446"/>
      <c r="S5" s="446"/>
      <c r="T5" s="446"/>
      <c r="U5" s="446"/>
      <c r="V5" s="1909">
        <f ca="1">TODAY()</f>
        <v>44447</v>
      </c>
      <c r="W5" s="1909"/>
      <c r="X5" s="1909"/>
      <c r="Y5" s="1909"/>
      <c r="Z5" s="1909"/>
      <c r="AA5" s="1909"/>
      <c r="AB5" s="1909"/>
      <c r="AC5" s="1909"/>
      <c r="AD5" s="1909"/>
      <c r="AE5" s="1909"/>
      <c r="AF5" s="1909"/>
      <c r="AG5" s="1909"/>
      <c r="AH5" s="1909"/>
      <c r="AI5" s="59"/>
      <c r="AJ5" s="59"/>
      <c r="AU5" s="52" t="s">
        <v>146</v>
      </c>
    </row>
    <row r="6" spans="1:47" ht="17.100000000000001" customHeight="1">
      <c r="A6" s="59"/>
      <c r="B6" s="59"/>
      <c r="C6" s="59"/>
      <c r="D6" s="529"/>
      <c r="E6" s="529"/>
      <c r="F6" s="529"/>
      <c r="G6" s="529"/>
      <c r="H6" s="529"/>
      <c r="I6" s="529"/>
      <c r="J6" s="529"/>
      <c r="K6" s="529"/>
      <c r="L6" s="529"/>
      <c r="M6" s="529"/>
      <c r="N6" s="529"/>
      <c r="O6" s="59"/>
      <c r="P6" s="1910" t="s">
        <v>65</v>
      </c>
      <c r="Q6" s="1911"/>
      <c r="R6" s="1911"/>
      <c r="S6" s="1911"/>
      <c r="T6" s="1911"/>
      <c r="U6" s="1911"/>
      <c r="V6" s="1912" t="s">
        <v>64</v>
      </c>
      <c r="W6" s="1913"/>
      <c r="X6" s="1913"/>
      <c r="Y6" s="1913">
        <f>①入力シート!E5</f>
        <v>0</v>
      </c>
      <c r="Z6" s="1913"/>
      <c r="AA6" s="1913"/>
      <c r="AB6" s="1913"/>
      <c r="AC6" s="1913"/>
      <c r="AD6" s="1913"/>
      <c r="AE6" s="1913"/>
      <c r="AF6" s="1913"/>
      <c r="AG6" s="1913"/>
      <c r="AH6" s="601" t="s">
        <v>63</v>
      </c>
      <c r="AI6" s="59"/>
      <c r="AJ6" s="59"/>
      <c r="AU6" s="52" t="s">
        <v>147</v>
      </c>
    </row>
    <row r="7" spans="1:47" ht="17.100000000000001" customHeight="1">
      <c r="A7" s="59"/>
      <c r="B7" s="59"/>
      <c r="C7" s="59"/>
      <c r="D7" s="529"/>
      <c r="E7" s="529"/>
      <c r="F7" s="529"/>
      <c r="G7" s="529"/>
      <c r="H7" s="529"/>
      <c r="I7" s="529"/>
      <c r="J7" s="529"/>
      <c r="K7" s="529"/>
      <c r="L7" s="529"/>
      <c r="M7" s="529"/>
      <c r="N7" s="529"/>
      <c r="O7" s="59"/>
      <c r="P7" s="1920" t="s">
        <v>62</v>
      </c>
      <c r="Q7" s="1921"/>
      <c r="R7" s="1921"/>
      <c r="S7" s="1921"/>
      <c r="T7" s="1921"/>
      <c r="U7" s="1921"/>
      <c r="V7" s="1566" t="s">
        <v>327</v>
      </c>
      <c r="W7" s="1567"/>
      <c r="X7" s="1567"/>
      <c r="Y7" s="1567"/>
      <c r="Z7" s="1567"/>
      <c r="AA7" s="1567"/>
      <c r="AB7" s="1567"/>
      <c r="AC7" s="1567"/>
      <c r="AD7" s="1567"/>
      <c r="AE7" s="1567"/>
      <c r="AF7" s="1567"/>
      <c r="AG7" s="1567"/>
      <c r="AH7" s="1922"/>
      <c r="AI7" s="59"/>
      <c r="AJ7" s="59"/>
      <c r="AU7" s="52" t="s">
        <v>148</v>
      </c>
    </row>
    <row r="8" spans="1:47" ht="17.100000000000001" customHeight="1">
      <c r="A8" s="59"/>
      <c r="B8" s="59"/>
      <c r="C8" s="59"/>
      <c r="D8" s="529"/>
      <c r="E8" s="529"/>
      <c r="F8" s="529"/>
      <c r="G8" s="529"/>
      <c r="H8" s="529"/>
      <c r="I8" s="529"/>
      <c r="J8" s="529"/>
      <c r="K8" s="529"/>
      <c r="L8" s="529"/>
      <c r="M8" s="529"/>
      <c r="N8" s="529"/>
      <c r="O8" s="59"/>
      <c r="P8" s="1920" t="s">
        <v>61</v>
      </c>
      <c r="Q8" s="1921"/>
      <c r="R8" s="1921"/>
      <c r="S8" s="1921"/>
      <c r="T8" s="1921"/>
      <c r="U8" s="1921"/>
      <c r="V8" s="1923">
        <f>①入力シート!D7</f>
        <v>0</v>
      </c>
      <c r="W8" s="1924"/>
      <c r="X8" s="1924"/>
      <c r="Y8" s="1924"/>
      <c r="Z8" s="1924"/>
      <c r="AA8" s="1924"/>
      <c r="AB8" s="1924"/>
      <c r="AC8" s="1924"/>
      <c r="AD8" s="1924"/>
      <c r="AE8" s="1924"/>
      <c r="AF8" s="1924"/>
      <c r="AG8" s="1924"/>
      <c r="AH8" s="1925"/>
      <c r="AI8" s="59"/>
      <c r="AJ8" s="59"/>
      <c r="AU8" s="52" t="s">
        <v>149</v>
      </c>
    </row>
    <row r="9" spans="1:47" ht="17.100000000000001" customHeight="1">
      <c r="A9" s="59"/>
      <c r="B9" s="59"/>
      <c r="C9" s="59"/>
      <c r="D9" s="529"/>
      <c r="E9" s="529"/>
      <c r="F9" s="529"/>
      <c r="G9" s="529"/>
      <c r="H9" s="529"/>
      <c r="I9" s="529"/>
      <c r="J9" s="529"/>
      <c r="K9" s="529"/>
      <c r="L9" s="529"/>
      <c r="M9" s="529"/>
      <c r="N9" s="529"/>
      <c r="O9" s="59"/>
      <c r="P9" s="1926" t="s">
        <v>60</v>
      </c>
      <c r="Q9" s="1927"/>
      <c r="R9" s="1927"/>
      <c r="S9" s="1927"/>
      <c r="T9" s="1927"/>
      <c r="U9" s="1928"/>
      <c r="V9" s="1566">
        <f>①入力シート!D8</f>
        <v>0</v>
      </c>
      <c r="W9" s="1567"/>
      <c r="X9" s="1567"/>
      <c r="Y9" s="1567"/>
      <c r="Z9" s="1567"/>
      <c r="AA9" s="1567"/>
      <c r="AB9" s="1567"/>
      <c r="AC9" s="1567"/>
      <c r="AD9" s="1567"/>
      <c r="AE9" s="1567"/>
      <c r="AF9" s="1567"/>
      <c r="AG9" s="1567"/>
      <c r="AH9" s="1922"/>
      <c r="AI9" s="59"/>
      <c r="AJ9" s="59"/>
      <c r="AU9" s="52" t="s">
        <v>150</v>
      </c>
    </row>
    <row r="10" spans="1:47" ht="17.100000000000001" customHeight="1" thickBot="1">
      <c r="A10" s="59"/>
      <c r="B10" s="59"/>
      <c r="C10" s="59"/>
      <c r="D10" s="529"/>
      <c r="E10" s="529"/>
      <c r="F10" s="529"/>
      <c r="G10" s="529"/>
      <c r="H10" s="529"/>
      <c r="I10" s="529"/>
      <c r="J10" s="529"/>
      <c r="K10" s="529"/>
      <c r="L10" s="529"/>
      <c r="M10" s="529"/>
      <c r="N10" s="529"/>
      <c r="O10" s="529"/>
      <c r="P10" s="1914" t="s">
        <v>59</v>
      </c>
      <c r="Q10" s="1915"/>
      <c r="R10" s="1915"/>
      <c r="S10" s="1915"/>
      <c r="T10" s="1915"/>
      <c r="U10" s="1915"/>
      <c r="V10" s="1929">
        <f>①入力シート!D9</f>
        <v>0</v>
      </c>
      <c r="W10" s="1930"/>
      <c r="X10" s="1930"/>
      <c r="Y10" s="1930"/>
      <c r="Z10" s="1930"/>
      <c r="AA10" s="1930"/>
      <c r="AB10" s="1930"/>
      <c r="AC10" s="1930"/>
      <c r="AD10" s="1930"/>
      <c r="AE10" s="1930"/>
      <c r="AF10" s="1930"/>
      <c r="AG10" s="1930"/>
      <c r="AH10" s="1931"/>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530"/>
      <c r="S11" s="530"/>
      <c r="T11" s="530"/>
      <c r="U11" s="530"/>
      <c r="V11" s="530"/>
      <c r="W11" s="530"/>
      <c r="X11" s="530"/>
      <c r="Y11" s="530"/>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532" t="s">
        <v>56</v>
      </c>
      <c r="E13" s="533"/>
      <c r="F13" s="533"/>
      <c r="G13" s="533"/>
      <c r="H13" s="533"/>
      <c r="I13" s="533"/>
      <c r="J13" s="533"/>
      <c r="K13" s="533"/>
      <c r="L13" s="533"/>
      <c r="M13" s="533"/>
      <c r="N13" s="533"/>
      <c r="O13" s="533"/>
      <c r="P13" s="534"/>
      <c r="Q13" s="2033"/>
      <c r="R13" s="2034"/>
      <c r="S13" s="2034"/>
      <c r="T13" s="2034"/>
      <c r="U13" s="2034"/>
      <c r="V13" s="2034"/>
      <c r="W13" s="2034"/>
      <c r="X13" s="2034"/>
      <c r="Y13" s="2034"/>
      <c r="Z13" s="2034"/>
      <c r="AA13" s="2034"/>
      <c r="AB13" s="2034"/>
      <c r="AC13" s="2034"/>
      <c r="AD13" s="2034"/>
      <c r="AE13" s="2034"/>
      <c r="AF13" s="2034"/>
      <c r="AG13" s="2034"/>
      <c r="AH13" s="87" t="s">
        <v>12</v>
      </c>
      <c r="AI13" s="59"/>
      <c r="AJ13" s="59"/>
      <c r="AU13" s="52" t="s">
        <v>154</v>
      </c>
    </row>
    <row r="14" spans="1:47" ht="30" customHeight="1">
      <c r="A14" s="59"/>
      <c r="B14" s="59"/>
      <c r="C14" s="106" t="s">
        <v>55</v>
      </c>
      <c r="D14" s="1889" t="s">
        <v>54</v>
      </c>
      <c r="E14" s="1891"/>
      <c r="F14" s="1891"/>
      <c r="G14" s="1891"/>
      <c r="H14" s="1891"/>
      <c r="I14" s="1891"/>
      <c r="J14" s="1891"/>
      <c r="K14" s="1891"/>
      <c r="L14" s="1891"/>
      <c r="M14" s="1891"/>
      <c r="N14" s="1891"/>
      <c r="O14" s="1891"/>
      <c r="P14" s="1892"/>
      <c r="Q14" s="1991"/>
      <c r="R14" s="1992"/>
      <c r="S14" s="1992"/>
      <c r="T14" s="1992"/>
      <c r="U14" s="1992"/>
      <c r="V14" s="1992"/>
      <c r="W14" s="1992"/>
      <c r="X14" s="1992"/>
      <c r="Y14" s="1992"/>
      <c r="Z14" s="1992"/>
      <c r="AA14" s="1992"/>
      <c r="AB14" s="1992"/>
      <c r="AC14" s="1992"/>
      <c r="AD14" s="1992"/>
      <c r="AE14" s="1992"/>
      <c r="AF14" s="1992"/>
      <c r="AG14" s="1992"/>
      <c r="AH14" s="610" t="s">
        <v>12</v>
      </c>
      <c r="AI14" s="59"/>
      <c r="AJ14" s="59"/>
      <c r="AU14" s="52" t="s">
        <v>257</v>
      </c>
    </row>
    <row r="15" spans="1:47" ht="18.75" customHeight="1">
      <c r="A15" s="59"/>
      <c r="B15" s="59"/>
      <c r="C15" s="1918" t="s">
        <v>53</v>
      </c>
      <c r="D15" s="1867" t="s">
        <v>52</v>
      </c>
      <c r="E15" s="1872"/>
      <c r="F15" s="1872"/>
      <c r="G15" s="1872"/>
      <c r="H15" s="1872"/>
      <c r="I15" s="1872"/>
      <c r="J15" s="1872"/>
      <c r="K15" s="1872"/>
      <c r="L15" s="1872"/>
      <c r="M15" s="1872"/>
      <c r="N15" s="1872"/>
      <c r="O15" s="1872"/>
      <c r="P15" s="1870"/>
      <c r="Q15" s="1832" t="s">
        <v>7</v>
      </c>
      <c r="R15" s="1982"/>
      <c r="S15" s="1982"/>
      <c r="T15" s="1982"/>
      <c r="U15" s="1982"/>
      <c r="V15" s="1982"/>
      <c r="W15" s="1982"/>
      <c r="X15" s="1982"/>
      <c r="Y15" s="1982"/>
      <c r="Z15" s="1832" t="s">
        <v>6</v>
      </c>
      <c r="AA15" s="1982"/>
      <c r="AB15" s="1982"/>
      <c r="AC15" s="1982"/>
      <c r="AD15" s="1982"/>
      <c r="AE15" s="1982"/>
      <c r="AF15" s="1982"/>
      <c r="AG15" s="1982"/>
      <c r="AH15" s="1897"/>
      <c r="AI15" s="59"/>
      <c r="AJ15" s="59"/>
      <c r="AU15" s="52" t="s">
        <v>258</v>
      </c>
    </row>
    <row r="16" spans="1:47" ht="30" customHeight="1">
      <c r="A16" s="59"/>
      <c r="B16" s="59"/>
      <c r="C16" s="1919"/>
      <c r="D16" s="1873"/>
      <c r="E16" s="1874"/>
      <c r="F16" s="1874"/>
      <c r="G16" s="1874"/>
      <c r="H16" s="1874"/>
      <c r="I16" s="1874"/>
      <c r="J16" s="1874"/>
      <c r="K16" s="1874"/>
      <c r="L16" s="1874"/>
      <c r="M16" s="1874"/>
      <c r="N16" s="1874"/>
      <c r="O16" s="1874"/>
      <c r="P16" s="1875"/>
      <c r="Q16" s="1836" t="str">
        <f>IF(OR(Q13="",Q13=0),"",IF(Q13-Q14&lt;=0,"あり","なし"))</f>
        <v/>
      </c>
      <c r="R16" s="1837"/>
      <c r="S16" s="1837"/>
      <c r="T16" s="1837"/>
      <c r="U16" s="1837"/>
      <c r="V16" s="1837"/>
      <c r="W16" s="1837"/>
      <c r="X16" s="1837"/>
      <c r="Y16" s="1838"/>
      <c r="Z16" s="1893"/>
      <c r="AA16" s="1898"/>
      <c r="AB16" s="1898"/>
      <c r="AC16" s="1898"/>
      <c r="AD16" s="1898"/>
      <c r="AE16" s="1898"/>
      <c r="AF16" s="1898"/>
      <c r="AG16" s="1898"/>
      <c r="AH16" s="1899"/>
      <c r="AI16" s="59"/>
      <c r="AJ16" s="59"/>
      <c r="AU16" s="52" t="s">
        <v>259</v>
      </c>
    </row>
    <row r="17" spans="1:47" ht="17.100000000000001" customHeight="1">
      <c r="A17" s="59"/>
      <c r="B17" s="59"/>
      <c r="C17" s="611" t="s">
        <v>51</v>
      </c>
      <c r="D17" s="2030" t="s">
        <v>50</v>
      </c>
      <c r="E17" s="2031"/>
      <c r="F17" s="2031"/>
      <c r="G17" s="2031"/>
      <c r="H17" s="2031"/>
      <c r="I17" s="2032"/>
      <c r="J17" s="537"/>
      <c r="K17" s="537"/>
      <c r="L17" s="537"/>
      <c r="M17" s="537"/>
      <c r="N17" s="537"/>
      <c r="O17" s="537"/>
      <c r="P17" s="538"/>
      <c r="Q17" s="110"/>
      <c r="R17" s="1852" t="s">
        <v>4</v>
      </c>
      <c r="S17" s="1852"/>
      <c r="T17" s="1852"/>
      <c r="U17" s="1852"/>
      <c r="V17" s="1852"/>
      <c r="W17" s="1852"/>
      <c r="X17" s="1852"/>
      <c r="Y17" s="1852"/>
      <c r="Z17" s="1852"/>
      <c r="AA17" s="1852"/>
      <c r="AB17" s="1852"/>
      <c r="AC17" s="1852"/>
      <c r="AD17" s="1852"/>
      <c r="AE17" s="1852"/>
      <c r="AF17" s="1852"/>
      <c r="AG17" s="1852"/>
      <c r="AH17" s="1853"/>
      <c r="AI17" s="59"/>
      <c r="AJ17" s="59"/>
      <c r="AU17" s="52" t="s">
        <v>260</v>
      </c>
    </row>
    <row r="18" spans="1:47" ht="17.100000000000001" customHeight="1">
      <c r="A18" s="59"/>
      <c r="B18" s="59"/>
      <c r="C18" s="612"/>
      <c r="D18" s="2035" t="s">
        <v>49</v>
      </c>
      <c r="E18" s="2036"/>
      <c r="F18" s="2036"/>
      <c r="G18" s="2036"/>
      <c r="H18" s="2036"/>
      <c r="I18" s="2036"/>
      <c r="J18" s="2036"/>
      <c r="K18" s="2036"/>
      <c r="L18" s="2036"/>
      <c r="M18" s="2036"/>
      <c r="N18" s="2036"/>
      <c r="O18" s="2036"/>
      <c r="P18" s="2037"/>
      <c r="Q18" s="110"/>
      <c r="R18" s="1855" t="s">
        <v>369</v>
      </c>
      <c r="S18" s="1855"/>
      <c r="T18" s="1855"/>
      <c r="U18" s="1855"/>
      <c r="V18" s="1855"/>
      <c r="W18" s="1855"/>
      <c r="X18" s="1855"/>
      <c r="Y18" s="1855"/>
      <c r="Z18" s="1855"/>
      <c r="AA18" s="1855"/>
      <c r="AB18" s="1855"/>
      <c r="AC18" s="1855"/>
      <c r="AD18" s="1855"/>
      <c r="AE18" s="1855"/>
      <c r="AF18" s="1855"/>
      <c r="AG18" s="1855"/>
      <c r="AH18" s="1856"/>
      <c r="AI18" s="59"/>
      <c r="AJ18" s="59"/>
      <c r="AU18" s="52" t="s">
        <v>261</v>
      </c>
    </row>
    <row r="19" spans="1:47" ht="17.100000000000001" customHeight="1">
      <c r="A19" s="59"/>
      <c r="B19" s="59"/>
      <c r="C19" s="612"/>
      <c r="D19" s="2038"/>
      <c r="E19" s="2036"/>
      <c r="F19" s="2036"/>
      <c r="G19" s="2036"/>
      <c r="H19" s="2036"/>
      <c r="I19" s="2036"/>
      <c r="J19" s="2036"/>
      <c r="K19" s="2036"/>
      <c r="L19" s="2036"/>
      <c r="M19" s="2036"/>
      <c r="N19" s="2036"/>
      <c r="O19" s="2036"/>
      <c r="P19" s="2037"/>
      <c r="Q19" s="110"/>
      <c r="R19" s="1858" t="s">
        <v>3</v>
      </c>
      <c r="S19" s="1858"/>
      <c r="T19" s="1858"/>
      <c r="U19" s="1858"/>
      <c r="V19" s="1858"/>
      <c r="W19" s="1858"/>
      <c r="X19" s="1858"/>
      <c r="Y19" s="1858"/>
      <c r="Z19" s="1858"/>
      <c r="AA19" s="1858"/>
      <c r="AB19" s="1858"/>
      <c r="AC19" s="1858"/>
      <c r="AD19" s="1858"/>
      <c r="AE19" s="1858"/>
      <c r="AF19" s="1858"/>
      <c r="AG19" s="1858"/>
      <c r="AH19" s="1859"/>
      <c r="AI19" s="59"/>
      <c r="AJ19" s="59"/>
      <c r="AU19" s="52" t="s">
        <v>262</v>
      </c>
    </row>
    <row r="20" spans="1:47" ht="17.100000000000001" customHeight="1">
      <c r="A20" s="59"/>
      <c r="B20" s="59"/>
      <c r="C20" s="612"/>
      <c r="D20" s="2039"/>
      <c r="E20" s="2040"/>
      <c r="F20" s="2040"/>
      <c r="G20" s="2040"/>
      <c r="H20" s="2040"/>
      <c r="I20" s="2040"/>
      <c r="J20" s="2040"/>
      <c r="K20" s="2040"/>
      <c r="L20" s="2040"/>
      <c r="M20" s="2040"/>
      <c r="N20" s="2040"/>
      <c r="O20" s="2040"/>
      <c r="P20" s="2041"/>
      <c r="Q20" s="110"/>
      <c r="R20" s="1861" t="s">
        <v>370</v>
      </c>
      <c r="S20" s="1861"/>
      <c r="T20" s="1861"/>
      <c r="U20" s="1861"/>
      <c r="V20" s="1861"/>
      <c r="W20" s="1861"/>
      <c r="X20" s="1861"/>
      <c r="Y20" s="1861"/>
      <c r="Z20" s="1861"/>
      <c r="AA20" s="1861"/>
      <c r="AB20" s="1861"/>
      <c r="AC20" s="1861"/>
      <c r="AD20" s="1861"/>
      <c r="AE20" s="1861"/>
      <c r="AF20" s="1861"/>
      <c r="AG20" s="1861"/>
      <c r="AH20" s="1862"/>
      <c r="AI20" s="59"/>
      <c r="AJ20" s="59"/>
      <c r="AU20" s="52" t="s">
        <v>263</v>
      </c>
    </row>
    <row r="21" spans="1:47" ht="67.5" customHeight="1" thickBot="1">
      <c r="A21" s="59"/>
      <c r="B21" s="59"/>
      <c r="C21" s="613"/>
      <c r="D21" s="1966" t="s">
        <v>1</v>
      </c>
      <c r="E21" s="1967"/>
      <c r="F21" s="1967"/>
      <c r="G21" s="1967"/>
      <c r="H21" s="1967"/>
      <c r="I21" s="1967"/>
      <c r="J21" s="1967"/>
      <c r="K21" s="1967"/>
      <c r="L21" s="1967"/>
      <c r="M21" s="1967"/>
      <c r="N21" s="1967"/>
      <c r="O21" s="1967"/>
      <c r="P21" s="1968"/>
      <c r="Q21" s="1904"/>
      <c r="R21" s="1905"/>
      <c r="S21" s="1905"/>
      <c r="T21" s="1905"/>
      <c r="U21" s="1905"/>
      <c r="V21" s="1905"/>
      <c r="W21" s="1905"/>
      <c r="X21" s="1905"/>
      <c r="Y21" s="1905"/>
      <c r="Z21" s="1905"/>
      <c r="AA21" s="1905"/>
      <c r="AB21" s="1905"/>
      <c r="AC21" s="1905"/>
      <c r="AD21" s="1905"/>
      <c r="AE21" s="1905"/>
      <c r="AF21" s="1905"/>
      <c r="AG21" s="1905"/>
      <c r="AH21" s="1906"/>
      <c r="AI21" s="59"/>
      <c r="AJ21" s="59"/>
      <c r="AU21" s="52" t="s">
        <v>286</v>
      </c>
    </row>
    <row r="22" spans="1:47" ht="33.75" customHeight="1">
      <c r="A22" s="59"/>
      <c r="B22" s="59"/>
      <c r="C22" s="553" t="s">
        <v>48</v>
      </c>
      <c r="D22" s="2005" t="s">
        <v>47</v>
      </c>
      <c r="E22" s="775"/>
      <c r="F22" s="775"/>
      <c r="G22" s="775"/>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59"/>
      <c r="AJ22" s="59"/>
      <c r="AU22" s="52" t="s">
        <v>340</v>
      </c>
    </row>
    <row r="23" spans="1:47" ht="14.25" customHeight="1">
      <c r="A23" s="61"/>
      <c r="B23" s="61"/>
      <c r="C23" s="61"/>
      <c r="D23" s="61"/>
      <c r="E23" s="61"/>
      <c r="F23" s="61"/>
      <c r="G23" s="61"/>
      <c r="H23" s="61"/>
      <c r="I23" s="61"/>
      <c r="J23" s="61"/>
      <c r="K23" s="61"/>
      <c r="L23" s="61"/>
      <c r="M23" s="61"/>
      <c r="N23" s="61"/>
      <c r="O23" s="61"/>
      <c r="P23" s="61"/>
      <c r="Q23" s="61"/>
      <c r="R23" s="530"/>
      <c r="S23" s="530"/>
      <c r="T23" s="530"/>
      <c r="U23" s="530"/>
      <c r="V23" s="530"/>
      <c r="W23" s="530"/>
      <c r="X23" s="530"/>
      <c r="Y23" s="530"/>
      <c r="Z23" s="81"/>
      <c r="AA23" s="81"/>
      <c r="AB23" s="81"/>
      <c r="AC23" s="81"/>
      <c r="AD23" s="81"/>
      <c r="AE23" s="81"/>
      <c r="AF23" s="81"/>
      <c r="AG23" s="59"/>
      <c r="AH23" s="59"/>
      <c r="AI23" s="59"/>
      <c r="AJ23" s="59"/>
      <c r="AU23" s="1" t="s">
        <v>341</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342</v>
      </c>
    </row>
    <row r="25" spans="1:47" ht="33" customHeight="1">
      <c r="A25" s="59"/>
      <c r="B25" s="59"/>
      <c r="C25" s="555" t="s">
        <v>45</v>
      </c>
      <c r="D25" s="1814" t="s">
        <v>44</v>
      </c>
      <c r="E25" s="2003"/>
      <c r="F25" s="2003"/>
      <c r="G25" s="2003"/>
      <c r="H25" s="2003"/>
      <c r="I25" s="2003"/>
      <c r="J25" s="2003"/>
      <c r="K25" s="2003"/>
      <c r="L25" s="2003"/>
      <c r="M25" s="2003"/>
      <c r="N25" s="2003"/>
      <c r="O25" s="2003"/>
      <c r="P25" s="2004"/>
      <c r="Q25" s="2016">
        <f>Q26+Q27+Q28</f>
        <v>0</v>
      </c>
      <c r="R25" s="2017"/>
      <c r="S25" s="2017"/>
      <c r="T25" s="2017"/>
      <c r="U25" s="2017"/>
      <c r="V25" s="2017"/>
      <c r="W25" s="2017"/>
      <c r="X25" s="2017"/>
      <c r="Y25" s="2017"/>
      <c r="Z25" s="2017"/>
      <c r="AA25" s="2017"/>
      <c r="AB25" s="2017"/>
      <c r="AC25" s="2017"/>
      <c r="AD25" s="2017"/>
      <c r="AE25" s="2017"/>
      <c r="AF25" s="2017"/>
      <c r="AG25" s="2017"/>
      <c r="AH25" s="598" t="s">
        <v>388</v>
      </c>
      <c r="AI25" s="59"/>
      <c r="AJ25" s="59"/>
      <c r="AU25" s="1" t="s">
        <v>343</v>
      </c>
    </row>
    <row r="26" spans="1:47" ht="15" customHeight="1">
      <c r="A26" s="59"/>
      <c r="B26" s="59"/>
      <c r="C26" s="544"/>
      <c r="D26" s="545"/>
      <c r="E26" s="546"/>
      <c r="F26" s="2042" t="s">
        <v>42</v>
      </c>
      <c r="G26" s="2042"/>
      <c r="H26" s="2042"/>
      <c r="I26" s="2042"/>
      <c r="J26" s="2042"/>
      <c r="K26" s="2042"/>
      <c r="L26" s="2042"/>
      <c r="M26" s="2042"/>
      <c r="N26" s="2042"/>
      <c r="O26" s="2042"/>
      <c r="P26" s="2042"/>
      <c r="Q26" s="1991"/>
      <c r="R26" s="1992"/>
      <c r="S26" s="1992"/>
      <c r="T26" s="1992"/>
      <c r="U26" s="1992"/>
      <c r="V26" s="1992"/>
      <c r="W26" s="1992"/>
      <c r="X26" s="1992"/>
      <c r="Y26" s="1992"/>
      <c r="Z26" s="1992"/>
      <c r="AA26" s="1992"/>
      <c r="AB26" s="1992"/>
      <c r="AC26" s="1992"/>
      <c r="AD26" s="1992"/>
      <c r="AE26" s="1992"/>
      <c r="AF26" s="1992"/>
      <c r="AG26" s="1992"/>
      <c r="AH26" s="107" t="s">
        <v>12</v>
      </c>
      <c r="AI26" s="59"/>
      <c r="AJ26" s="59"/>
    </row>
    <row r="27" spans="1:47" ht="15" customHeight="1">
      <c r="A27" s="59"/>
      <c r="B27" s="59"/>
      <c r="C27" s="544"/>
      <c r="D27" s="545"/>
      <c r="E27" s="546"/>
      <c r="F27" s="2021" t="s">
        <v>155</v>
      </c>
      <c r="G27" s="2022"/>
      <c r="H27" s="2022"/>
      <c r="I27" s="2022"/>
      <c r="J27" s="2022"/>
      <c r="K27" s="2022"/>
      <c r="L27" s="2022"/>
      <c r="M27" s="2022"/>
      <c r="N27" s="2022"/>
      <c r="O27" s="2022"/>
      <c r="P27" s="2023"/>
      <c r="Q27" s="2020">
        <f>-Q48+Q50</f>
        <v>0</v>
      </c>
      <c r="R27" s="1944"/>
      <c r="S27" s="1944"/>
      <c r="T27" s="1944"/>
      <c r="U27" s="1944"/>
      <c r="V27" s="1944"/>
      <c r="W27" s="1944"/>
      <c r="X27" s="1944"/>
      <c r="Y27" s="1944"/>
      <c r="Z27" s="1944"/>
      <c r="AA27" s="1944"/>
      <c r="AB27" s="1944"/>
      <c r="AC27" s="1944"/>
      <c r="AD27" s="1944"/>
      <c r="AE27" s="1944"/>
      <c r="AF27" s="1944"/>
      <c r="AG27" s="1944"/>
      <c r="AH27" s="599" t="s">
        <v>12</v>
      </c>
      <c r="AI27" s="59"/>
      <c r="AJ27" s="59"/>
    </row>
    <row r="28" spans="1:47" ht="15" customHeight="1">
      <c r="A28" s="59"/>
      <c r="B28" s="59"/>
      <c r="C28" s="544"/>
      <c r="D28" s="545"/>
      <c r="E28" s="546"/>
      <c r="F28" s="2024" t="s">
        <v>41</v>
      </c>
      <c r="G28" s="2024"/>
      <c r="H28" s="2024"/>
      <c r="I28" s="2024"/>
      <c r="J28" s="2024"/>
      <c r="K28" s="2024"/>
      <c r="L28" s="2024"/>
      <c r="M28" s="2024"/>
      <c r="N28" s="2024"/>
      <c r="O28" s="2024"/>
      <c r="P28" s="2024"/>
      <c r="Q28" s="1991"/>
      <c r="R28" s="1992"/>
      <c r="S28" s="1992"/>
      <c r="T28" s="1992"/>
      <c r="U28" s="1992"/>
      <c r="V28" s="1992"/>
      <c r="W28" s="1992"/>
      <c r="X28" s="1992"/>
      <c r="Y28" s="1992"/>
      <c r="Z28" s="1992"/>
      <c r="AA28" s="1992"/>
      <c r="AB28" s="1992"/>
      <c r="AC28" s="1992"/>
      <c r="AD28" s="1992"/>
      <c r="AE28" s="1992"/>
      <c r="AF28" s="1992"/>
      <c r="AG28" s="1992"/>
      <c r="AH28" s="107" t="s">
        <v>12</v>
      </c>
      <c r="AI28" s="59"/>
      <c r="AJ28" s="59"/>
    </row>
    <row r="29" spans="1:47" ht="33.950000000000003" customHeight="1">
      <c r="A29" s="59"/>
      <c r="B29" s="59"/>
      <c r="C29" s="544"/>
      <c r="D29" s="614"/>
      <c r="E29" s="2008" t="s">
        <v>43</v>
      </c>
      <c r="F29" s="2009"/>
      <c r="G29" s="2009"/>
      <c r="H29" s="2009"/>
      <c r="I29" s="2009"/>
      <c r="J29" s="2009"/>
      <c r="K29" s="2009"/>
      <c r="L29" s="2009"/>
      <c r="M29" s="2009"/>
      <c r="N29" s="2009"/>
      <c r="O29" s="2009"/>
      <c r="P29" s="2010"/>
      <c r="Q29" s="2011">
        <f>Q30+Q31</f>
        <v>0</v>
      </c>
      <c r="R29" s="2012"/>
      <c r="S29" s="2012"/>
      <c r="T29" s="2012"/>
      <c r="U29" s="2012"/>
      <c r="V29" s="2012"/>
      <c r="W29" s="2012"/>
      <c r="X29" s="2012"/>
      <c r="Y29" s="2012"/>
      <c r="Z29" s="2012"/>
      <c r="AA29" s="2012"/>
      <c r="AB29" s="2012"/>
      <c r="AC29" s="2012"/>
      <c r="AD29" s="2012"/>
      <c r="AE29" s="2012"/>
      <c r="AF29" s="2012"/>
      <c r="AG29" s="2012"/>
      <c r="AH29" s="599" t="s">
        <v>388</v>
      </c>
      <c r="AI29" s="59"/>
      <c r="AJ29" s="59"/>
    </row>
    <row r="30" spans="1:47" ht="15" customHeight="1">
      <c r="A30" s="59"/>
      <c r="B30" s="59"/>
      <c r="C30" s="544"/>
      <c r="D30" s="614"/>
      <c r="E30" s="615"/>
      <c r="F30" s="1993" t="s">
        <v>390</v>
      </c>
      <c r="G30" s="1994"/>
      <c r="H30" s="1994"/>
      <c r="I30" s="1994"/>
      <c r="J30" s="1994"/>
      <c r="K30" s="1994"/>
      <c r="L30" s="1994"/>
      <c r="M30" s="1994"/>
      <c r="N30" s="1994"/>
      <c r="O30" s="1994"/>
      <c r="P30" s="1995"/>
      <c r="Q30" s="1991"/>
      <c r="R30" s="1992"/>
      <c r="S30" s="1992"/>
      <c r="T30" s="1992"/>
      <c r="U30" s="1992"/>
      <c r="V30" s="1992"/>
      <c r="W30" s="1992"/>
      <c r="X30" s="1992"/>
      <c r="Y30" s="1992"/>
      <c r="Z30" s="1992"/>
      <c r="AA30" s="1992"/>
      <c r="AB30" s="1992"/>
      <c r="AC30" s="1992"/>
      <c r="AD30" s="1992"/>
      <c r="AE30" s="1992"/>
      <c r="AF30" s="1992"/>
      <c r="AG30" s="1992"/>
      <c r="AH30" s="108" t="s">
        <v>12</v>
      </c>
      <c r="AI30" s="59"/>
      <c r="AJ30" s="59"/>
    </row>
    <row r="31" spans="1:47" ht="15" customHeight="1">
      <c r="A31" s="59"/>
      <c r="B31" s="59"/>
      <c r="C31" s="544"/>
      <c r="D31" s="554"/>
      <c r="E31" s="550"/>
      <c r="F31" s="2021" t="s">
        <v>155</v>
      </c>
      <c r="G31" s="2022"/>
      <c r="H31" s="2022"/>
      <c r="I31" s="2022"/>
      <c r="J31" s="2022"/>
      <c r="K31" s="2022"/>
      <c r="L31" s="2022"/>
      <c r="M31" s="2022"/>
      <c r="N31" s="2022"/>
      <c r="O31" s="2022"/>
      <c r="P31" s="2023"/>
      <c r="Q31" s="2020">
        <f>-Q49+Q51</f>
        <v>0</v>
      </c>
      <c r="R31" s="1944"/>
      <c r="S31" s="1944"/>
      <c r="T31" s="1944"/>
      <c r="U31" s="1944"/>
      <c r="V31" s="1944"/>
      <c r="W31" s="1944"/>
      <c r="X31" s="1944"/>
      <c r="Y31" s="1944"/>
      <c r="Z31" s="1944"/>
      <c r="AA31" s="1944"/>
      <c r="AB31" s="1944"/>
      <c r="AC31" s="1944"/>
      <c r="AD31" s="1944"/>
      <c r="AE31" s="1944"/>
      <c r="AF31" s="1944"/>
      <c r="AG31" s="1944"/>
      <c r="AH31" s="599" t="s">
        <v>12</v>
      </c>
      <c r="AI31" s="59"/>
      <c r="AJ31" s="59"/>
    </row>
    <row r="32" spans="1:47" ht="17.100000000000001" customHeight="1" thickBot="1">
      <c r="A32" s="59"/>
      <c r="B32" s="59"/>
      <c r="C32" s="616" t="s">
        <v>40</v>
      </c>
      <c r="D32" s="2027" t="s">
        <v>39</v>
      </c>
      <c r="E32" s="2028"/>
      <c r="F32" s="2029"/>
      <c r="G32" s="2029"/>
      <c r="H32" s="2029"/>
      <c r="I32" s="2029"/>
      <c r="J32" s="2029"/>
      <c r="K32" s="2029"/>
      <c r="L32" s="2029"/>
      <c r="M32" s="2029"/>
      <c r="N32" s="2029"/>
      <c r="O32" s="2029"/>
      <c r="P32" s="2029"/>
      <c r="Q32" s="1885" t="str">
        <f>①入力シート!C12</f>
        <v>令和２年４月</v>
      </c>
      <c r="R32" s="1886"/>
      <c r="S32" s="1886"/>
      <c r="T32" s="1886"/>
      <c r="U32" s="1886"/>
      <c r="V32" s="1886"/>
      <c r="W32" s="1886"/>
      <c r="X32" s="1886"/>
      <c r="Y32" s="1886" t="s">
        <v>360</v>
      </c>
      <c r="Z32" s="1886"/>
      <c r="AA32" s="1886" t="str">
        <f>①入力シート!E12</f>
        <v>令和３年３月</v>
      </c>
      <c r="AB32" s="1886"/>
      <c r="AC32" s="1886"/>
      <c r="AD32" s="1886"/>
      <c r="AE32" s="1886"/>
      <c r="AF32" s="1886"/>
      <c r="AG32" s="1886"/>
      <c r="AH32" s="1937"/>
      <c r="AI32" s="59"/>
      <c r="AJ32" s="59"/>
    </row>
    <row r="33" spans="1:54" s="2" customFormat="1" ht="45" customHeight="1">
      <c r="A33" s="59"/>
      <c r="B33" s="59"/>
      <c r="C33" s="553" t="s">
        <v>38</v>
      </c>
      <c r="D33" s="1945" t="s">
        <v>37</v>
      </c>
      <c r="E33" s="1945"/>
      <c r="F33" s="1945"/>
      <c r="G33" s="1945"/>
      <c r="H33" s="1945"/>
      <c r="I33" s="1945"/>
      <c r="J33" s="1945"/>
      <c r="K33" s="1945"/>
      <c r="L33" s="1945"/>
      <c r="M33" s="1945"/>
      <c r="N33" s="1945"/>
      <c r="O33" s="1945"/>
      <c r="P33" s="1945"/>
      <c r="Q33" s="1945"/>
      <c r="R33" s="1945"/>
      <c r="S33" s="1945"/>
      <c r="T33" s="1945"/>
      <c r="U33" s="1945"/>
      <c r="V33" s="1945"/>
      <c r="W33" s="1945"/>
      <c r="X33" s="1945"/>
      <c r="Y33" s="1945"/>
      <c r="Z33" s="1945"/>
      <c r="AA33" s="1945"/>
      <c r="AB33" s="1945"/>
      <c r="AC33" s="1945"/>
      <c r="AD33" s="1945"/>
      <c r="AE33" s="1945"/>
      <c r="AF33" s="1945"/>
      <c r="AG33" s="1945"/>
      <c r="AH33" s="1945"/>
      <c r="AI33" s="59"/>
      <c r="AJ33" s="59"/>
      <c r="BB33" s="1"/>
    </row>
    <row r="34" spans="1:54" s="4" customFormat="1" ht="17.100000000000001" customHeight="1">
      <c r="A34" s="61"/>
      <c r="B34" s="61"/>
      <c r="C34" s="354"/>
      <c r="D34" s="554"/>
      <c r="E34" s="554"/>
      <c r="F34" s="554"/>
      <c r="G34" s="554"/>
      <c r="H34" s="554"/>
      <c r="I34" s="554"/>
      <c r="J34" s="554"/>
      <c r="K34" s="554"/>
      <c r="L34" s="554"/>
      <c r="M34" s="554"/>
      <c r="N34" s="554"/>
      <c r="O34" s="554"/>
      <c r="P34" s="554"/>
      <c r="Q34" s="354"/>
      <c r="R34" s="354"/>
      <c r="S34" s="354"/>
      <c r="T34" s="354"/>
      <c r="U34" s="354"/>
      <c r="V34" s="354"/>
      <c r="W34" s="354"/>
      <c r="X34" s="354"/>
      <c r="Y34" s="354"/>
      <c r="Z34" s="354"/>
      <c r="AA34" s="354"/>
      <c r="AB34" s="354"/>
      <c r="AC34" s="354"/>
      <c r="AD34" s="354"/>
      <c r="AE34" s="354"/>
      <c r="AF34" s="354"/>
      <c r="AG34" s="354"/>
      <c r="AH34" s="354"/>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555" t="s">
        <v>25</v>
      </c>
      <c r="D36" s="1814" t="s">
        <v>35</v>
      </c>
      <c r="E36" s="2003"/>
      <c r="F36" s="2003"/>
      <c r="G36" s="2003"/>
      <c r="H36" s="2003"/>
      <c r="I36" s="2003"/>
      <c r="J36" s="2003"/>
      <c r="K36" s="2003"/>
      <c r="L36" s="2003"/>
      <c r="M36" s="2003"/>
      <c r="N36" s="2003"/>
      <c r="O36" s="2003"/>
      <c r="P36" s="2004"/>
      <c r="Q36" s="1792">
        <f>IFERROR(ROUNDDOWN(Q37+Q45,-3),"")</f>
        <v>0</v>
      </c>
      <c r="R36" s="1793"/>
      <c r="S36" s="1793"/>
      <c r="T36" s="1793"/>
      <c r="U36" s="1793"/>
      <c r="V36" s="1793"/>
      <c r="W36" s="1793"/>
      <c r="X36" s="1793"/>
      <c r="Y36" s="1793"/>
      <c r="Z36" s="1793"/>
      <c r="AA36" s="1793"/>
      <c r="AB36" s="1793"/>
      <c r="AC36" s="1793"/>
      <c r="AD36" s="1793"/>
      <c r="AE36" s="1793"/>
      <c r="AF36" s="1793"/>
      <c r="AG36" s="1793"/>
      <c r="AH36" s="598" t="s">
        <v>12</v>
      </c>
      <c r="AI36" s="59"/>
      <c r="AJ36" s="59"/>
    </row>
    <row r="37" spans="1:54" ht="24" customHeight="1">
      <c r="A37" s="59"/>
      <c r="B37" s="59"/>
      <c r="C37" s="544"/>
      <c r="D37" s="61"/>
      <c r="E37" s="1983" t="s">
        <v>34</v>
      </c>
      <c r="F37" s="2006"/>
      <c r="G37" s="2006"/>
      <c r="H37" s="2006"/>
      <c r="I37" s="2006"/>
      <c r="J37" s="2006"/>
      <c r="K37" s="2006"/>
      <c r="L37" s="2006"/>
      <c r="M37" s="2006"/>
      <c r="N37" s="2006"/>
      <c r="O37" s="2006"/>
      <c r="P37" s="2007"/>
      <c r="Q37" s="1794">
        <f>Q38-Q39-Q40-Q41-Q42</f>
        <v>0</v>
      </c>
      <c r="R37" s="1795"/>
      <c r="S37" s="1795"/>
      <c r="T37" s="1795"/>
      <c r="U37" s="1795"/>
      <c r="V37" s="1795"/>
      <c r="W37" s="1795"/>
      <c r="X37" s="1795"/>
      <c r="Y37" s="1795"/>
      <c r="Z37" s="1795"/>
      <c r="AA37" s="1795"/>
      <c r="AB37" s="1795"/>
      <c r="AC37" s="1795"/>
      <c r="AD37" s="1795"/>
      <c r="AE37" s="1795"/>
      <c r="AF37" s="1795"/>
      <c r="AG37" s="1795"/>
      <c r="AH37" s="596" t="s">
        <v>12</v>
      </c>
      <c r="AI37" s="59"/>
      <c r="AJ37" s="59"/>
    </row>
    <row r="38" spans="1:54" ht="17.100000000000001" customHeight="1">
      <c r="A38" s="59"/>
      <c r="B38" s="59"/>
      <c r="C38" s="544"/>
      <c r="D38" s="61"/>
      <c r="E38" s="559"/>
      <c r="F38" s="1949" t="s">
        <v>33</v>
      </c>
      <c r="G38" s="1950"/>
      <c r="H38" s="1950"/>
      <c r="I38" s="1950"/>
      <c r="J38" s="1950"/>
      <c r="K38" s="1950"/>
      <c r="L38" s="1950"/>
      <c r="M38" s="1950"/>
      <c r="N38" s="1950"/>
      <c r="O38" s="1950"/>
      <c r="P38" s="2025"/>
      <c r="Q38" s="1777">
        <f>'③第４号様式の３ '!AA64</f>
        <v>0</v>
      </c>
      <c r="R38" s="1778"/>
      <c r="S38" s="1778"/>
      <c r="T38" s="1778"/>
      <c r="U38" s="1778"/>
      <c r="V38" s="1778"/>
      <c r="W38" s="1778"/>
      <c r="X38" s="1778"/>
      <c r="Y38" s="1778"/>
      <c r="Z38" s="1778"/>
      <c r="AA38" s="1778"/>
      <c r="AB38" s="1778"/>
      <c r="AC38" s="1778"/>
      <c r="AD38" s="1778"/>
      <c r="AE38" s="1778"/>
      <c r="AF38" s="1778"/>
      <c r="AG38" s="1778"/>
      <c r="AH38" s="596" t="s">
        <v>12</v>
      </c>
      <c r="AI38" s="59"/>
      <c r="AJ38" s="59"/>
    </row>
    <row r="39" spans="1:54" ht="32.25" customHeight="1">
      <c r="A39" s="59"/>
      <c r="B39" s="59"/>
      <c r="C39" s="544"/>
      <c r="D39" s="61"/>
      <c r="E39" s="559"/>
      <c r="F39" s="1796" t="s">
        <v>32</v>
      </c>
      <c r="G39" s="1797"/>
      <c r="H39" s="1797"/>
      <c r="I39" s="1797"/>
      <c r="J39" s="1797"/>
      <c r="K39" s="1797"/>
      <c r="L39" s="1797"/>
      <c r="M39" s="1797"/>
      <c r="N39" s="1797"/>
      <c r="O39" s="1797"/>
      <c r="P39" s="1798"/>
      <c r="Q39" s="1777">
        <f>'③第４号様式の３ '!AE64</f>
        <v>0</v>
      </c>
      <c r="R39" s="1778"/>
      <c r="S39" s="1778"/>
      <c r="T39" s="1778"/>
      <c r="U39" s="1778"/>
      <c r="V39" s="1778"/>
      <c r="W39" s="1778"/>
      <c r="X39" s="1778"/>
      <c r="Y39" s="1778"/>
      <c r="Z39" s="1778"/>
      <c r="AA39" s="1778"/>
      <c r="AB39" s="1778"/>
      <c r="AC39" s="1778"/>
      <c r="AD39" s="1778"/>
      <c r="AE39" s="1778"/>
      <c r="AF39" s="1778"/>
      <c r="AG39" s="1778"/>
      <c r="AH39" s="596" t="s">
        <v>12</v>
      </c>
      <c r="AI39" s="59"/>
      <c r="AJ39" s="59"/>
    </row>
    <row r="40" spans="1:54" ht="32.25" customHeight="1">
      <c r="A40" s="59"/>
      <c r="B40" s="59"/>
      <c r="C40" s="544"/>
      <c r="D40" s="61"/>
      <c r="E40" s="559"/>
      <c r="F40" s="2018" t="s">
        <v>31</v>
      </c>
      <c r="G40" s="2013" t="s">
        <v>382</v>
      </c>
      <c r="H40" s="2014"/>
      <c r="I40" s="2014"/>
      <c r="J40" s="2014"/>
      <c r="K40" s="2014"/>
      <c r="L40" s="2014"/>
      <c r="M40" s="2014"/>
      <c r="N40" s="2014"/>
      <c r="O40" s="2014"/>
      <c r="P40" s="2015"/>
      <c r="Q40" s="1777">
        <f>'③第４号様式の３ '!AF64</f>
        <v>0</v>
      </c>
      <c r="R40" s="1778"/>
      <c r="S40" s="1778"/>
      <c r="T40" s="1778"/>
      <c r="U40" s="1778"/>
      <c r="V40" s="1778"/>
      <c r="W40" s="1778"/>
      <c r="X40" s="1778"/>
      <c r="Y40" s="1778"/>
      <c r="Z40" s="1778"/>
      <c r="AA40" s="1778"/>
      <c r="AB40" s="1778"/>
      <c r="AC40" s="1778"/>
      <c r="AD40" s="1778"/>
      <c r="AE40" s="1778"/>
      <c r="AF40" s="1778"/>
      <c r="AG40" s="1778"/>
      <c r="AH40" s="596" t="s">
        <v>12</v>
      </c>
      <c r="AI40" s="59"/>
      <c r="AJ40" s="59"/>
    </row>
    <row r="41" spans="1:54" ht="32.25" customHeight="1">
      <c r="A41" s="59"/>
      <c r="B41" s="59"/>
      <c r="C41" s="544"/>
      <c r="D41" s="61"/>
      <c r="E41" s="559"/>
      <c r="F41" s="2019"/>
      <c r="G41" s="2013" t="s">
        <v>316</v>
      </c>
      <c r="H41" s="2014"/>
      <c r="I41" s="2014"/>
      <c r="J41" s="2014"/>
      <c r="K41" s="2014"/>
      <c r="L41" s="2014"/>
      <c r="M41" s="2014"/>
      <c r="N41" s="2014"/>
      <c r="O41" s="2014"/>
      <c r="P41" s="2015"/>
      <c r="Q41" s="1777">
        <f>'③第４号様式の３ '!AG64</f>
        <v>0</v>
      </c>
      <c r="R41" s="1778"/>
      <c r="S41" s="1778"/>
      <c r="T41" s="1778"/>
      <c r="U41" s="1778"/>
      <c r="V41" s="1778"/>
      <c r="W41" s="1778"/>
      <c r="X41" s="1778"/>
      <c r="Y41" s="1778"/>
      <c r="Z41" s="1778"/>
      <c r="AA41" s="1778"/>
      <c r="AB41" s="1778"/>
      <c r="AC41" s="1778"/>
      <c r="AD41" s="1778"/>
      <c r="AE41" s="1778"/>
      <c r="AF41" s="1778"/>
      <c r="AG41" s="1778"/>
      <c r="AH41" s="596" t="s">
        <v>12</v>
      </c>
      <c r="AI41" s="59"/>
      <c r="AJ41" s="59"/>
    </row>
    <row r="42" spans="1:54" ht="17.100000000000001" customHeight="1">
      <c r="A42" s="59"/>
      <c r="B42" s="59"/>
      <c r="C42" s="544"/>
      <c r="D42" s="61"/>
      <c r="E42" s="560"/>
      <c r="F42" s="1983" t="s">
        <v>30</v>
      </c>
      <c r="G42" s="1984"/>
      <c r="H42" s="1984"/>
      <c r="I42" s="1984"/>
      <c r="J42" s="1984"/>
      <c r="K42" s="1984"/>
      <c r="L42" s="1984"/>
      <c r="M42" s="1984"/>
      <c r="N42" s="1984"/>
      <c r="O42" s="1984"/>
      <c r="P42" s="1985"/>
      <c r="Q42" s="1777">
        <f>Q43+Q44</f>
        <v>0</v>
      </c>
      <c r="R42" s="1778"/>
      <c r="S42" s="1778"/>
      <c r="T42" s="1778"/>
      <c r="U42" s="1778"/>
      <c r="V42" s="1778"/>
      <c r="W42" s="1778"/>
      <c r="X42" s="1778"/>
      <c r="Y42" s="1778"/>
      <c r="Z42" s="1778"/>
      <c r="AA42" s="1778"/>
      <c r="AB42" s="1778"/>
      <c r="AC42" s="1778"/>
      <c r="AD42" s="1778"/>
      <c r="AE42" s="1778"/>
      <c r="AF42" s="1778"/>
      <c r="AG42" s="1778"/>
      <c r="AH42" s="599" t="s">
        <v>12</v>
      </c>
      <c r="AI42" s="59"/>
      <c r="AJ42" s="59"/>
    </row>
    <row r="43" spans="1:54" ht="32.25" customHeight="1">
      <c r="A43" s="59"/>
      <c r="B43" s="59"/>
      <c r="C43" s="544"/>
      <c r="D43" s="61"/>
      <c r="E43" s="559"/>
      <c r="F43" s="565"/>
      <c r="G43" s="1796" t="s">
        <v>29</v>
      </c>
      <c r="H43" s="1797"/>
      <c r="I43" s="1797"/>
      <c r="J43" s="1797"/>
      <c r="K43" s="1797"/>
      <c r="L43" s="1797"/>
      <c r="M43" s="1797"/>
      <c r="N43" s="1797"/>
      <c r="O43" s="1797"/>
      <c r="P43" s="1798"/>
      <c r="Q43" s="1777">
        <f>'③第４号様式の３ '!U64</f>
        <v>0</v>
      </c>
      <c r="R43" s="1778"/>
      <c r="S43" s="1778"/>
      <c r="T43" s="1778"/>
      <c r="U43" s="1778"/>
      <c r="V43" s="1778"/>
      <c r="W43" s="1778"/>
      <c r="X43" s="1778"/>
      <c r="Y43" s="1778"/>
      <c r="Z43" s="1778"/>
      <c r="AA43" s="1778"/>
      <c r="AB43" s="1778"/>
      <c r="AC43" s="1778"/>
      <c r="AD43" s="1778"/>
      <c r="AE43" s="1778"/>
      <c r="AF43" s="1778"/>
      <c r="AG43" s="1778"/>
      <c r="AH43" s="617" t="s">
        <v>12</v>
      </c>
      <c r="AI43" s="59"/>
      <c r="AJ43" s="59"/>
    </row>
    <row r="44" spans="1:54" ht="45" customHeight="1">
      <c r="A44" s="59"/>
      <c r="B44" s="59"/>
      <c r="C44" s="544"/>
      <c r="D44" s="61"/>
      <c r="E44" s="618"/>
      <c r="F44" s="566"/>
      <c r="G44" s="1796" t="s">
        <v>28</v>
      </c>
      <c r="H44" s="1797"/>
      <c r="I44" s="1797"/>
      <c r="J44" s="1797"/>
      <c r="K44" s="1797"/>
      <c r="L44" s="1797"/>
      <c r="M44" s="1797"/>
      <c r="N44" s="1797"/>
      <c r="O44" s="1797"/>
      <c r="P44" s="1798"/>
      <c r="Q44" s="1777">
        <f>'③第４号様式の３ '!V64</f>
        <v>0</v>
      </c>
      <c r="R44" s="1778"/>
      <c r="S44" s="1778"/>
      <c r="T44" s="1778"/>
      <c r="U44" s="1778"/>
      <c r="V44" s="1778"/>
      <c r="W44" s="1778"/>
      <c r="X44" s="1778"/>
      <c r="Y44" s="1778"/>
      <c r="Z44" s="1778"/>
      <c r="AA44" s="1778"/>
      <c r="AB44" s="1778"/>
      <c r="AC44" s="1778"/>
      <c r="AD44" s="1778"/>
      <c r="AE44" s="1778"/>
      <c r="AF44" s="1778"/>
      <c r="AG44" s="1778"/>
      <c r="AH44" s="596" t="s">
        <v>12</v>
      </c>
      <c r="AI44" s="59"/>
      <c r="AJ44" s="59"/>
    </row>
    <row r="45" spans="1:54" ht="17.100000000000001" customHeight="1" thickBot="1">
      <c r="A45" s="59"/>
      <c r="B45" s="59"/>
      <c r="C45" s="568"/>
      <c r="D45" s="619"/>
      <c r="E45" s="569" t="s">
        <v>27</v>
      </c>
      <c r="F45" s="570"/>
      <c r="G45" s="620"/>
      <c r="H45" s="620"/>
      <c r="I45" s="620"/>
      <c r="J45" s="620"/>
      <c r="K45" s="620"/>
      <c r="L45" s="620"/>
      <c r="M45" s="620"/>
      <c r="N45" s="620"/>
      <c r="O45" s="620"/>
      <c r="P45" s="621"/>
      <c r="Q45" s="1787">
        <f>IF(Q37=0,0,Q37*①入力シート!L21)</f>
        <v>0</v>
      </c>
      <c r="R45" s="1788"/>
      <c r="S45" s="1788"/>
      <c r="T45" s="1788"/>
      <c r="U45" s="1788"/>
      <c r="V45" s="1788"/>
      <c r="W45" s="1788"/>
      <c r="X45" s="1788"/>
      <c r="Y45" s="1788"/>
      <c r="Z45" s="1788"/>
      <c r="AA45" s="1788"/>
      <c r="AB45" s="1788"/>
      <c r="AC45" s="1788"/>
      <c r="AD45" s="1788"/>
      <c r="AE45" s="1788"/>
      <c r="AF45" s="1788"/>
      <c r="AG45" s="1788"/>
      <c r="AH45" s="597" t="s">
        <v>12</v>
      </c>
      <c r="AI45" s="59"/>
      <c r="AJ45" s="59"/>
    </row>
    <row r="46" spans="1:54" s="4" customFormat="1" ht="15" customHeight="1">
      <c r="A46" s="61"/>
      <c r="B46" s="61"/>
      <c r="C46" s="354"/>
      <c r="D46" s="61"/>
      <c r="E46" s="554"/>
      <c r="F46" s="572"/>
      <c r="G46" s="82"/>
      <c r="H46" s="82"/>
      <c r="I46" s="82"/>
      <c r="J46" s="82"/>
      <c r="K46" s="82"/>
      <c r="L46" s="82"/>
      <c r="M46" s="82"/>
      <c r="N46" s="82"/>
      <c r="O46" s="82"/>
      <c r="P46" s="82"/>
      <c r="Q46" s="354"/>
      <c r="R46" s="354"/>
      <c r="S46" s="354"/>
      <c r="T46" s="354"/>
      <c r="U46" s="354"/>
      <c r="V46" s="354"/>
      <c r="W46" s="354"/>
      <c r="X46" s="354"/>
      <c r="Y46" s="354"/>
      <c r="Z46" s="354"/>
      <c r="AA46" s="354"/>
      <c r="AB46" s="354"/>
      <c r="AC46" s="354"/>
      <c r="AD46" s="354"/>
      <c r="AE46" s="354"/>
      <c r="AF46" s="354"/>
      <c r="AG46" s="354"/>
      <c r="AH46" s="622"/>
      <c r="AI46" s="61"/>
      <c r="AJ46" s="61"/>
    </row>
    <row r="47" spans="1:54" s="6" customFormat="1" ht="18" customHeight="1" thickBot="1">
      <c r="A47" s="531"/>
      <c r="B47" s="59" t="s">
        <v>26</v>
      </c>
      <c r="C47" s="531"/>
      <c r="D47" s="531"/>
      <c r="E47" s="531"/>
      <c r="F47" s="531"/>
      <c r="G47" s="531"/>
      <c r="H47" s="531"/>
      <c r="I47" s="531"/>
      <c r="J47" s="531"/>
      <c r="K47" s="531"/>
      <c r="L47" s="531"/>
      <c r="M47" s="531"/>
      <c r="N47" s="531"/>
      <c r="O47" s="531"/>
      <c r="P47" s="531"/>
      <c r="Q47" s="531"/>
      <c r="R47" s="531"/>
      <c r="S47" s="531"/>
      <c r="T47" s="531"/>
      <c r="U47" s="531"/>
      <c r="V47" s="531"/>
      <c r="W47" s="531"/>
      <c r="X47" s="531"/>
      <c r="Y47" s="531"/>
      <c r="Z47" s="531"/>
      <c r="AA47" s="531"/>
      <c r="AB47" s="531"/>
      <c r="AC47" s="531"/>
      <c r="AD47" s="531"/>
      <c r="AE47" s="531"/>
      <c r="AF47" s="531"/>
      <c r="AG47" s="531"/>
      <c r="AH47" s="609"/>
      <c r="AI47" s="531"/>
      <c r="AJ47" s="531"/>
    </row>
    <row r="48" spans="1:54" s="6" customFormat="1" ht="18" customHeight="1">
      <c r="A48" s="531"/>
      <c r="B48" s="531"/>
      <c r="C48" s="555" t="s">
        <v>25</v>
      </c>
      <c r="D48" s="1814" t="s">
        <v>24</v>
      </c>
      <c r="E48" s="1815"/>
      <c r="F48" s="1815"/>
      <c r="G48" s="1815"/>
      <c r="H48" s="1815"/>
      <c r="I48" s="1815"/>
      <c r="J48" s="1815"/>
      <c r="K48" s="1815"/>
      <c r="L48" s="1815"/>
      <c r="M48" s="1815"/>
      <c r="N48" s="1815"/>
      <c r="O48" s="1815"/>
      <c r="P48" s="1986"/>
      <c r="Q48" s="1946">
        <f>'⑨第４号様式の２（内訳表）'!E13</f>
        <v>0</v>
      </c>
      <c r="R48" s="1947"/>
      <c r="S48" s="1947"/>
      <c r="T48" s="1947"/>
      <c r="U48" s="1947"/>
      <c r="V48" s="1947"/>
      <c r="W48" s="1947"/>
      <c r="X48" s="1947"/>
      <c r="Y48" s="1947"/>
      <c r="Z48" s="1947"/>
      <c r="AA48" s="1947"/>
      <c r="AB48" s="1947"/>
      <c r="AC48" s="1947"/>
      <c r="AD48" s="1947"/>
      <c r="AE48" s="1947"/>
      <c r="AF48" s="1947"/>
      <c r="AG48" s="1948"/>
      <c r="AH48" s="577" t="s">
        <v>12</v>
      </c>
      <c r="AI48" s="531"/>
      <c r="AJ48" s="531"/>
    </row>
    <row r="49" spans="1:48" s="6" customFormat="1" ht="18" customHeight="1">
      <c r="A49" s="531"/>
      <c r="B49" s="531"/>
      <c r="C49" s="544"/>
      <c r="D49" s="548"/>
      <c r="E49" s="549"/>
      <c r="F49" s="549"/>
      <c r="G49" s="549"/>
      <c r="H49" s="1949" t="s">
        <v>23</v>
      </c>
      <c r="I49" s="1950"/>
      <c r="J49" s="1950"/>
      <c r="K49" s="1950"/>
      <c r="L49" s="1950"/>
      <c r="M49" s="1950"/>
      <c r="N49" s="1950"/>
      <c r="O49" s="1950"/>
      <c r="P49" s="1951"/>
      <c r="Q49" s="1952">
        <f>'⑨第４号様式の２（内訳表）'!F13</f>
        <v>0</v>
      </c>
      <c r="R49" s="1953"/>
      <c r="S49" s="1953"/>
      <c r="T49" s="1953"/>
      <c r="U49" s="1953"/>
      <c r="V49" s="1953"/>
      <c r="W49" s="1953"/>
      <c r="X49" s="1953"/>
      <c r="Y49" s="1953"/>
      <c r="Z49" s="1953"/>
      <c r="AA49" s="1953"/>
      <c r="AB49" s="1953"/>
      <c r="AC49" s="1953"/>
      <c r="AD49" s="1953"/>
      <c r="AE49" s="1953"/>
      <c r="AF49" s="1953"/>
      <c r="AG49" s="1954"/>
      <c r="AH49" s="578" t="s">
        <v>12</v>
      </c>
      <c r="AI49" s="531"/>
      <c r="AJ49" s="531"/>
    </row>
    <row r="50" spans="1:48" s="6" customFormat="1" ht="18" customHeight="1">
      <c r="A50" s="531"/>
      <c r="B50" s="531"/>
      <c r="C50" s="579" t="s">
        <v>22</v>
      </c>
      <c r="D50" s="1955" t="s">
        <v>21</v>
      </c>
      <c r="E50" s="1956"/>
      <c r="F50" s="1956"/>
      <c r="G50" s="1956"/>
      <c r="H50" s="1956"/>
      <c r="I50" s="1956"/>
      <c r="J50" s="1956"/>
      <c r="K50" s="1956"/>
      <c r="L50" s="1956"/>
      <c r="M50" s="1956"/>
      <c r="N50" s="1956"/>
      <c r="O50" s="1956"/>
      <c r="P50" s="1974"/>
      <c r="Q50" s="1975">
        <f>'⑨第４号様式の２（内訳表）'!G13</f>
        <v>0</v>
      </c>
      <c r="R50" s="1778"/>
      <c r="S50" s="1778"/>
      <c r="T50" s="1778"/>
      <c r="U50" s="1778"/>
      <c r="V50" s="1778"/>
      <c r="W50" s="1778"/>
      <c r="X50" s="1778"/>
      <c r="Y50" s="1778"/>
      <c r="Z50" s="1778"/>
      <c r="AA50" s="1778"/>
      <c r="AB50" s="1778"/>
      <c r="AC50" s="1778"/>
      <c r="AD50" s="1778"/>
      <c r="AE50" s="1778"/>
      <c r="AF50" s="1778"/>
      <c r="AG50" s="1778"/>
      <c r="AH50" s="578" t="s">
        <v>12</v>
      </c>
      <c r="AI50" s="531"/>
      <c r="AJ50" s="531"/>
    </row>
    <row r="51" spans="1:48" s="6" customFormat="1" ht="18" customHeight="1" thickBot="1">
      <c r="A51" s="531"/>
      <c r="B51" s="531"/>
      <c r="C51" s="568"/>
      <c r="D51" s="581"/>
      <c r="E51" s="582"/>
      <c r="F51" s="582"/>
      <c r="G51" s="582"/>
      <c r="H51" s="1816" t="s">
        <v>20</v>
      </c>
      <c r="I51" s="1817"/>
      <c r="J51" s="1817"/>
      <c r="K51" s="1817"/>
      <c r="L51" s="1817"/>
      <c r="M51" s="1817"/>
      <c r="N51" s="1817"/>
      <c r="O51" s="1817"/>
      <c r="P51" s="1818"/>
      <c r="Q51" s="1819">
        <f>'⑨第４号様式の２（内訳表）'!H13</f>
        <v>0</v>
      </c>
      <c r="R51" s="1820"/>
      <c r="S51" s="1820"/>
      <c r="T51" s="1820"/>
      <c r="U51" s="1820"/>
      <c r="V51" s="1820"/>
      <c r="W51" s="1820"/>
      <c r="X51" s="1820"/>
      <c r="Y51" s="1820"/>
      <c r="Z51" s="1820"/>
      <c r="AA51" s="1820"/>
      <c r="AB51" s="1820"/>
      <c r="AC51" s="1820"/>
      <c r="AD51" s="1820"/>
      <c r="AE51" s="1820"/>
      <c r="AF51" s="1820"/>
      <c r="AG51" s="1787"/>
      <c r="AH51" s="583" t="s">
        <v>12</v>
      </c>
      <c r="AI51" s="531"/>
      <c r="AJ51" s="531"/>
    </row>
    <row r="52" spans="1:48" s="5" customFormat="1" ht="18" customHeight="1">
      <c r="A52" s="531"/>
      <c r="B52" s="531"/>
      <c r="C52" s="584" t="s">
        <v>19</v>
      </c>
      <c r="D52" s="1822" t="s">
        <v>383</v>
      </c>
      <c r="E52" s="1996"/>
      <c r="F52" s="1996"/>
      <c r="G52" s="1996"/>
      <c r="H52" s="1996"/>
      <c r="I52" s="1996"/>
      <c r="J52" s="1996"/>
      <c r="K52" s="1996"/>
      <c r="L52" s="1996"/>
      <c r="M52" s="1996"/>
      <c r="N52" s="1996"/>
      <c r="O52" s="1996"/>
      <c r="P52" s="1996"/>
      <c r="Q52" s="1996"/>
      <c r="R52" s="1996"/>
      <c r="S52" s="1996"/>
      <c r="T52" s="1996"/>
      <c r="U52" s="1996"/>
      <c r="V52" s="1996"/>
      <c r="W52" s="1996"/>
      <c r="X52" s="1996"/>
      <c r="Y52" s="1996"/>
      <c r="Z52" s="1996"/>
      <c r="AA52" s="1996"/>
      <c r="AB52" s="1996"/>
      <c r="AC52" s="1996"/>
      <c r="AD52" s="1996"/>
      <c r="AE52" s="1996"/>
      <c r="AF52" s="1996"/>
      <c r="AG52" s="1996"/>
      <c r="AH52" s="1996"/>
      <c r="AI52" s="531"/>
      <c r="AJ52" s="531"/>
    </row>
    <row r="53" spans="1:48" s="4" customFormat="1" ht="17.100000000000001" customHeight="1">
      <c r="A53" s="61"/>
      <c r="B53" s="61"/>
      <c r="C53" s="354"/>
      <c r="D53" s="61"/>
      <c r="E53" s="554"/>
      <c r="F53" s="572"/>
      <c r="G53" s="82"/>
      <c r="H53" s="82"/>
      <c r="I53" s="82"/>
      <c r="J53" s="82"/>
      <c r="K53" s="82"/>
      <c r="L53" s="82"/>
      <c r="M53" s="82"/>
      <c r="N53" s="82"/>
      <c r="O53" s="82"/>
      <c r="P53" s="82"/>
      <c r="Q53" s="354"/>
      <c r="R53" s="354"/>
      <c r="S53" s="354"/>
      <c r="T53" s="354"/>
      <c r="U53" s="354"/>
      <c r="V53" s="354"/>
      <c r="W53" s="354"/>
      <c r="X53" s="354"/>
      <c r="Y53" s="354"/>
      <c r="Z53" s="354"/>
      <c r="AA53" s="354"/>
      <c r="AB53" s="354"/>
      <c r="AC53" s="354"/>
      <c r="AD53" s="354"/>
      <c r="AE53" s="354"/>
      <c r="AF53" s="354"/>
      <c r="AG53" s="354"/>
      <c r="AH53" s="622"/>
      <c r="AI53" s="61"/>
      <c r="AJ53" s="61"/>
    </row>
    <row r="54" spans="1:48" s="4" customFormat="1" ht="17.100000000000001" customHeight="1" thickBot="1">
      <c r="A54" s="61"/>
      <c r="B54" s="59" t="s">
        <v>18</v>
      </c>
      <c r="C54" s="586"/>
      <c r="D54" s="587"/>
      <c r="E54" s="587"/>
      <c r="F54" s="587"/>
      <c r="G54" s="587"/>
      <c r="H54" s="587"/>
      <c r="I54" s="587"/>
      <c r="J54" s="587"/>
      <c r="K54" s="587"/>
      <c r="L54" s="82"/>
      <c r="M54" s="82"/>
      <c r="N54" s="82"/>
      <c r="O54" s="82"/>
      <c r="P54" s="82"/>
      <c r="Q54" s="354"/>
      <c r="R54" s="354"/>
      <c r="S54" s="354"/>
      <c r="T54" s="354"/>
      <c r="U54" s="354"/>
      <c r="V54" s="354"/>
      <c r="W54" s="354"/>
      <c r="X54" s="354"/>
      <c r="Y54" s="354"/>
      <c r="Z54" s="354"/>
      <c r="AA54" s="354"/>
      <c r="AB54" s="354"/>
      <c r="AC54" s="354"/>
      <c r="AD54" s="354"/>
      <c r="AE54" s="354"/>
      <c r="AF54" s="354"/>
      <c r="AG54" s="354"/>
      <c r="AH54" s="622"/>
      <c r="AI54" s="61"/>
      <c r="AJ54" s="61"/>
    </row>
    <row r="55" spans="1:48" ht="30" customHeight="1">
      <c r="A55" s="59"/>
      <c r="B55" s="59"/>
      <c r="C55" s="623" t="s">
        <v>17</v>
      </c>
      <c r="D55" s="1997" t="s">
        <v>16</v>
      </c>
      <c r="E55" s="1998"/>
      <c r="F55" s="1998"/>
      <c r="G55" s="1998"/>
      <c r="H55" s="1998"/>
      <c r="I55" s="1998"/>
      <c r="J55" s="1998"/>
      <c r="K55" s="1998"/>
      <c r="L55" s="1998"/>
      <c r="M55" s="1998"/>
      <c r="N55" s="1998"/>
      <c r="O55" s="1998"/>
      <c r="P55" s="1998"/>
      <c r="Q55" s="1781" t="s">
        <v>15</v>
      </c>
      <c r="R55" s="1782"/>
      <c r="S55" s="1782"/>
      <c r="T55" s="1782"/>
      <c r="U55" s="1782"/>
      <c r="V55" s="1782"/>
      <c r="W55" s="1782"/>
      <c r="X55" s="1782"/>
      <c r="Y55" s="1783"/>
      <c r="Z55" s="1784"/>
      <c r="AA55" s="1785"/>
      <c r="AB55" s="1785"/>
      <c r="AC55" s="1785"/>
      <c r="AD55" s="1785"/>
      <c r="AE55" s="1785"/>
      <c r="AF55" s="1785"/>
      <c r="AG55" s="1785"/>
      <c r="AH55" s="1786"/>
      <c r="AI55" s="59"/>
      <c r="AJ55" s="59"/>
      <c r="AK55" s="1" t="s">
        <v>14</v>
      </c>
      <c r="AL55" s="3"/>
    </row>
    <row r="56" spans="1:48" ht="99.95" customHeight="1">
      <c r="A56" s="59"/>
      <c r="B56" s="59"/>
      <c r="C56" s="624"/>
      <c r="D56" s="1971" t="s">
        <v>13</v>
      </c>
      <c r="E56" s="1972"/>
      <c r="F56" s="1972"/>
      <c r="G56" s="1972"/>
      <c r="H56" s="1972"/>
      <c r="I56" s="1972"/>
      <c r="J56" s="1972"/>
      <c r="K56" s="1972"/>
      <c r="L56" s="1972"/>
      <c r="M56" s="1972"/>
      <c r="N56" s="1972"/>
      <c r="O56" s="1972"/>
      <c r="P56" s="1973"/>
      <c r="Q56" s="1969" t="str">
        <f>IF(Z55="","",IF(Z55="加算Ⅰ新規事由あり",MAX(Q29-Q36,0),MAX(ROUNDDOWN((Q42-(Q38-Q39-Q40-Q41)-Q49+Q51),-3),0)))</f>
        <v/>
      </c>
      <c r="R56" s="1970"/>
      <c r="S56" s="1970"/>
      <c r="T56" s="1970"/>
      <c r="U56" s="1970"/>
      <c r="V56" s="1970"/>
      <c r="W56" s="1970"/>
      <c r="X56" s="1970"/>
      <c r="Y56" s="1970"/>
      <c r="Z56" s="1970"/>
      <c r="AA56" s="1970"/>
      <c r="AB56" s="1970"/>
      <c r="AC56" s="1970"/>
      <c r="AD56" s="1970"/>
      <c r="AE56" s="1970"/>
      <c r="AF56" s="1970"/>
      <c r="AG56" s="1970"/>
      <c r="AH56" s="626" t="s">
        <v>12</v>
      </c>
      <c r="AI56" s="59"/>
      <c r="AJ56" s="59"/>
      <c r="AK56" s="1" t="s">
        <v>11</v>
      </c>
      <c r="AL56" s="3"/>
    </row>
    <row r="57" spans="1:48" ht="20.25" customHeight="1">
      <c r="A57" s="59"/>
      <c r="B57" s="59"/>
      <c r="C57" s="588" t="s">
        <v>10</v>
      </c>
      <c r="D57" s="591"/>
      <c r="E57" s="591"/>
      <c r="F57" s="591"/>
      <c r="G57" s="591"/>
      <c r="H57" s="591"/>
      <c r="I57" s="591"/>
      <c r="J57" s="591"/>
      <c r="K57" s="591"/>
      <c r="L57" s="591"/>
      <c r="M57" s="591"/>
      <c r="N57" s="591"/>
      <c r="O57" s="591"/>
      <c r="P57" s="591"/>
      <c r="Q57" s="750"/>
      <c r="R57" s="592"/>
      <c r="S57" s="592"/>
      <c r="T57" s="592"/>
      <c r="U57" s="592"/>
      <c r="V57" s="592"/>
      <c r="W57" s="592"/>
      <c r="X57" s="592"/>
      <c r="Y57" s="592"/>
      <c r="Z57" s="592"/>
      <c r="AA57" s="592"/>
      <c r="AB57" s="592"/>
      <c r="AC57" s="592"/>
      <c r="AD57" s="592"/>
      <c r="AE57" s="592"/>
      <c r="AF57" s="592"/>
      <c r="AG57" s="592"/>
      <c r="AH57" s="593"/>
      <c r="AI57" s="59"/>
      <c r="AJ57" s="59"/>
    </row>
    <row r="58" spans="1:48" ht="18.75" customHeight="1">
      <c r="A58" s="59"/>
      <c r="B58" s="59"/>
      <c r="C58" s="1989" t="s">
        <v>9</v>
      </c>
      <c r="D58" s="1976" t="s">
        <v>318</v>
      </c>
      <c r="E58" s="1977"/>
      <c r="F58" s="1977"/>
      <c r="G58" s="1977"/>
      <c r="H58" s="1977"/>
      <c r="I58" s="1977"/>
      <c r="J58" s="1977"/>
      <c r="K58" s="1977"/>
      <c r="L58" s="1977"/>
      <c r="M58" s="1977"/>
      <c r="N58" s="1977"/>
      <c r="O58" s="1977"/>
      <c r="P58" s="1978"/>
      <c r="Q58" s="1832" t="s">
        <v>7</v>
      </c>
      <c r="R58" s="1833"/>
      <c r="S58" s="1833"/>
      <c r="T58" s="1833"/>
      <c r="U58" s="1833"/>
      <c r="V58" s="1833"/>
      <c r="W58" s="1833"/>
      <c r="X58" s="1833"/>
      <c r="Y58" s="1834"/>
      <c r="Z58" s="1832" t="s">
        <v>6</v>
      </c>
      <c r="AA58" s="1982"/>
      <c r="AB58" s="1982"/>
      <c r="AC58" s="1982"/>
      <c r="AD58" s="1982"/>
      <c r="AE58" s="1982"/>
      <c r="AF58" s="1982"/>
      <c r="AG58" s="1982"/>
      <c r="AH58" s="1897"/>
      <c r="AI58" s="59"/>
      <c r="AJ58" s="59"/>
    </row>
    <row r="59" spans="1:48" ht="30" customHeight="1">
      <c r="A59" s="59"/>
      <c r="B59" s="59"/>
      <c r="C59" s="1990"/>
      <c r="D59" s="1979"/>
      <c r="E59" s="1980"/>
      <c r="F59" s="1980"/>
      <c r="G59" s="1980"/>
      <c r="H59" s="1980"/>
      <c r="I59" s="1980"/>
      <c r="J59" s="1980"/>
      <c r="K59" s="1980"/>
      <c r="L59" s="1980"/>
      <c r="M59" s="1980"/>
      <c r="N59" s="1980"/>
      <c r="O59" s="1980"/>
      <c r="P59" s="1981"/>
      <c r="Q59" s="1836" t="str">
        <f>IF(Q56="","",IF(Q56=0,"なし","あり"))</f>
        <v/>
      </c>
      <c r="R59" s="1837"/>
      <c r="S59" s="1837"/>
      <c r="T59" s="1837"/>
      <c r="U59" s="1837"/>
      <c r="V59" s="1837"/>
      <c r="W59" s="1837"/>
      <c r="X59" s="1837"/>
      <c r="Y59" s="1838"/>
      <c r="Z59" s="1893"/>
      <c r="AA59" s="1898"/>
      <c r="AB59" s="1898"/>
      <c r="AC59" s="1898"/>
      <c r="AD59" s="1898"/>
      <c r="AE59" s="1898"/>
      <c r="AF59" s="1898"/>
      <c r="AG59" s="1898"/>
      <c r="AH59" s="1899"/>
      <c r="AI59" s="59"/>
      <c r="AJ59" s="59"/>
    </row>
    <row r="60" spans="1:48" ht="17.100000000000001" customHeight="1">
      <c r="A60" s="59"/>
      <c r="B60" s="59"/>
      <c r="C60" s="1987" t="s">
        <v>5</v>
      </c>
      <c r="D60" s="1999" t="s">
        <v>291</v>
      </c>
      <c r="E60" s="2000"/>
      <c r="F60" s="2000"/>
      <c r="G60" s="2000"/>
      <c r="H60" s="2000"/>
      <c r="I60" s="2000"/>
      <c r="J60" s="2000"/>
      <c r="K60" s="2000"/>
      <c r="L60" s="2000"/>
      <c r="M60" s="2000"/>
      <c r="N60" s="2000"/>
      <c r="O60" s="2000"/>
      <c r="P60" s="2000"/>
      <c r="Q60" s="110"/>
      <c r="R60" s="1852" t="s">
        <v>4</v>
      </c>
      <c r="S60" s="1852"/>
      <c r="T60" s="1852"/>
      <c r="U60" s="1852"/>
      <c r="V60" s="1852"/>
      <c r="W60" s="1852"/>
      <c r="X60" s="1852"/>
      <c r="Y60" s="1852"/>
      <c r="Z60" s="1852"/>
      <c r="AA60" s="1852"/>
      <c r="AB60" s="1852"/>
      <c r="AC60" s="1852"/>
      <c r="AD60" s="1852"/>
      <c r="AE60" s="1852"/>
      <c r="AF60" s="1852"/>
      <c r="AG60" s="1852"/>
      <c r="AH60" s="1853"/>
      <c r="AI60" s="59"/>
      <c r="AJ60" s="59"/>
    </row>
    <row r="61" spans="1:48" ht="17.100000000000001" customHeight="1">
      <c r="A61" s="59"/>
      <c r="B61" s="59"/>
      <c r="C61" s="1988"/>
      <c r="D61" s="2001"/>
      <c r="E61" s="2002"/>
      <c r="F61" s="2002"/>
      <c r="G61" s="2002"/>
      <c r="H61" s="2002"/>
      <c r="I61" s="2002"/>
      <c r="J61" s="2002"/>
      <c r="K61" s="2002"/>
      <c r="L61" s="2002"/>
      <c r="M61" s="2002"/>
      <c r="N61" s="2002"/>
      <c r="O61" s="2002"/>
      <c r="P61" s="2002"/>
      <c r="Q61" s="110"/>
      <c r="R61" s="1855" t="s">
        <v>369</v>
      </c>
      <c r="S61" s="1855"/>
      <c r="T61" s="1855"/>
      <c r="U61" s="1855"/>
      <c r="V61" s="1855"/>
      <c r="W61" s="1855"/>
      <c r="X61" s="1855"/>
      <c r="Y61" s="1855"/>
      <c r="Z61" s="1855"/>
      <c r="AA61" s="1855"/>
      <c r="AB61" s="1855"/>
      <c r="AC61" s="1855"/>
      <c r="AD61" s="1855"/>
      <c r="AE61" s="1855"/>
      <c r="AF61" s="1855"/>
      <c r="AG61" s="1855"/>
      <c r="AH61" s="1856"/>
      <c r="AI61" s="59"/>
      <c r="AJ61" s="59"/>
    </row>
    <row r="62" spans="1:48" ht="17.100000000000001" customHeight="1">
      <c r="A62" s="59"/>
      <c r="B62" s="59"/>
      <c r="C62" s="1988"/>
      <c r="D62" s="2001"/>
      <c r="E62" s="2002"/>
      <c r="F62" s="2002"/>
      <c r="G62" s="2002"/>
      <c r="H62" s="2002"/>
      <c r="I62" s="2002"/>
      <c r="J62" s="2002"/>
      <c r="K62" s="2002"/>
      <c r="L62" s="2002"/>
      <c r="M62" s="2002"/>
      <c r="N62" s="2002"/>
      <c r="O62" s="2002"/>
      <c r="P62" s="2002"/>
      <c r="Q62" s="110"/>
      <c r="R62" s="1858" t="s">
        <v>3</v>
      </c>
      <c r="S62" s="1858"/>
      <c r="T62" s="1858"/>
      <c r="U62" s="1858"/>
      <c r="V62" s="1858"/>
      <c r="W62" s="1858"/>
      <c r="X62" s="1858"/>
      <c r="Y62" s="1858"/>
      <c r="Z62" s="1858"/>
      <c r="AA62" s="1858"/>
      <c r="AB62" s="1858"/>
      <c r="AC62" s="1858"/>
      <c r="AD62" s="1858"/>
      <c r="AE62" s="1858"/>
      <c r="AF62" s="1858"/>
      <c r="AG62" s="1858"/>
      <c r="AH62" s="1859"/>
      <c r="AI62" s="59"/>
      <c r="AJ62" s="59"/>
    </row>
    <row r="63" spans="1:48" ht="17.100000000000001" customHeight="1">
      <c r="A63" s="59"/>
      <c r="B63" s="59"/>
      <c r="C63" s="1988"/>
      <c r="D63" s="2001"/>
      <c r="E63" s="2002"/>
      <c r="F63" s="2002"/>
      <c r="G63" s="2002"/>
      <c r="H63" s="2002"/>
      <c r="I63" s="2002"/>
      <c r="J63" s="2002"/>
      <c r="K63" s="2002"/>
      <c r="L63" s="2002"/>
      <c r="M63" s="2002"/>
      <c r="N63" s="2002"/>
      <c r="O63" s="2002"/>
      <c r="P63" s="2002"/>
      <c r="Q63" s="110"/>
      <c r="R63" s="1861" t="s">
        <v>370</v>
      </c>
      <c r="S63" s="1861"/>
      <c r="T63" s="1861"/>
      <c r="U63" s="1861"/>
      <c r="V63" s="1861"/>
      <c r="W63" s="1861"/>
      <c r="X63" s="1861"/>
      <c r="Y63" s="1861"/>
      <c r="Z63" s="1861"/>
      <c r="AA63" s="1861"/>
      <c r="AB63" s="1861"/>
      <c r="AC63" s="1861"/>
      <c r="AD63" s="1861"/>
      <c r="AE63" s="1861"/>
      <c r="AF63" s="1861"/>
      <c r="AG63" s="1861"/>
      <c r="AH63" s="1862"/>
      <c r="AI63" s="59"/>
      <c r="AJ63" s="59"/>
      <c r="AV63" s="1" t="s">
        <v>2</v>
      </c>
    </row>
    <row r="64" spans="1:48" ht="98.25" customHeight="1" thickBot="1">
      <c r="A64" s="59"/>
      <c r="B64" s="59"/>
      <c r="C64" s="625"/>
      <c r="D64" s="1966" t="s">
        <v>1</v>
      </c>
      <c r="E64" s="1967"/>
      <c r="F64" s="1967"/>
      <c r="G64" s="1967"/>
      <c r="H64" s="1967"/>
      <c r="I64" s="1967"/>
      <c r="J64" s="1967"/>
      <c r="K64" s="1967"/>
      <c r="L64" s="1967"/>
      <c r="M64" s="1967"/>
      <c r="N64" s="1967"/>
      <c r="O64" s="1967"/>
      <c r="P64" s="1968"/>
      <c r="Q64" s="1934"/>
      <c r="R64" s="1935"/>
      <c r="S64" s="1935"/>
      <c r="T64" s="1935"/>
      <c r="U64" s="1935"/>
      <c r="V64" s="1935"/>
      <c r="W64" s="1935"/>
      <c r="X64" s="1935"/>
      <c r="Y64" s="1935"/>
      <c r="Z64" s="1935"/>
      <c r="AA64" s="1935"/>
      <c r="AB64" s="1935"/>
      <c r="AC64" s="1935"/>
      <c r="AD64" s="1935"/>
      <c r="AE64" s="1935"/>
      <c r="AF64" s="1935"/>
      <c r="AG64" s="1935"/>
      <c r="AH64" s="1936"/>
      <c r="AI64" s="59"/>
      <c r="AJ64" s="59"/>
    </row>
    <row r="65" spans="1:47" s="2" customFormat="1" ht="9" customHeight="1">
      <c r="A65" s="59"/>
      <c r="B65" s="609"/>
      <c r="C65" s="609"/>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609"/>
      <c r="AC65" s="609"/>
      <c r="AD65" s="609"/>
      <c r="AE65" s="609"/>
      <c r="AF65" s="609"/>
      <c r="AG65" s="609"/>
      <c r="AH65" s="627"/>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5xbd9Uo9Yy4PbJMdsRQ2zvPBO+Q0pAo4a9rYCvy4a1T4aeGWke2BtznDYE15Mj4MFylHlv2IG/YqeE8WD+mqKA==" saltValue="n7/q0WFvRrmWLoUWAaGmzw==" spinCount="100000" sheet="1" objects="1" scenarios="1" formatCells="0"/>
  <mergeCells count="99">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Q49:AG49"/>
    <mergeCell ref="Q43:AG43"/>
    <mergeCell ref="Q44:AG44"/>
    <mergeCell ref="G43:P43"/>
    <mergeCell ref="G44:P44"/>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s>
  <phoneticPr fontId="16"/>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F134"/>
  <sheetViews>
    <sheetView view="pageBreakPreview" zoomScale="118" zoomScaleNormal="90" zoomScaleSheetLayoutView="118" workbookViewId="0">
      <selection activeCell="Q15" sqref="Q15:U15"/>
    </sheetView>
  </sheetViews>
  <sheetFormatPr defaultRowHeight="13.5"/>
  <cols>
    <col min="1" max="32" width="2.75" style="717" customWidth="1"/>
    <col min="33" max="33" width="3" style="717" customWidth="1"/>
    <col min="34" max="36" width="9" style="717"/>
    <col min="37" max="43" width="9" style="717" customWidth="1"/>
    <col min="44" max="58" width="9" style="717" hidden="1" customWidth="1"/>
    <col min="59" max="16384" width="9" style="717"/>
  </cols>
  <sheetData>
    <row r="1" spans="1:57" ht="14.25" thickBot="1">
      <c r="A1" s="712"/>
      <c r="B1" s="712"/>
      <c r="C1" s="712"/>
      <c r="D1" s="712"/>
      <c r="E1" s="712"/>
      <c r="F1" s="712"/>
      <c r="G1" s="712"/>
      <c r="H1" s="712"/>
      <c r="I1" s="712"/>
      <c r="J1" s="712"/>
      <c r="K1" s="712"/>
      <c r="L1" s="712"/>
      <c r="M1" s="712"/>
      <c r="N1" s="712"/>
      <c r="O1" s="712"/>
      <c r="P1" s="712"/>
      <c r="Q1" s="712"/>
      <c r="R1" s="148"/>
      <c r="S1" s="844"/>
      <c r="T1" s="844"/>
      <c r="U1" s="845">
        <f ca="1">TODAY()</f>
        <v>44447</v>
      </c>
      <c r="V1" s="845"/>
      <c r="W1" s="845"/>
      <c r="X1" s="845"/>
      <c r="Y1" s="845"/>
      <c r="Z1" s="845"/>
      <c r="AA1" s="845"/>
      <c r="AB1" s="148"/>
      <c r="AC1" s="846">
        <f>①入力シート!E5</f>
        <v>0</v>
      </c>
      <c r="AD1" s="846"/>
      <c r="AE1" s="846"/>
      <c r="AF1" s="147" t="s">
        <v>843</v>
      </c>
      <c r="AL1" s="160"/>
      <c r="AM1" s="153"/>
      <c r="AN1" s="153"/>
      <c r="AR1" s="160" t="s">
        <v>519</v>
      </c>
      <c r="AS1" s="160"/>
      <c r="AU1" s="717" t="s">
        <v>842</v>
      </c>
      <c r="AX1" s="741" t="s">
        <v>518</v>
      </c>
      <c r="AY1" s="740" t="e">
        <f>VLOOKUP(K46,休日人数,2,1)</f>
        <v>#N/A</v>
      </c>
      <c r="AZ1" s="727"/>
      <c r="BA1" s="739" t="s">
        <v>517</v>
      </c>
      <c r="BB1" s="738"/>
      <c r="BC1" s="727"/>
      <c r="BD1" s="727" t="s">
        <v>516</v>
      </c>
      <c r="BE1" s="727"/>
    </row>
    <row r="2" spans="1:57" ht="14.25" customHeight="1">
      <c r="A2" s="712"/>
      <c r="B2" s="847" t="s">
        <v>841</v>
      </c>
      <c r="C2" s="848"/>
      <c r="D2" s="848"/>
      <c r="E2" s="848"/>
      <c r="F2" s="848"/>
      <c r="G2" s="848"/>
      <c r="H2" s="848"/>
      <c r="I2" s="848"/>
      <c r="J2" s="849"/>
      <c r="K2" s="712"/>
      <c r="L2" s="712"/>
      <c r="M2" s="712"/>
      <c r="N2" s="712"/>
      <c r="O2" s="712"/>
      <c r="P2" s="712"/>
      <c r="Q2" s="712"/>
      <c r="R2" s="856" t="s">
        <v>62</v>
      </c>
      <c r="S2" s="857"/>
      <c r="T2" s="857"/>
      <c r="U2" s="858"/>
      <c r="V2" s="859" t="s">
        <v>515</v>
      </c>
      <c r="W2" s="860"/>
      <c r="X2" s="860"/>
      <c r="Y2" s="860"/>
      <c r="Z2" s="860"/>
      <c r="AA2" s="860"/>
      <c r="AB2" s="860"/>
      <c r="AC2" s="860"/>
      <c r="AD2" s="860"/>
      <c r="AE2" s="860"/>
      <c r="AF2" s="861"/>
      <c r="AL2" s="160"/>
      <c r="AM2" s="153"/>
      <c r="AN2" s="153"/>
      <c r="AR2" s="160">
        <v>1</v>
      </c>
      <c r="AS2" s="160">
        <v>20</v>
      </c>
      <c r="AU2" s="737" t="s">
        <v>514</v>
      </c>
      <c r="AV2" s="153" t="e">
        <f>$AA$15&amp;AU2</f>
        <v>#N/A</v>
      </c>
      <c r="AX2" s="727">
        <v>1</v>
      </c>
      <c r="AY2" s="727">
        <v>210</v>
      </c>
      <c r="AZ2" s="727"/>
      <c r="BA2" s="736" t="s">
        <v>513</v>
      </c>
      <c r="BB2" s="736" t="s">
        <v>512</v>
      </c>
      <c r="BC2" s="727"/>
      <c r="BD2" s="727" t="s">
        <v>511</v>
      </c>
      <c r="BE2" s="727" t="s">
        <v>510</v>
      </c>
    </row>
    <row r="3" spans="1:57" ht="14.25" customHeight="1">
      <c r="A3" s="712"/>
      <c r="B3" s="850"/>
      <c r="C3" s="851"/>
      <c r="D3" s="851"/>
      <c r="E3" s="851"/>
      <c r="F3" s="851"/>
      <c r="G3" s="851"/>
      <c r="H3" s="851"/>
      <c r="I3" s="851"/>
      <c r="J3" s="852"/>
      <c r="K3" s="712"/>
      <c r="L3" s="712"/>
      <c r="M3" s="712"/>
      <c r="N3" s="712"/>
      <c r="O3" s="712"/>
      <c r="P3" s="712"/>
      <c r="Q3" s="712"/>
      <c r="R3" s="862" t="s">
        <v>61</v>
      </c>
      <c r="S3" s="863"/>
      <c r="T3" s="863"/>
      <c r="U3" s="864"/>
      <c r="V3" s="865">
        <f>①入力シート!D7</f>
        <v>0</v>
      </c>
      <c r="W3" s="866"/>
      <c r="X3" s="866"/>
      <c r="Y3" s="866"/>
      <c r="Z3" s="866"/>
      <c r="AA3" s="866"/>
      <c r="AB3" s="866"/>
      <c r="AC3" s="866"/>
      <c r="AD3" s="866"/>
      <c r="AE3" s="866"/>
      <c r="AF3" s="867"/>
      <c r="AK3" s="731"/>
      <c r="AL3" s="731"/>
      <c r="AM3" s="153"/>
      <c r="AN3" s="153"/>
      <c r="AR3" s="725">
        <v>21</v>
      </c>
      <c r="AS3" s="725">
        <v>30</v>
      </c>
      <c r="AU3" s="723" t="s">
        <v>509</v>
      </c>
      <c r="AV3" s="153" t="e">
        <f>$AA$15&amp;AU3</f>
        <v>#N/A</v>
      </c>
      <c r="AX3" s="727">
        <v>211</v>
      </c>
      <c r="AY3" s="727">
        <v>279</v>
      </c>
      <c r="AZ3" s="727"/>
      <c r="BA3" s="731" t="s">
        <v>508</v>
      </c>
      <c r="BB3" s="159">
        <f>SUM(BE4:BE10)</f>
        <v>7.8000000000000016</v>
      </c>
      <c r="BC3" s="727"/>
      <c r="BD3" s="727"/>
      <c r="BE3" s="727"/>
    </row>
    <row r="4" spans="1:57" ht="14.25" customHeight="1">
      <c r="A4" s="712"/>
      <c r="B4" s="850"/>
      <c r="C4" s="851"/>
      <c r="D4" s="851"/>
      <c r="E4" s="851"/>
      <c r="F4" s="851"/>
      <c r="G4" s="851"/>
      <c r="H4" s="851"/>
      <c r="I4" s="851"/>
      <c r="J4" s="852"/>
      <c r="K4" s="712"/>
      <c r="L4" s="712"/>
      <c r="M4" s="712"/>
      <c r="N4" s="712"/>
      <c r="O4" s="712"/>
      <c r="P4" s="712"/>
      <c r="Q4" s="712"/>
      <c r="R4" s="868" t="s">
        <v>840</v>
      </c>
      <c r="S4" s="869"/>
      <c r="T4" s="869"/>
      <c r="U4" s="870"/>
      <c r="V4" s="874">
        <f>①入力シート!D8</f>
        <v>0</v>
      </c>
      <c r="W4" s="875"/>
      <c r="X4" s="875"/>
      <c r="Y4" s="875"/>
      <c r="Z4" s="875"/>
      <c r="AA4" s="875"/>
      <c r="AB4" s="875"/>
      <c r="AC4" s="875"/>
      <c r="AD4" s="875"/>
      <c r="AE4" s="875"/>
      <c r="AF4" s="876"/>
      <c r="AK4" s="731"/>
      <c r="AL4" s="160"/>
      <c r="AM4" s="153"/>
      <c r="AN4" s="153"/>
      <c r="AR4" s="725">
        <v>31</v>
      </c>
      <c r="AS4" s="725">
        <v>40</v>
      </c>
      <c r="AU4" s="723" t="s">
        <v>464</v>
      </c>
      <c r="AV4" s="153" t="e">
        <f>$AA$15&amp;"１，２歳児"</f>
        <v>#N/A</v>
      </c>
      <c r="AX4" s="727">
        <v>280</v>
      </c>
      <c r="AY4" s="727">
        <v>349</v>
      </c>
      <c r="AZ4" s="727"/>
      <c r="BA4" s="731" t="s">
        <v>507</v>
      </c>
      <c r="BB4" s="159">
        <f>SUM(BE5:BE10)</f>
        <v>5.8000000000000007</v>
      </c>
      <c r="BC4" s="727"/>
      <c r="BD4" s="735" t="s">
        <v>506</v>
      </c>
      <c r="BE4" s="734">
        <v>2</v>
      </c>
    </row>
    <row r="5" spans="1:57" ht="14.25" customHeight="1">
      <c r="A5" s="712"/>
      <c r="B5" s="850"/>
      <c r="C5" s="851"/>
      <c r="D5" s="851"/>
      <c r="E5" s="851"/>
      <c r="F5" s="851"/>
      <c r="G5" s="851"/>
      <c r="H5" s="851"/>
      <c r="I5" s="851"/>
      <c r="J5" s="852"/>
      <c r="K5" s="712"/>
      <c r="L5" s="712"/>
      <c r="M5" s="712"/>
      <c r="N5" s="712"/>
      <c r="O5" s="712"/>
      <c r="P5" s="712"/>
      <c r="Q5" s="712"/>
      <c r="R5" s="871"/>
      <c r="S5" s="872"/>
      <c r="T5" s="872"/>
      <c r="U5" s="873"/>
      <c r="V5" s="877"/>
      <c r="W5" s="878"/>
      <c r="X5" s="878"/>
      <c r="Y5" s="878"/>
      <c r="Z5" s="878"/>
      <c r="AA5" s="878"/>
      <c r="AB5" s="878"/>
      <c r="AC5" s="878"/>
      <c r="AD5" s="878"/>
      <c r="AE5" s="878"/>
      <c r="AF5" s="879"/>
      <c r="AK5" s="731"/>
      <c r="AL5" s="160"/>
      <c r="AR5" s="725">
        <v>41</v>
      </c>
      <c r="AS5" s="725">
        <v>50</v>
      </c>
      <c r="AU5" s="723" t="s">
        <v>465</v>
      </c>
      <c r="AV5" s="153" t="e">
        <f>$AA$15&amp;"１，２歳児"</f>
        <v>#N/A</v>
      </c>
      <c r="AX5" s="727">
        <v>350</v>
      </c>
      <c r="AY5" s="727">
        <v>419</v>
      </c>
      <c r="AZ5" s="727"/>
      <c r="BA5" s="731" t="s">
        <v>505</v>
      </c>
      <c r="BB5" s="733">
        <f>SUM(BE6:BE10)</f>
        <v>3.9000000000000004</v>
      </c>
      <c r="BC5" s="727"/>
      <c r="BD5" s="730" t="s">
        <v>504</v>
      </c>
      <c r="BE5" s="732">
        <v>1.9</v>
      </c>
    </row>
    <row r="6" spans="1:57" ht="14.25" customHeight="1" thickBot="1">
      <c r="A6" s="712"/>
      <c r="B6" s="850"/>
      <c r="C6" s="851"/>
      <c r="D6" s="851"/>
      <c r="E6" s="851"/>
      <c r="F6" s="851"/>
      <c r="G6" s="851"/>
      <c r="H6" s="851"/>
      <c r="I6" s="851"/>
      <c r="J6" s="852"/>
      <c r="K6" s="712"/>
      <c r="L6" s="712"/>
      <c r="M6" s="712"/>
      <c r="N6" s="712"/>
      <c r="O6" s="712"/>
      <c r="P6" s="712"/>
      <c r="Q6" s="712"/>
      <c r="R6" s="790" t="s">
        <v>844</v>
      </c>
      <c r="S6" s="791"/>
      <c r="T6" s="791"/>
      <c r="U6" s="792"/>
      <c r="V6" s="793">
        <f>①入力シート!D9</f>
        <v>0</v>
      </c>
      <c r="W6" s="794"/>
      <c r="X6" s="794"/>
      <c r="Y6" s="794"/>
      <c r="Z6" s="794"/>
      <c r="AA6" s="794"/>
      <c r="AB6" s="794"/>
      <c r="AC6" s="794"/>
      <c r="AD6" s="794"/>
      <c r="AE6" s="794"/>
      <c r="AF6" s="795"/>
      <c r="AK6" s="731"/>
      <c r="AL6" s="731"/>
      <c r="AR6" s="725">
        <v>51</v>
      </c>
      <c r="AS6" s="725">
        <v>60</v>
      </c>
      <c r="AU6" s="723" t="s">
        <v>466</v>
      </c>
      <c r="AV6" s="153" t="e">
        <f>$AA$15&amp;AU6</f>
        <v>#N/A</v>
      </c>
      <c r="AX6" s="727">
        <v>420</v>
      </c>
      <c r="AY6" s="727">
        <v>489</v>
      </c>
      <c r="AZ6" s="727"/>
      <c r="BA6" s="731" t="s">
        <v>503</v>
      </c>
      <c r="BB6" s="159">
        <f>SUM(BE7:BE10)</f>
        <v>2.6000000000000005</v>
      </c>
      <c r="BC6" s="727"/>
      <c r="BD6" s="730" t="s">
        <v>502</v>
      </c>
      <c r="BE6" s="158">
        <v>1.3</v>
      </c>
    </row>
    <row r="7" spans="1:57" ht="15" customHeight="1" thickBot="1">
      <c r="A7" s="712"/>
      <c r="B7" s="853"/>
      <c r="C7" s="854"/>
      <c r="D7" s="854"/>
      <c r="E7" s="854"/>
      <c r="F7" s="854"/>
      <c r="G7" s="854"/>
      <c r="H7" s="854"/>
      <c r="I7" s="854"/>
      <c r="J7" s="855"/>
      <c r="K7" s="712"/>
      <c r="L7" s="712"/>
      <c r="M7" s="712"/>
      <c r="N7" s="712"/>
      <c r="O7" s="712"/>
      <c r="P7" s="712"/>
      <c r="Q7" s="712"/>
      <c r="R7" s="796"/>
      <c r="S7" s="796"/>
      <c r="T7" s="796"/>
      <c r="U7" s="796"/>
      <c r="V7" s="797"/>
      <c r="W7" s="797"/>
      <c r="X7" s="797"/>
      <c r="Y7" s="797"/>
      <c r="Z7" s="797"/>
      <c r="AA7" s="797"/>
      <c r="AB7" s="797"/>
      <c r="AC7" s="797"/>
      <c r="AD7" s="797"/>
      <c r="AE7" s="797"/>
      <c r="AF7" s="797"/>
      <c r="AG7" s="743"/>
      <c r="AK7" s="731"/>
      <c r="AL7" s="160"/>
      <c r="AR7" s="725">
        <v>61</v>
      </c>
      <c r="AS7" s="725">
        <v>70</v>
      </c>
      <c r="AX7" s="727">
        <v>490</v>
      </c>
      <c r="AY7" s="727">
        <v>559</v>
      </c>
      <c r="AZ7" s="727"/>
      <c r="BA7" s="731" t="s">
        <v>501</v>
      </c>
      <c r="BB7" s="159">
        <f>SUM(BE8:BE10)</f>
        <v>1.5</v>
      </c>
      <c r="BC7" s="727"/>
      <c r="BD7" s="730" t="s">
        <v>500</v>
      </c>
      <c r="BE7" s="158">
        <v>1.1000000000000001</v>
      </c>
    </row>
    <row r="8" spans="1:57" ht="5.25" customHeight="1">
      <c r="A8" s="712"/>
      <c r="B8" s="712"/>
      <c r="C8" s="712"/>
      <c r="D8" s="712"/>
      <c r="E8" s="712"/>
      <c r="F8" s="712"/>
      <c r="G8" s="712"/>
      <c r="H8" s="712"/>
      <c r="I8" s="712"/>
      <c r="J8" s="712"/>
      <c r="K8" s="712"/>
      <c r="L8" s="712"/>
      <c r="M8" s="712"/>
      <c r="N8" s="712"/>
      <c r="O8" s="712"/>
      <c r="P8" s="712"/>
      <c r="Q8" s="712"/>
      <c r="R8" s="712"/>
      <c r="S8" s="712"/>
      <c r="T8" s="712"/>
      <c r="U8" s="712"/>
      <c r="V8" s="712"/>
      <c r="W8" s="712"/>
      <c r="X8" s="744"/>
      <c r="Y8" s="712"/>
      <c r="Z8" s="712"/>
      <c r="AA8" s="712"/>
      <c r="AB8" s="712"/>
      <c r="AC8" s="712"/>
      <c r="AD8" s="712"/>
      <c r="AE8" s="712"/>
      <c r="AF8" s="712"/>
      <c r="AL8" s="160"/>
      <c r="AM8" s="160"/>
      <c r="AN8" s="160"/>
      <c r="AR8" s="725">
        <v>71</v>
      </c>
      <c r="AS8" s="725">
        <v>80</v>
      </c>
      <c r="AU8" s="723"/>
      <c r="AV8" s="153"/>
      <c r="AX8" s="717">
        <v>560</v>
      </c>
      <c r="AY8" s="717">
        <v>629</v>
      </c>
      <c r="BA8" s="731" t="s">
        <v>499</v>
      </c>
      <c r="BB8" s="159">
        <f>SUM(BE9:BE10)</f>
        <v>0.7</v>
      </c>
      <c r="BD8" s="730" t="s">
        <v>498</v>
      </c>
      <c r="BE8" s="158">
        <v>0.8</v>
      </c>
    </row>
    <row r="9" spans="1:57" ht="21">
      <c r="A9" s="798" t="s">
        <v>497</v>
      </c>
      <c r="B9" s="798"/>
      <c r="C9" s="798"/>
      <c r="D9" s="798"/>
      <c r="E9" s="798"/>
      <c r="F9" s="798"/>
      <c r="G9" s="798"/>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157"/>
      <c r="AH9" s="157"/>
      <c r="AI9" s="157"/>
      <c r="AJ9" s="157"/>
      <c r="AK9" s="731"/>
      <c r="AL9" s="160"/>
      <c r="AM9" s="723"/>
      <c r="AN9" s="153"/>
      <c r="AR9" s="725">
        <v>81</v>
      </c>
      <c r="AS9" s="725">
        <v>90</v>
      </c>
      <c r="AX9" s="727">
        <v>630</v>
      </c>
      <c r="AY9" s="727">
        <v>699</v>
      </c>
      <c r="AZ9" s="727"/>
      <c r="BA9" s="731" t="s">
        <v>493</v>
      </c>
      <c r="BB9" s="156">
        <f>SUM(BE10)</f>
        <v>-0.3</v>
      </c>
      <c r="BC9" s="727"/>
      <c r="BD9" s="730" t="s">
        <v>496</v>
      </c>
      <c r="BE9" s="729">
        <v>1</v>
      </c>
    </row>
    <row r="10" spans="1:57" ht="6" customHeight="1">
      <c r="A10" s="712"/>
      <c r="B10" s="712"/>
      <c r="C10" s="712"/>
      <c r="D10" s="712"/>
      <c r="E10" s="712"/>
      <c r="F10" s="712"/>
      <c r="G10" s="712"/>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L10" s="160"/>
      <c r="AM10" s="153"/>
      <c r="AN10" s="153"/>
      <c r="AR10" s="725">
        <v>91</v>
      </c>
      <c r="AS10" s="725">
        <v>100</v>
      </c>
      <c r="AX10" s="727">
        <v>700</v>
      </c>
      <c r="AY10" s="727">
        <v>769</v>
      </c>
      <c r="AZ10" s="727"/>
      <c r="BA10" s="727"/>
      <c r="BB10" s="727"/>
      <c r="BC10" s="727"/>
      <c r="BD10" s="728" t="s">
        <v>495</v>
      </c>
      <c r="BE10" s="155">
        <v>-0.3</v>
      </c>
    </row>
    <row r="11" spans="1:57" hidden="1">
      <c r="A11" s="799" t="s">
        <v>839</v>
      </c>
      <c r="B11" s="800"/>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1"/>
      <c r="AL11" s="160"/>
      <c r="AM11" s="153"/>
      <c r="AN11" s="153"/>
      <c r="AR11" s="725">
        <v>101</v>
      </c>
      <c r="AS11" s="725">
        <v>110</v>
      </c>
      <c r="AU11" s="717" t="s">
        <v>838</v>
      </c>
      <c r="AX11" s="727">
        <v>770</v>
      </c>
      <c r="AY11" s="727">
        <v>839</v>
      </c>
      <c r="AZ11" s="727"/>
      <c r="BA11" s="727"/>
      <c r="BB11" s="727"/>
      <c r="BC11" s="727"/>
      <c r="BD11" s="727"/>
      <c r="BE11" s="727"/>
    </row>
    <row r="12" spans="1:57" ht="6" hidden="1" customHeight="1">
      <c r="A12" s="802"/>
      <c r="B12" s="803"/>
      <c r="C12" s="803"/>
      <c r="D12" s="803"/>
      <c r="E12" s="803"/>
      <c r="F12" s="803"/>
      <c r="G12" s="803"/>
      <c r="H12" s="803"/>
      <c r="I12" s="803"/>
      <c r="J12" s="803"/>
      <c r="K12" s="803"/>
      <c r="L12" s="803"/>
      <c r="M12" s="803"/>
      <c r="N12" s="803"/>
      <c r="O12" s="803"/>
      <c r="P12" s="803"/>
      <c r="Q12" s="803"/>
      <c r="R12" s="803"/>
      <c r="S12" s="803"/>
      <c r="T12" s="803"/>
      <c r="U12" s="803"/>
      <c r="V12" s="803"/>
      <c r="W12" s="803"/>
      <c r="X12" s="803"/>
      <c r="Y12" s="803"/>
      <c r="Z12" s="803"/>
      <c r="AA12" s="803"/>
      <c r="AB12" s="803"/>
      <c r="AC12" s="803"/>
      <c r="AD12" s="803"/>
      <c r="AE12" s="803"/>
      <c r="AF12" s="804"/>
      <c r="AL12" s="160"/>
      <c r="AM12" s="153"/>
      <c r="AN12" s="153"/>
      <c r="AR12" s="725">
        <v>111</v>
      </c>
      <c r="AS12" s="725">
        <v>120</v>
      </c>
      <c r="AU12" s="723" t="s">
        <v>837</v>
      </c>
      <c r="AV12" s="153" t="e">
        <f>$AA$16&amp;AU12</f>
        <v>#N/A</v>
      </c>
      <c r="AX12" s="727">
        <v>840</v>
      </c>
      <c r="AY12" s="727">
        <v>909</v>
      </c>
      <c r="AZ12" s="727"/>
      <c r="BA12" s="727"/>
      <c r="BB12" s="727"/>
      <c r="BC12" s="727"/>
      <c r="BD12" s="727"/>
      <c r="BE12" s="727"/>
    </row>
    <row r="13" spans="1:57" hidden="1">
      <c r="A13" s="805" t="s">
        <v>836</v>
      </c>
      <c r="B13" s="806"/>
      <c r="C13" s="806"/>
      <c r="D13" s="806"/>
      <c r="E13" s="806"/>
      <c r="F13" s="806"/>
      <c r="G13" s="806"/>
      <c r="H13" s="806"/>
      <c r="I13" s="806"/>
      <c r="J13" s="806"/>
      <c r="K13" s="806"/>
      <c r="L13" s="806"/>
      <c r="M13" s="806"/>
      <c r="N13" s="806"/>
      <c r="O13" s="806"/>
      <c r="P13" s="806"/>
      <c r="Q13" s="806"/>
      <c r="R13" s="806"/>
      <c r="S13" s="806"/>
      <c r="T13" s="806"/>
      <c r="U13" s="806"/>
      <c r="V13" s="806"/>
      <c r="W13" s="806"/>
      <c r="X13" s="806"/>
      <c r="Y13" s="806"/>
      <c r="Z13" s="806"/>
      <c r="AA13" s="806"/>
      <c r="AB13" s="806"/>
      <c r="AC13" s="806"/>
      <c r="AD13" s="806"/>
      <c r="AE13" s="806"/>
      <c r="AF13" s="807"/>
      <c r="AL13" s="160"/>
      <c r="AM13" s="153"/>
      <c r="AN13" s="153"/>
      <c r="AR13" s="725">
        <v>121</v>
      </c>
      <c r="AS13" s="725">
        <v>130</v>
      </c>
      <c r="AU13" s="723" t="s">
        <v>823</v>
      </c>
      <c r="AV13" s="153" t="e">
        <f>$AA$16&amp;AU13</f>
        <v>#N/A</v>
      </c>
      <c r="AX13" s="727">
        <v>910</v>
      </c>
      <c r="AY13" s="727">
        <v>979</v>
      </c>
      <c r="AZ13" s="727"/>
      <c r="BA13" s="727"/>
      <c r="BB13" s="727"/>
      <c r="BC13" s="727"/>
      <c r="BD13" s="727"/>
      <c r="BE13" s="727"/>
    </row>
    <row r="14" spans="1:57" ht="8.25" customHeight="1" thickBot="1">
      <c r="A14" s="712"/>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712"/>
      <c r="AC14" s="712"/>
      <c r="AD14" s="712"/>
      <c r="AE14" s="712"/>
      <c r="AF14" s="712"/>
      <c r="AL14" s="160"/>
      <c r="AM14" s="153"/>
      <c r="AN14" s="153"/>
      <c r="AR14" s="725">
        <v>131</v>
      </c>
      <c r="AS14" s="725">
        <v>140</v>
      </c>
      <c r="AU14" s="723" t="s">
        <v>475</v>
      </c>
      <c r="AV14" s="153" t="e">
        <f>$AA$16&amp;"１，２歳児"</f>
        <v>#N/A</v>
      </c>
      <c r="AX14" s="727">
        <v>980</v>
      </c>
      <c r="AY14" s="727">
        <v>1049</v>
      </c>
      <c r="AZ14" s="727"/>
      <c r="BA14" s="727"/>
      <c r="BB14" s="727"/>
      <c r="BC14" s="727"/>
      <c r="BD14" s="727"/>
      <c r="BE14" s="727"/>
    </row>
    <row r="15" spans="1:57" ht="31.5" customHeight="1" thickBot="1">
      <c r="A15" s="712"/>
      <c r="B15" s="808" t="s">
        <v>835</v>
      </c>
      <c r="C15" s="809"/>
      <c r="D15" s="809"/>
      <c r="E15" s="809"/>
      <c r="F15" s="810"/>
      <c r="G15" s="811"/>
      <c r="H15" s="812"/>
      <c r="I15" s="812"/>
      <c r="J15" s="812"/>
      <c r="K15" s="813"/>
      <c r="L15" s="814" t="s">
        <v>834</v>
      </c>
      <c r="M15" s="815"/>
      <c r="N15" s="815"/>
      <c r="O15" s="815"/>
      <c r="P15" s="816"/>
      <c r="Q15" s="817"/>
      <c r="R15" s="818"/>
      <c r="S15" s="818"/>
      <c r="T15" s="818"/>
      <c r="U15" s="819"/>
      <c r="V15" s="814" t="s">
        <v>833</v>
      </c>
      <c r="W15" s="815"/>
      <c r="X15" s="815"/>
      <c r="Y15" s="815"/>
      <c r="Z15" s="815"/>
      <c r="AA15" s="820" t="e">
        <f>VLOOKUP(Q15,定員,2,1)</f>
        <v>#N/A</v>
      </c>
      <c r="AB15" s="820"/>
      <c r="AC15" s="820"/>
      <c r="AD15" s="820"/>
      <c r="AE15" s="820"/>
      <c r="AF15" s="712"/>
      <c r="AL15" s="160"/>
      <c r="AM15" s="160"/>
      <c r="AN15" s="160"/>
      <c r="AR15" s="725">
        <v>141</v>
      </c>
      <c r="AS15" s="725">
        <v>150</v>
      </c>
      <c r="AU15" s="723" t="s">
        <v>474</v>
      </c>
      <c r="AV15" s="153" t="e">
        <f>$AA$16&amp;"１，２歳児"</f>
        <v>#N/A</v>
      </c>
      <c r="AX15" s="727">
        <v>1050</v>
      </c>
      <c r="AY15" s="727">
        <v>1050</v>
      </c>
      <c r="AZ15" s="727"/>
      <c r="BA15" s="727"/>
      <c r="BB15" s="727"/>
      <c r="BC15" s="727"/>
      <c r="BD15" s="727"/>
      <c r="BE15" s="727"/>
    </row>
    <row r="16" spans="1:57" ht="31.5" customHeight="1" thickBot="1">
      <c r="A16" s="712"/>
      <c r="B16" s="726"/>
      <c r="C16" s="726"/>
      <c r="D16" s="726"/>
      <c r="E16" s="726"/>
      <c r="F16" s="726"/>
      <c r="G16" s="745"/>
      <c r="H16" s="745"/>
      <c r="I16" s="745"/>
      <c r="J16" s="745"/>
      <c r="K16" s="745"/>
      <c r="L16" s="808" t="s">
        <v>832</v>
      </c>
      <c r="M16" s="809"/>
      <c r="N16" s="809"/>
      <c r="O16" s="809"/>
      <c r="P16" s="810"/>
      <c r="Q16" s="817"/>
      <c r="R16" s="818"/>
      <c r="S16" s="818"/>
      <c r="T16" s="818"/>
      <c r="U16" s="819"/>
      <c r="V16" s="885" t="s">
        <v>831</v>
      </c>
      <c r="W16" s="809"/>
      <c r="X16" s="809"/>
      <c r="Y16" s="809"/>
      <c r="Z16" s="809"/>
      <c r="AA16" s="820" t="e">
        <f>VLOOKUP(Q16,定員,2,1)</f>
        <v>#N/A</v>
      </c>
      <c r="AB16" s="820"/>
      <c r="AC16" s="820"/>
      <c r="AD16" s="820"/>
      <c r="AE16" s="820"/>
      <c r="AF16" s="712"/>
      <c r="AL16" s="160"/>
      <c r="AM16" s="160"/>
      <c r="AN16" s="160"/>
      <c r="AR16" s="725">
        <v>151</v>
      </c>
      <c r="AS16" s="725">
        <v>160</v>
      </c>
      <c r="AU16" s="723" t="s">
        <v>820</v>
      </c>
      <c r="AV16" s="153" t="e">
        <f>$AA$16&amp;AU16</f>
        <v>#N/A</v>
      </c>
      <c r="AX16" s="727"/>
      <c r="AY16" s="727"/>
      <c r="AZ16" s="727"/>
      <c r="BA16" s="727"/>
      <c r="BB16" s="727"/>
      <c r="BC16" s="727"/>
      <c r="BD16" s="727"/>
      <c r="BE16" s="727"/>
    </row>
    <row r="17" spans="1:50" ht="31.5" customHeight="1">
      <c r="A17" s="712"/>
      <c r="B17" s="726"/>
      <c r="C17" s="726"/>
      <c r="D17" s="726"/>
      <c r="E17" s="726"/>
      <c r="F17" s="726"/>
      <c r="G17" s="745"/>
      <c r="H17" s="745"/>
      <c r="I17" s="745"/>
      <c r="J17" s="745"/>
      <c r="K17" s="745"/>
      <c r="L17" s="808" t="s">
        <v>830</v>
      </c>
      <c r="M17" s="809"/>
      <c r="N17" s="809"/>
      <c r="O17" s="809"/>
      <c r="P17" s="809"/>
      <c r="Q17" s="829">
        <f>Q15+Q16</f>
        <v>0</v>
      </c>
      <c r="R17" s="830"/>
      <c r="S17" s="830"/>
      <c r="T17" s="830"/>
      <c r="U17" s="831"/>
      <c r="V17" s="809" t="s">
        <v>829</v>
      </c>
      <c r="W17" s="809"/>
      <c r="X17" s="809"/>
      <c r="Y17" s="809"/>
      <c r="Z17" s="809"/>
      <c r="AA17" s="820" t="e">
        <f>VLOOKUP(Q17,定員,2,1)</f>
        <v>#N/A</v>
      </c>
      <c r="AB17" s="820"/>
      <c r="AC17" s="820"/>
      <c r="AD17" s="820"/>
      <c r="AE17" s="820"/>
      <c r="AF17" s="712"/>
      <c r="AL17" s="160"/>
      <c r="AM17" s="160"/>
      <c r="AN17" s="160"/>
      <c r="AR17" s="725">
        <v>161</v>
      </c>
      <c r="AS17" s="725">
        <v>170</v>
      </c>
    </row>
    <row r="18" spans="1:50" ht="5.25" customHeight="1">
      <c r="A18" s="712"/>
      <c r="B18" s="712"/>
      <c r="C18" s="712"/>
      <c r="D18" s="712"/>
      <c r="E18" s="712"/>
      <c r="F18" s="712"/>
      <c r="G18" s="712"/>
      <c r="H18" s="712"/>
      <c r="I18" s="712"/>
      <c r="J18" s="712"/>
      <c r="K18" s="712"/>
      <c r="L18" s="712"/>
      <c r="M18" s="712"/>
      <c r="N18" s="712"/>
      <c r="O18" s="712"/>
      <c r="P18" s="712"/>
      <c r="Q18" s="712"/>
      <c r="R18" s="712"/>
      <c r="S18" s="712"/>
      <c r="T18" s="712"/>
      <c r="U18" s="712"/>
      <c r="V18" s="712"/>
      <c r="W18" s="712"/>
      <c r="X18" s="712"/>
      <c r="Y18" s="712"/>
      <c r="Z18" s="712"/>
      <c r="AA18" s="712"/>
      <c r="AB18" s="712"/>
      <c r="AC18" s="712"/>
      <c r="AD18" s="712"/>
      <c r="AE18" s="712"/>
      <c r="AF18" s="712"/>
      <c r="AL18" s="160"/>
      <c r="AM18" s="160"/>
      <c r="AN18" s="160"/>
      <c r="AR18" s="725">
        <v>171</v>
      </c>
      <c r="AS18" s="725">
        <v>180</v>
      </c>
    </row>
    <row r="19" spans="1:50" ht="31.5" customHeight="1" thickBot="1">
      <c r="A19" s="712"/>
      <c r="B19" s="712"/>
      <c r="C19" s="712"/>
      <c r="D19" s="712"/>
      <c r="E19" s="712"/>
      <c r="F19" s="712"/>
      <c r="G19" s="889" t="s">
        <v>828</v>
      </c>
      <c r="H19" s="887"/>
      <c r="I19" s="887"/>
      <c r="J19" s="887"/>
      <c r="K19" s="887"/>
      <c r="L19" s="887" t="s">
        <v>513</v>
      </c>
      <c r="M19" s="887"/>
      <c r="N19" s="887"/>
      <c r="O19" s="887"/>
      <c r="P19" s="887"/>
      <c r="Q19" s="888" t="s">
        <v>512</v>
      </c>
      <c r="R19" s="888"/>
      <c r="S19" s="888"/>
      <c r="T19" s="888"/>
      <c r="U19" s="888"/>
      <c r="V19" s="712"/>
      <c r="W19" s="712"/>
      <c r="X19" s="712"/>
      <c r="Y19" s="712"/>
      <c r="Z19" s="712"/>
      <c r="AA19" s="712"/>
      <c r="AB19" s="712"/>
      <c r="AC19" s="712"/>
      <c r="AD19" s="712"/>
      <c r="AE19" s="712"/>
      <c r="AF19" s="712"/>
      <c r="AL19" s="160"/>
      <c r="AM19" s="160"/>
      <c r="AN19" s="160"/>
    </row>
    <row r="20" spans="1:50" ht="31.5" customHeight="1" thickBot="1">
      <c r="A20" s="712"/>
      <c r="B20" s="712"/>
      <c r="C20" s="712"/>
      <c r="D20" s="712"/>
      <c r="E20" s="712"/>
      <c r="F20" s="712"/>
      <c r="G20" s="841">
        <v>12</v>
      </c>
      <c r="H20" s="842"/>
      <c r="I20" s="842"/>
      <c r="J20" s="842"/>
      <c r="K20" s="843"/>
      <c r="L20" s="890" t="s">
        <v>493</v>
      </c>
      <c r="M20" s="891"/>
      <c r="N20" s="891"/>
      <c r="O20" s="891"/>
      <c r="P20" s="892"/>
      <c r="Q20" s="839">
        <f>VLOOKUP(L20,$BA$3:$BB$9,2,FALSE)</f>
        <v>-0.3</v>
      </c>
      <c r="R20" s="840"/>
      <c r="S20" s="840"/>
      <c r="T20" s="840"/>
      <c r="U20" s="840"/>
      <c r="V20" s="712"/>
      <c r="W20" s="712"/>
      <c r="X20" s="712"/>
      <c r="Y20" s="712"/>
      <c r="Z20" s="712"/>
      <c r="AA20" s="712"/>
      <c r="AB20" s="712"/>
      <c r="AC20" s="712"/>
      <c r="AD20" s="712"/>
      <c r="AE20" s="712"/>
      <c r="AF20" s="712"/>
      <c r="AL20" s="160"/>
      <c r="AM20" s="160"/>
      <c r="AN20" s="160"/>
    </row>
    <row r="21" spans="1:50" ht="5.25" customHeight="1">
      <c r="A21" s="712"/>
      <c r="B21" s="712"/>
      <c r="C21" s="712"/>
      <c r="D21" s="712"/>
      <c r="E21" s="712"/>
      <c r="F21" s="712"/>
      <c r="G21" s="712"/>
      <c r="H21" s="712"/>
      <c r="I21" s="712"/>
      <c r="J21" s="712"/>
      <c r="K21" s="712"/>
      <c r="L21" s="712"/>
      <c r="M21" s="712"/>
      <c r="N21" s="712"/>
      <c r="O21" s="712"/>
      <c r="P21" s="712"/>
      <c r="Q21" s="712"/>
      <c r="R21" s="712"/>
      <c r="S21" s="712"/>
      <c r="T21" s="712"/>
      <c r="U21" s="712"/>
      <c r="V21" s="712"/>
      <c r="W21" s="712"/>
      <c r="X21" s="712"/>
      <c r="Y21" s="712"/>
      <c r="Z21" s="712"/>
      <c r="AA21" s="712"/>
      <c r="AB21" s="712"/>
      <c r="AC21" s="712"/>
      <c r="AD21" s="712"/>
      <c r="AE21" s="712"/>
      <c r="AF21" s="712"/>
      <c r="AL21" s="160"/>
      <c r="AM21" s="160"/>
      <c r="AN21" s="160"/>
      <c r="AR21" s="724"/>
      <c r="AS21" s="724"/>
      <c r="AT21" s="739"/>
      <c r="AU21" s="723" t="s">
        <v>827</v>
      </c>
      <c r="AW21" s="739"/>
      <c r="AX21" s="739"/>
    </row>
    <row r="22" spans="1:50" ht="17.25" customHeight="1" thickBot="1">
      <c r="A22" s="712" t="s">
        <v>826</v>
      </c>
      <c r="B22" s="712"/>
      <c r="C22" s="712"/>
      <c r="D22" s="712"/>
      <c r="E22" s="712"/>
      <c r="F22" s="712"/>
      <c r="G22" s="746"/>
      <c r="H22" s="746"/>
      <c r="I22" s="746"/>
      <c r="J22" s="746"/>
      <c r="K22" s="746"/>
      <c r="L22" s="746"/>
      <c r="M22" s="747"/>
      <c r="N22" s="747"/>
      <c r="O22" s="747"/>
      <c r="P22" s="747"/>
      <c r="Q22" s="747"/>
      <c r="R22" s="747"/>
      <c r="S22" s="747"/>
      <c r="T22" s="747"/>
      <c r="U22" s="747"/>
      <c r="V22" s="712"/>
      <c r="W22" s="712"/>
      <c r="X22" s="712"/>
      <c r="Y22" s="712"/>
      <c r="Z22" s="712"/>
      <c r="AA22" s="712"/>
      <c r="AB22" s="712"/>
      <c r="AC22" s="712"/>
      <c r="AD22" s="712"/>
      <c r="AE22" s="712"/>
      <c r="AF22" s="712"/>
      <c r="AL22" s="160"/>
      <c r="AM22" s="160"/>
      <c r="AN22" s="160"/>
      <c r="AR22" s="739"/>
      <c r="AS22" s="739"/>
      <c r="AT22" s="739"/>
      <c r="AU22" s="723" t="s">
        <v>825</v>
      </c>
      <c r="AV22" s="153" t="e">
        <f>$AA$17&amp;AU22</f>
        <v>#N/A</v>
      </c>
      <c r="AW22" s="739"/>
      <c r="AX22" s="739"/>
    </row>
    <row r="23" spans="1:50" ht="37.5" customHeight="1" thickTop="1" thickBot="1">
      <c r="A23" s="880" t="s">
        <v>824</v>
      </c>
      <c r="B23" s="881"/>
      <c r="C23" s="881"/>
      <c r="D23" s="881"/>
      <c r="E23" s="881"/>
      <c r="F23" s="881"/>
      <c r="G23" s="881"/>
      <c r="H23" s="881"/>
      <c r="I23" s="881"/>
      <c r="J23" s="881"/>
      <c r="K23" s="881"/>
      <c r="L23" s="881"/>
      <c r="M23" s="882">
        <f>IFERROR(ROUNDDOWN(SUM(M89,M124,M129,M134),0),0)</f>
        <v>0</v>
      </c>
      <c r="N23" s="883"/>
      <c r="O23" s="883"/>
      <c r="P23" s="883"/>
      <c r="Q23" s="883"/>
      <c r="R23" s="883"/>
      <c r="S23" s="883"/>
      <c r="T23" s="883"/>
      <c r="U23" s="883"/>
      <c r="V23" s="883"/>
      <c r="W23" s="883"/>
      <c r="X23" s="883"/>
      <c r="Y23" s="883"/>
      <c r="Z23" s="883"/>
      <c r="AA23" s="883"/>
      <c r="AB23" s="883"/>
      <c r="AC23" s="883"/>
      <c r="AD23" s="883"/>
      <c r="AE23" s="883"/>
      <c r="AF23" s="748"/>
      <c r="AL23" s="160"/>
      <c r="AM23" s="160"/>
      <c r="AN23" s="160"/>
      <c r="AO23" s="725"/>
      <c r="AP23" s="725"/>
      <c r="AR23" s="739"/>
      <c r="AS23" s="739"/>
      <c r="AT23" s="739"/>
      <c r="AU23" s="723" t="s">
        <v>823</v>
      </c>
      <c r="AV23" s="153" t="e">
        <f>$AA$17&amp;AU23</f>
        <v>#N/A</v>
      </c>
      <c r="AW23" s="739"/>
      <c r="AX23" s="739"/>
    </row>
    <row r="24" spans="1:50" ht="5.25" customHeight="1">
      <c r="A24" s="712"/>
      <c r="B24" s="712"/>
      <c r="C24" s="712"/>
      <c r="D24" s="712"/>
      <c r="E24" s="712"/>
      <c r="F24" s="712"/>
      <c r="G24" s="712"/>
      <c r="H24" s="712"/>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L24" s="160"/>
      <c r="AM24" s="160"/>
      <c r="AN24" s="160"/>
      <c r="AR24" s="724"/>
      <c r="AS24" s="724"/>
      <c r="AT24" s="739"/>
      <c r="AU24" s="723" t="s">
        <v>475</v>
      </c>
      <c r="AV24" s="153" t="e">
        <f>$AA$17&amp;"１，２歳児"</f>
        <v>#N/A</v>
      </c>
      <c r="AW24" s="739"/>
      <c r="AX24" s="739"/>
    </row>
    <row r="25" spans="1:50" ht="15" customHeight="1">
      <c r="A25" s="147" t="s">
        <v>822</v>
      </c>
      <c r="B25" s="147"/>
      <c r="C25" s="147"/>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6"/>
      <c r="AF25" s="145"/>
      <c r="AL25" s="160"/>
      <c r="AM25" s="160"/>
      <c r="AN25" s="160"/>
      <c r="AO25" s="725"/>
      <c r="AP25" s="725"/>
      <c r="AR25" s="739"/>
      <c r="AS25" s="739"/>
      <c r="AT25" s="723"/>
      <c r="AU25" s="723" t="s">
        <v>474</v>
      </c>
      <c r="AV25" s="153" t="e">
        <f>$AA$17&amp;"１，２歳児"</f>
        <v>#N/A</v>
      </c>
      <c r="AW25" s="739"/>
      <c r="AX25" s="739"/>
    </row>
    <row r="26" spans="1:50" ht="14.25" customHeight="1">
      <c r="A26" s="884" t="s">
        <v>821</v>
      </c>
      <c r="B26" s="884"/>
      <c r="C26" s="884"/>
      <c r="D26" s="884"/>
      <c r="E26" s="884"/>
      <c r="F26" s="884"/>
      <c r="G26" s="884"/>
      <c r="H26" s="884"/>
      <c r="I26" s="884"/>
      <c r="J26" s="884"/>
      <c r="K26" s="884"/>
      <c r="L26" s="884"/>
      <c r="M26" s="884"/>
      <c r="N26" s="884"/>
      <c r="O26" s="884"/>
      <c r="P26" s="884"/>
      <c r="Q26" s="884"/>
      <c r="R26" s="884"/>
      <c r="S26" s="884"/>
      <c r="T26" s="884"/>
      <c r="U26" s="884"/>
      <c r="V26" s="884"/>
      <c r="W26" s="884"/>
      <c r="X26" s="884"/>
      <c r="Y26" s="884"/>
      <c r="Z26" s="884"/>
      <c r="AA26" s="884"/>
      <c r="AB26" s="884"/>
      <c r="AC26" s="884"/>
      <c r="AD26" s="884"/>
      <c r="AE26" s="884"/>
      <c r="AF26" s="884"/>
      <c r="AL26" s="160"/>
      <c r="AM26" s="160"/>
      <c r="AN26" s="160"/>
      <c r="AO26" s="725"/>
      <c r="AP26" s="725"/>
      <c r="AR26" s="739"/>
      <c r="AS26" s="739"/>
      <c r="AT26" s="723"/>
      <c r="AU26" s="723" t="s">
        <v>820</v>
      </c>
      <c r="AV26" s="153" t="e">
        <f>$AA$17&amp;AU26</f>
        <v>#N/A</v>
      </c>
      <c r="AW26" s="739"/>
      <c r="AX26" s="739"/>
    </row>
    <row r="27" spans="1:50" ht="14.25" customHeight="1">
      <c r="A27" s="838" t="s">
        <v>492</v>
      </c>
      <c r="B27" s="838"/>
      <c r="C27" s="838"/>
      <c r="D27" s="838"/>
      <c r="E27" s="838"/>
      <c r="F27" s="833" t="s">
        <v>491</v>
      </c>
      <c r="G27" s="833"/>
      <c r="H27" s="833" t="s">
        <v>490</v>
      </c>
      <c r="I27" s="833"/>
      <c r="J27" s="833" t="s">
        <v>489</v>
      </c>
      <c r="K27" s="833"/>
      <c r="L27" s="833" t="s">
        <v>488</v>
      </c>
      <c r="M27" s="833"/>
      <c r="N27" s="833" t="s">
        <v>487</v>
      </c>
      <c r="O27" s="833"/>
      <c r="P27" s="833" t="s">
        <v>486</v>
      </c>
      <c r="Q27" s="833"/>
      <c r="R27" s="833" t="s">
        <v>485</v>
      </c>
      <c r="S27" s="833"/>
      <c r="T27" s="833" t="s">
        <v>484</v>
      </c>
      <c r="U27" s="833"/>
      <c r="V27" s="833" t="s">
        <v>483</v>
      </c>
      <c r="W27" s="833"/>
      <c r="X27" s="833" t="s">
        <v>482</v>
      </c>
      <c r="Y27" s="833"/>
      <c r="Z27" s="833" t="s">
        <v>481</v>
      </c>
      <c r="AA27" s="833"/>
      <c r="AB27" s="833" t="s">
        <v>480</v>
      </c>
      <c r="AC27" s="833"/>
      <c r="AD27" s="833" t="s">
        <v>479</v>
      </c>
      <c r="AE27" s="833"/>
      <c r="AF27" s="833"/>
      <c r="AL27" s="160"/>
      <c r="AM27" s="160"/>
      <c r="AN27" s="160"/>
      <c r="AO27" s="725"/>
      <c r="AP27" s="725"/>
      <c r="AR27" s="739"/>
      <c r="AS27" s="739"/>
      <c r="AT27" s="723"/>
      <c r="AU27" s="718"/>
      <c r="AV27" s="739"/>
      <c r="AW27" s="739"/>
      <c r="AX27" s="739"/>
    </row>
    <row r="28" spans="1:50" ht="14.25" customHeight="1" thickBot="1">
      <c r="A28" s="838"/>
      <c r="B28" s="838"/>
      <c r="C28" s="838"/>
      <c r="D28" s="838"/>
      <c r="E28" s="838"/>
      <c r="F28" s="886" t="s">
        <v>478</v>
      </c>
      <c r="G28" s="886"/>
      <c r="H28" s="886"/>
      <c r="I28" s="886"/>
      <c r="J28" s="886"/>
      <c r="K28" s="886"/>
      <c r="L28" s="886"/>
      <c r="M28" s="886"/>
      <c r="N28" s="886"/>
      <c r="O28" s="886"/>
      <c r="P28" s="886"/>
      <c r="Q28" s="886"/>
      <c r="R28" s="886"/>
      <c r="S28" s="886"/>
      <c r="T28" s="886"/>
      <c r="U28" s="886"/>
      <c r="V28" s="886"/>
      <c r="W28" s="886"/>
      <c r="X28" s="886"/>
      <c r="Y28" s="886"/>
      <c r="Z28" s="886"/>
      <c r="AA28" s="886"/>
      <c r="AB28" s="886"/>
      <c r="AC28" s="886"/>
      <c r="AD28" s="833"/>
      <c r="AE28" s="833"/>
      <c r="AF28" s="833"/>
      <c r="AL28" s="160"/>
      <c r="AM28" s="160"/>
      <c r="AN28" s="160"/>
      <c r="AO28" s="725"/>
      <c r="AP28" s="725"/>
      <c r="AR28" s="739"/>
      <c r="AS28" s="739"/>
      <c r="AT28" s="723"/>
      <c r="AU28" s="718"/>
      <c r="AV28" s="739"/>
      <c r="AW28" s="739"/>
      <c r="AX28" s="739"/>
    </row>
    <row r="29" spans="1:50" ht="15" customHeight="1" thickTop="1">
      <c r="A29" s="832" t="s">
        <v>477</v>
      </c>
      <c r="B29" s="832"/>
      <c r="C29" s="832"/>
      <c r="D29" s="833" t="s">
        <v>473</v>
      </c>
      <c r="E29" s="834"/>
      <c r="F29" s="835"/>
      <c r="G29" s="836"/>
      <c r="H29" s="836"/>
      <c r="I29" s="836"/>
      <c r="J29" s="836"/>
      <c r="K29" s="836"/>
      <c r="L29" s="836"/>
      <c r="M29" s="836"/>
      <c r="N29" s="836"/>
      <c r="O29" s="836"/>
      <c r="P29" s="836"/>
      <c r="Q29" s="836"/>
      <c r="R29" s="836"/>
      <c r="S29" s="836"/>
      <c r="T29" s="836"/>
      <c r="U29" s="836"/>
      <c r="V29" s="836"/>
      <c r="W29" s="836"/>
      <c r="X29" s="836"/>
      <c r="Y29" s="836"/>
      <c r="Z29" s="836"/>
      <c r="AA29" s="836"/>
      <c r="AB29" s="836"/>
      <c r="AC29" s="893"/>
      <c r="AD29" s="837">
        <f t="shared" ref="AD29:AD38" si="0">IFERROR(ROUND(AVERAGE(F29:AC29),0),0)</f>
        <v>0</v>
      </c>
      <c r="AE29" s="838"/>
      <c r="AF29" s="838"/>
      <c r="AL29" s="160"/>
      <c r="AM29" s="160"/>
      <c r="AN29" s="160"/>
      <c r="AO29" s="725"/>
      <c r="AP29" s="725"/>
      <c r="AR29" s="739"/>
      <c r="AS29" s="739"/>
      <c r="AT29" s="723"/>
      <c r="AU29" s="718"/>
      <c r="AV29" s="739"/>
      <c r="AW29" s="739"/>
      <c r="AX29" s="739"/>
    </row>
    <row r="30" spans="1:50" ht="15" customHeight="1">
      <c r="A30" s="832"/>
      <c r="B30" s="832"/>
      <c r="C30" s="832"/>
      <c r="D30" s="833" t="s">
        <v>472</v>
      </c>
      <c r="E30" s="834"/>
      <c r="F30" s="896"/>
      <c r="G30" s="894"/>
      <c r="H30" s="894"/>
      <c r="I30" s="894"/>
      <c r="J30" s="894"/>
      <c r="K30" s="894"/>
      <c r="L30" s="894"/>
      <c r="M30" s="894"/>
      <c r="N30" s="894"/>
      <c r="O30" s="894"/>
      <c r="P30" s="894"/>
      <c r="Q30" s="894"/>
      <c r="R30" s="894"/>
      <c r="S30" s="894"/>
      <c r="T30" s="894"/>
      <c r="U30" s="894"/>
      <c r="V30" s="894"/>
      <c r="W30" s="894"/>
      <c r="X30" s="894"/>
      <c r="Y30" s="894"/>
      <c r="Z30" s="894"/>
      <c r="AA30" s="894"/>
      <c r="AB30" s="894"/>
      <c r="AC30" s="895"/>
      <c r="AD30" s="837">
        <f t="shared" si="0"/>
        <v>0</v>
      </c>
      <c r="AE30" s="838"/>
      <c r="AF30" s="838"/>
      <c r="AL30" s="160"/>
      <c r="AM30" s="160"/>
      <c r="AN30" s="160"/>
      <c r="AO30" s="725"/>
      <c r="AP30" s="725"/>
      <c r="AR30" s="739"/>
      <c r="AS30" s="739"/>
      <c r="AT30" s="723"/>
      <c r="AU30" s="718"/>
      <c r="AV30" s="739"/>
      <c r="AW30" s="739"/>
      <c r="AX30" s="739"/>
    </row>
    <row r="31" spans="1:50" ht="15" customHeight="1">
      <c r="A31" s="832" t="s">
        <v>476</v>
      </c>
      <c r="B31" s="832"/>
      <c r="C31" s="832"/>
      <c r="D31" s="833" t="s">
        <v>473</v>
      </c>
      <c r="E31" s="834"/>
      <c r="F31" s="896"/>
      <c r="G31" s="894"/>
      <c r="H31" s="894"/>
      <c r="I31" s="894"/>
      <c r="J31" s="894"/>
      <c r="K31" s="894"/>
      <c r="L31" s="894"/>
      <c r="M31" s="894"/>
      <c r="N31" s="894"/>
      <c r="O31" s="894"/>
      <c r="P31" s="894"/>
      <c r="Q31" s="894"/>
      <c r="R31" s="894"/>
      <c r="S31" s="894"/>
      <c r="T31" s="894"/>
      <c r="U31" s="894"/>
      <c r="V31" s="894"/>
      <c r="W31" s="894"/>
      <c r="X31" s="894"/>
      <c r="Y31" s="894"/>
      <c r="Z31" s="894"/>
      <c r="AA31" s="894"/>
      <c r="AB31" s="894"/>
      <c r="AC31" s="895"/>
      <c r="AD31" s="837">
        <f t="shared" si="0"/>
        <v>0</v>
      </c>
      <c r="AE31" s="838"/>
      <c r="AF31" s="838"/>
      <c r="AL31" s="160"/>
      <c r="AM31" s="160"/>
      <c r="AN31" s="160"/>
      <c r="AO31" s="725"/>
      <c r="AP31" s="725"/>
      <c r="AR31" s="739"/>
      <c r="AS31" s="739"/>
      <c r="AT31" s="723"/>
      <c r="AU31" s="718"/>
      <c r="AV31" s="739"/>
      <c r="AW31" s="739"/>
      <c r="AX31" s="739"/>
    </row>
    <row r="32" spans="1:50" ht="15" customHeight="1">
      <c r="A32" s="832"/>
      <c r="B32" s="832"/>
      <c r="C32" s="832"/>
      <c r="D32" s="833" t="s">
        <v>472</v>
      </c>
      <c r="E32" s="834"/>
      <c r="F32" s="896"/>
      <c r="G32" s="894"/>
      <c r="H32" s="894"/>
      <c r="I32" s="894"/>
      <c r="J32" s="894"/>
      <c r="K32" s="894"/>
      <c r="L32" s="894"/>
      <c r="M32" s="894"/>
      <c r="N32" s="894"/>
      <c r="O32" s="894"/>
      <c r="P32" s="894"/>
      <c r="Q32" s="894"/>
      <c r="R32" s="894"/>
      <c r="S32" s="894"/>
      <c r="T32" s="894"/>
      <c r="U32" s="894"/>
      <c r="V32" s="894"/>
      <c r="W32" s="894"/>
      <c r="X32" s="894"/>
      <c r="Y32" s="894"/>
      <c r="Z32" s="894"/>
      <c r="AA32" s="894"/>
      <c r="AB32" s="894"/>
      <c r="AC32" s="895"/>
      <c r="AD32" s="837">
        <f t="shared" si="0"/>
        <v>0</v>
      </c>
      <c r="AE32" s="838"/>
      <c r="AF32" s="838"/>
      <c r="AL32" s="160"/>
      <c r="AM32" s="160"/>
      <c r="AN32" s="160"/>
      <c r="AO32" s="725"/>
      <c r="AP32" s="725"/>
      <c r="AR32" s="739"/>
      <c r="AS32" s="739"/>
      <c r="AT32" s="723"/>
      <c r="AU32" s="718"/>
      <c r="AV32" s="739"/>
      <c r="AW32" s="739"/>
      <c r="AX32" s="739"/>
    </row>
    <row r="33" spans="1:50" ht="15" customHeight="1">
      <c r="A33" s="832" t="s">
        <v>475</v>
      </c>
      <c r="B33" s="832"/>
      <c r="C33" s="832"/>
      <c r="D33" s="833" t="s">
        <v>473</v>
      </c>
      <c r="E33" s="834"/>
      <c r="F33" s="896"/>
      <c r="G33" s="894"/>
      <c r="H33" s="894"/>
      <c r="I33" s="894"/>
      <c r="J33" s="894"/>
      <c r="K33" s="894"/>
      <c r="L33" s="894"/>
      <c r="M33" s="894"/>
      <c r="N33" s="894"/>
      <c r="O33" s="894"/>
      <c r="P33" s="894"/>
      <c r="Q33" s="894"/>
      <c r="R33" s="894"/>
      <c r="S33" s="894"/>
      <c r="T33" s="894"/>
      <c r="U33" s="894"/>
      <c r="V33" s="894"/>
      <c r="W33" s="894"/>
      <c r="X33" s="894"/>
      <c r="Y33" s="894"/>
      <c r="Z33" s="894"/>
      <c r="AA33" s="894"/>
      <c r="AB33" s="894"/>
      <c r="AC33" s="895"/>
      <c r="AD33" s="837">
        <f t="shared" si="0"/>
        <v>0</v>
      </c>
      <c r="AE33" s="838"/>
      <c r="AF33" s="838"/>
      <c r="AL33" s="160"/>
      <c r="AM33" s="160"/>
      <c r="AN33" s="160"/>
      <c r="AO33" s="725"/>
      <c r="AP33" s="725"/>
      <c r="AR33" s="739"/>
      <c r="AS33" s="739"/>
      <c r="AT33" s="723"/>
      <c r="AU33" s="718"/>
      <c r="AV33" s="739"/>
      <c r="AW33" s="739"/>
      <c r="AX33" s="739"/>
    </row>
    <row r="34" spans="1:50" ht="15" customHeight="1">
      <c r="A34" s="832"/>
      <c r="B34" s="832"/>
      <c r="C34" s="832"/>
      <c r="D34" s="833" t="s">
        <v>472</v>
      </c>
      <c r="E34" s="834"/>
      <c r="F34" s="896"/>
      <c r="G34" s="894"/>
      <c r="H34" s="894"/>
      <c r="I34" s="894"/>
      <c r="J34" s="894"/>
      <c r="K34" s="894"/>
      <c r="L34" s="894"/>
      <c r="M34" s="894"/>
      <c r="N34" s="894"/>
      <c r="O34" s="894"/>
      <c r="P34" s="894"/>
      <c r="Q34" s="894"/>
      <c r="R34" s="894"/>
      <c r="S34" s="894"/>
      <c r="T34" s="894"/>
      <c r="U34" s="894"/>
      <c r="V34" s="894"/>
      <c r="W34" s="894"/>
      <c r="X34" s="894"/>
      <c r="Y34" s="894"/>
      <c r="Z34" s="894"/>
      <c r="AA34" s="894"/>
      <c r="AB34" s="894"/>
      <c r="AC34" s="895"/>
      <c r="AD34" s="837">
        <f t="shared" si="0"/>
        <v>0</v>
      </c>
      <c r="AE34" s="838"/>
      <c r="AF34" s="838"/>
      <c r="AL34" s="160"/>
      <c r="AM34" s="160"/>
      <c r="AN34" s="160"/>
      <c r="AO34" s="725"/>
      <c r="AP34" s="725"/>
      <c r="AR34" s="739"/>
      <c r="AS34" s="739"/>
      <c r="AT34" s="723"/>
      <c r="AU34" s="718"/>
      <c r="AV34" s="739"/>
      <c r="AW34" s="739"/>
      <c r="AX34" s="739"/>
    </row>
    <row r="35" spans="1:50" ht="15" customHeight="1">
      <c r="A35" s="832" t="s">
        <v>474</v>
      </c>
      <c r="B35" s="832"/>
      <c r="C35" s="832"/>
      <c r="D35" s="833" t="s">
        <v>473</v>
      </c>
      <c r="E35" s="834"/>
      <c r="F35" s="896"/>
      <c r="G35" s="894"/>
      <c r="H35" s="894"/>
      <c r="I35" s="894"/>
      <c r="J35" s="894"/>
      <c r="K35" s="894"/>
      <c r="L35" s="894"/>
      <c r="M35" s="894"/>
      <c r="N35" s="894"/>
      <c r="O35" s="894"/>
      <c r="P35" s="894"/>
      <c r="Q35" s="894"/>
      <c r="R35" s="894"/>
      <c r="S35" s="894"/>
      <c r="T35" s="894"/>
      <c r="U35" s="894"/>
      <c r="V35" s="894"/>
      <c r="W35" s="894"/>
      <c r="X35" s="894"/>
      <c r="Y35" s="894"/>
      <c r="Z35" s="894"/>
      <c r="AA35" s="894"/>
      <c r="AB35" s="894"/>
      <c r="AC35" s="895"/>
      <c r="AD35" s="837">
        <f t="shared" si="0"/>
        <v>0</v>
      </c>
      <c r="AE35" s="838"/>
      <c r="AF35" s="838"/>
      <c r="AL35" s="160"/>
      <c r="AM35" s="160"/>
      <c r="AN35" s="160"/>
      <c r="AO35" s="725"/>
      <c r="AP35" s="725"/>
      <c r="AR35" s="739"/>
      <c r="AS35" s="739"/>
      <c r="AT35" s="723"/>
      <c r="AU35" s="718"/>
      <c r="AV35" s="739"/>
      <c r="AW35" s="739"/>
      <c r="AX35" s="739"/>
    </row>
    <row r="36" spans="1:50" ht="15" customHeight="1">
      <c r="A36" s="832"/>
      <c r="B36" s="832"/>
      <c r="C36" s="832"/>
      <c r="D36" s="833" t="s">
        <v>472</v>
      </c>
      <c r="E36" s="834"/>
      <c r="F36" s="896"/>
      <c r="G36" s="894"/>
      <c r="H36" s="894"/>
      <c r="I36" s="894"/>
      <c r="J36" s="894"/>
      <c r="K36" s="894"/>
      <c r="L36" s="894"/>
      <c r="M36" s="894"/>
      <c r="N36" s="894"/>
      <c r="O36" s="894"/>
      <c r="P36" s="894"/>
      <c r="Q36" s="894"/>
      <c r="R36" s="894"/>
      <c r="S36" s="894"/>
      <c r="T36" s="894"/>
      <c r="U36" s="894"/>
      <c r="V36" s="894"/>
      <c r="W36" s="894"/>
      <c r="X36" s="894"/>
      <c r="Y36" s="894"/>
      <c r="Z36" s="894"/>
      <c r="AA36" s="894"/>
      <c r="AB36" s="894"/>
      <c r="AC36" s="895"/>
      <c r="AD36" s="837">
        <f t="shared" si="0"/>
        <v>0</v>
      </c>
      <c r="AE36" s="838"/>
      <c r="AF36" s="838"/>
      <c r="AL36" s="160"/>
      <c r="AM36" s="160"/>
      <c r="AN36" s="160"/>
      <c r="AO36" s="725"/>
      <c r="AP36" s="725"/>
      <c r="AR36" s="739"/>
      <c r="AS36" s="739"/>
      <c r="AT36" s="723"/>
      <c r="AU36" s="718"/>
      <c r="AV36" s="739"/>
      <c r="AW36" s="739"/>
      <c r="AX36" s="739"/>
    </row>
    <row r="37" spans="1:50" ht="15" customHeight="1">
      <c r="A37" s="927" t="s">
        <v>818</v>
      </c>
      <c r="B37" s="832"/>
      <c r="C37" s="832"/>
      <c r="D37" s="833" t="s">
        <v>473</v>
      </c>
      <c r="E37" s="834"/>
      <c r="F37" s="896"/>
      <c r="G37" s="894"/>
      <c r="H37" s="894"/>
      <c r="I37" s="894"/>
      <c r="J37" s="894"/>
      <c r="K37" s="894"/>
      <c r="L37" s="894"/>
      <c r="M37" s="894"/>
      <c r="N37" s="894"/>
      <c r="O37" s="894"/>
      <c r="P37" s="894"/>
      <c r="Q37" s="894"/>
      <c r="R37" s="894"/>
      <c r="S37" s="894"/>
      <c r="T37" s="894"/>
      <c r="U37" s="894"/>
      <c r="V37" s="894"/>
      <c r="W37" s="894"/>
      <c r="X37" s="894"/>
      <c r="Y37" s="894"/>
      <c r="Z37" s="894"/>
      <c r="AA37" s="894"/>
      <c r="AB37" s="894"/>
      <c r="AC37" s="895"/>
      <c r="AD37" s="837">
        <f t="shared" si="0"/>
        <v>0</v>
      </c>
      <c r="AE37" s="838"/>
      <c r="AF37" s="838"/>
      <c r="AL37" s="160"/>
      <c r="AM37" s="160"/>
      <c r="AN37" s="160"/>
      <c r="AO37" s="725"/>
      <c r="AP37" s="725"/>
      <c r="AR37" s="739"/>
      <c r="AS37" s="739"/>
      <c r="AT37" s="723"/>
      <c r="AU37" s="718"/>
      <c r="AV37" s="739"/>
      <c r="AW37" s="739"/>
      <c r="AX37" s="739"/>
    </row>
    <row r="38" spans="1:50" ht="15" customHeight="1" thickBot="1">
      <c r="A38" s="832"/>
      <c r="B38" s="832"/>
      <c r="C38" s="832"/>
      <c r="D38" s="833" t="s">
        <v>472</v>
      </c>
      <c r="E38" s="834"/>
      <c r="F38" s="897"/>
      <c r="G38" s="898"/>
      <c r="H38" s="898"/>
      <c r="I38" s="898"/>
      <c r="J38" s="898"/>
      <c r="K38" s="898"/>
      <c r="L38" s="898"/>
      <c r="M38" s="898"/>
      <c r="N38" s="898"/>
      <c r="O38" s="898"/>
      <c r="P38" s="898"/>
      <c r="Q38" s="898"/>
      <c r="R38" s="898"/>
      <c r="S38" s="898"/>
      <c r="T38" s="898"/>
      <c r="U38" s="898"/>
      <c r="V38" s="898"/>
      <c r="W38" s="898"/>
      <c r="X38" s="898"/>
      <c r="Y38" s="898"/>
      <c r="Z38" s="898"/>
      <c r="AA38" s="898"/>
      <c r="AB38" s="898"/>
      <c r="AC38" s="899"/>
      <c r="AD38" s="837">
        <f t="shared" si="0"/>
        <v>0</v>
      </c>
      <c r="AE38" s="838"/>
      <c r="AF38" s="838"/>
      <c r="AL38" s="160"/>
      <c r="AM38" s="160"/>
      <c r="AN38" s="160"/>
      <c r="AO38" s="725"/>
      <c r="AP38" s="725"/>
      <c r="AR38" s="739"/>
      <c r="AS38" s="739"/>
      <c r="AT38" s="723"/>
      <c r="AU38" s="718"/>
      <c r="AV38" s="739"/>
      <c r="AW38" s="739"/>
      <c r="AX38" s="739"/>
    </row>
    <row r="39" spans="1:50" ht="11.25" customHeight="1" thickTop="1">
      <c r="A39" s="147"/>
      <c r="B39" s="926" t="s">
        <v>471</v>
      </c>
      <c r="C39" s="926"/>
      <c r="D39" s="926"/>
      <c r="E39" s="926"/>
      <c r="F39" s="926"/>
      <c r="G39" s="926"/>
      <c r="H39" s="926"/>
      <c r="I39" s="926"/>
      <c r="J39" s="926"/>
      <c r="K39" s="926"/>
      <c r="L39" s="926"/>
      <c r="M39" s="926"/>
      <c r="N39" s="926"/>
      <c r="O39" s="926"/>
      <c r="P39" s="926"/>
      <c r="Q39" s="926"/>
      <c r="R39" s="926"/>
      <c r="S39" s="926"/>
      <c r="T39" s="926"/>
      <c r="U39" s="926"/>
      <c r="V39" s="926"/>
      <c r="W39" s="926"/>
      <c r="X39" s="926"/>
      <c r="Y39" s="926"/>
      <c r="Z39" s="926"/>
      <c r="AA39" s="926"/>
      <c r="AB39" s="926"/>
      <c r="AC39" s="926"/>
      <c r="AD39" s="926"/>
      <c r="AE39" s="926"/>
      <c r="AF39" s="926"/>
      <c r="AL39" s="160"/>
      <c r="AM39" s="160"/>
      <c r="AN39" s="160"/>
      <c r="AO39" s="725"/>
      <c r="AP39" s="725"/>
      <c r="AR39" s="739"/>
      <c r="AS39" s="739"/>
      <c r="AT39" s="723"/>
      <c r="AU39" s="718"/>
      <c r="AV39" s="739"/>
      <c r="AW39" s="739"/>
      <c r="AX39" s="739"/>
    </row>
    <row r="40" spans="1:50" ht="4.5" customHeight="1">
      <c r="A40" s="712"/>
      <c r="B40" s="712"/>
      <c r="C40" s="712"/>
      <c r="D40" s="712"/>
      <c r="E40" s="712"/>
      <c r="F40" s="712"/>
      <c r="G40" s="712"/>
      <c r="H40" s="712"/>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L40" s="160"/>
      <c r="AM40" s="160"/>
      <c r="AN40" s="160"/>
      <c r="AR40" s="724"/>
      <c r="AS40" s="724"/>
      <c r="AT40" s="739"/>
      <c r="AU40" s="723"/>
      <c r="AV40" s="718"/>
      <c r="AW40" s="739"/>
      <c r="AX40" s="739"/>
    </row>
    <row r="41" spans="1:50" ht="14.25" customHeight="1">
      <c r="A41" s="884" t="s">
        <v>819</v>
      </c>
      <c r="B41" s="884"/>
      <c r="C41" s="884"/>
      <c r="D41" s="884"/>
      <c r="E41" s="884"/>
      <c r="F41" s="884"/>
      <c r="G41" s="884"/>
      <c r="H41" s="884"/>
      <c r="I41" s="884"/>
      <c r="J41" s="884"/>
      <c r="K41" s="884"/>
      <c r="L41" s="884"/>
      <c r="M41" s="884"/>
      <c r="N41" s="884"/>
      <c r="O41" s="884"/>
      <c r="P41" s="884"/>
      <c r="Q41" s="884"/>
      <c r="R41" s="884"/>
      <c r="S41" s="884"/>
      <c r="T41" s="884"/>
      <c r="U41" s="884"/>
      <c r="V41" s="884"/>
      <c r="W41" s="884"/>
      <c r="X41" s="884"/>
      <c r="Y41" s="884"/>
      <c r="Z41" s="884"/>
      <c r="AA41" s="884"/>
      <c r="AB41" s="884"/>
      <c r="AC41" s="884"/>
      <c r="AD41" s="884"/>
      <c r="AE41" s="884"/>
      <c r="AF41" s="884"/>
      <c r="AL41" s="160"/>
      <c r="AM41" s="160"/>
      <c r="AN41" s="160"/>
      <c r="AO41" s="725"/>
      <c r="AP41" s="725"/>
      <c r="AR41" s="739"/>
      <c r="AS41" s="739"/>
      <c r="AT41" s="723"/>
      <c r="AU41" s="718"/>
      <c r="AV41" s="739"/>
      <c r="AW41" s="739"/>
      <c r="AX41" s="739"/>
    </row>
    <row r="42" spans="1:50" ht="14.25" customHeight="1">
      <c r="A42" s="910" t="str">
        <f>A27</f>
        <v>令和２年度</v>
      </c>
      <c r="B42" s="911"/>
      <c r="C42" s="911"/>
      <c r="D42" s="911"/>
      <c r="E42" s="912"/>
      <c r="F42" s="834" t="s">
        <v>491</v>
      </c>
      <c r="G42" s="900"/>
      <c r="H42" s="834" t="s">
        <v>490</v>
      </c>
      <c r="I42" s="900"/>
      <c r="J42" s="834" t="s">
        <v>489</v>
      </c>
      <c r="K42" s="900"/>
      <c r="L42" s="834" t="s">
        <v>488</v>
      </c>
      <c r="M42" s="900"/>
      <c r="N42" s="834" t="s">
        <v>487</v>
      </c>
      <c r="O42" s="900"/>
      <c r="P42" s="834" t="s">
        <v>486</v>
      </c>
      <c r="Q42" s="900"/>
      <c r="R42" s="834" t="s">
        <v>485</v>
      </c>
      <c r="S42" s="900"/>
      <c r="T42" s="834" t="s">
        <v>484</v>
      </c>
      <c r="U42" s="900"/>
      <c r="V42" s="834" t="s">
        <v>483</v>
      </c>
      <c r="W42" s="900"/>
      <c r="X42" s="834" t="s">
        <v>482</v>
      </c>
      <c r="Y42" s="900"/>
      <c r="Z42" s="834" t="s">
        <v>481</v>
      </c>
      <c r="AA42" s="900"/>
      <c r="AB42" s="834" t="s">
        <v>480</v>
      </c>
      <c r="AC42" s="900"/>
      <c r="AD42" s="901" t="s">
        <v>479</v>
      </c>
      <c r="AE42" s="902"/>
      <c r="AF42" s="903"/>
      <c r="AL42" s="160"/>
      <c r="AM42" s="160"/>
      <c r="AN42" s="160"/>
      <c r="AO42" s="725"/>
      <c r="AP42" s="725"/>
      <c r="AR42" s="739"/>
      <c r="AS42" s="739"/>
      <c r="AT42" s="723"/>
      <c r="AU42" s="718"/>
      <c r="AV42" s="739"/>
      <c r="AW42" s="739"/>
      <c r="AX42" s="739"/>
    </row>
    <row r="43" spans="1:50" ht="14.25" customHeight="1" thickBot="1">
      <c r="A43" s="913"/>
      <c r="B43" s="914"/>
      <c r="C43" s="914"/>
      <c r="D43" s="914"/>
      <c r="E43" s="915"/>
      <c r="F43" s="907" t="s">
        <v>478</v>
      </c>
      <c r="G43" s="908"/>
      <c r="H43" s="908"/>
      <c r="I43" s="908"/>
      <c r="J43" s="908"/>
      <c r="K43" s="908"/>
      <c r="L43" s="908"/>
      <c r="M43" s="908"/>
      <c r="N43" s="908"/>
      <c r="O43" s="908"/>
      <c r="P43" s="908"/>
      <c r="Q43" s="908"/>
      <c r="R43" s="908"/>
      <c r="S43" s="908"/>
      <c r="T43" s="908"/>
      <c r="U43" s="908"/>
      <c r="V43" s="908"/>
      <c r="W43" s="908"/>
      <c r="X43" s="908"/>
      <c r="Y43" s="908"/>
      <c r="Z43" s="908"/>
      <c r="AA43" s="908"/>
      <c r="AB43" s="908"/>
      <c r="AC43" s="909"/>
      <c r="AD43" s="904"/>
      <c r="AE43" s="905"/>
      <c r="AF43" s="906"/>
      <c r="AL43" s="160"/>
      <c r="AM43" s="160"/>
      <c r="AN43" s="160"/>
      <c r="AO43" s="725"/>
      <c r="AP43" s="725"/>
      <c r="AR43" s="739"/>
      <c r="AS43" s="739"/>
      <c r="AT43" s="723"/>
      <c r="AU43" s="718"/>
      <c r="AV43" s="739"/>
      <c r="AW43" s="739"/>
      <c r="AX43" s="739"/>
    </row>
    <row r="44" spans="1:50" ht="15" customHeight="1" thickTop="1">
      <c r="A44" s="916" t="s">
        <v>477</v>
      </c>
      <c r="B44" s="917"/>
      <c r="C44" s="918"/>
      <c r="D44" s="834" t="s">
        <v>473</v>
      </c>
      <c r="E44" s="922"/>
      <c r="F44" s="923"/>
      <c r="G44" s="924"/>
      <c r="H44" s="925"/>
      <c r="I44" s="924"/>
      <c r="J44" s="925"/>
      <c r="K44" s="924"/>
      <c r="L44" s="925"/>
      <c r="M44" s="924"/>
      <c r="N44" s="925"/>
      <c r="O44" s="924"/>
      <c r="P44" s="925"/>
      <c r="Q44" s="924"/>
      <c r="R44" s="925"/>
      <c r="S44" s="924"/>
      <c r="T44" s="925"/>
      <c r="U44" s="924"/>
      <c r="V44" s="925"/>
      <c r="W44" s="924"/>
      <c r="X44" s="925"/>
      <c r="Y44" s="924"/>
      <c r="Z44" s="925"/>
      <c r="AA44" s="924"/>
      <c r="AB44" s="925"/>
      <c r="AC44" s="934"/>
      <c r="AD44" s="932">
        <f t="shared" ref="AD44:AD53" si="1">IFERROR(ROUND(AVERAGE(F44:AC44),0),0)</f>
        <v>0</v>
      </c>
      <c r="AE44" s="933"/>
      <c r="AF44" s="837"/>
      <c r="AL44" s="160"/>
      <c r="AM44" s="160"/>
      <c r="AN44" s="160"/>
      <c r="AO44" s="725"/>
      <c r="AP44" s="725"/>
      <c r="AR44" s="739"/>
      <c r="AS44" s="739"/>
      <c r="AT44" s="723"/>
      <c r="AU44" s="718"/>
      <c r="AV44" s="739"/>
      <c r="AW44" s="739"/>
      <c r="AX44" s="739"/>
    </row>
    <row r="45" spans="1:50" ht="15" customHeight="1">
      <c r="A45" s="919"/>
      <c r="B45" s="920"/>
      <c r="C45" s="921"/>
      <c r="D45" s="834" t="s">
        <v>472</v>
      </c>
      <c r="E45" s="922"/>
      <c r="F45" s="928"/>
      <c r="G45" s="929"/>
      <c r="H45" s="930"/>
      <c r="I45" s="929"/>
      <c r="J45" s="930"/>
      <c r="K45" s="929"/>
      <c r="L45" s="930"/>
      <c r="M45" s="929"/>
      <c r="N45" s="930"/>
      <c r="O45" s="929"/>
      <c r="P45" s="930"/>
      <c r="Q45" s="929"/>
      <c r="R45" s="930"/>
      <c r="S45" s="929"/>
      <c r="T45" s="930"/>
      <c r="U45" s="929"/>
      <c r="V45" s="930"/>
      <c r="W45" s="929"/>
      <c r="X45" s="930"/>
      <c r="Y45" s="929"/>
      <c r="Z45" s="930"/>
      <c r="AA45" s="929"/>
      <c r="AB45" s="930"/>
      <c r="AC45" s="931"/>
      <c r="AD45" s="932">
        <f t="shared" si="1"/>
        <v>0</v>
      </c>
      <c r="AE45" s="933"/>
      <c r="AF45" s="837"/>
      <c r="AL45" s="160"/>
      <c r="AM45" s="160"/>
      <c r="AN45" s="160"/>
      <c r="AO45" s="725"/>
      <c r="AP45" s="725"/>
      <c r="AR45" s="739"/>
      <c r="AS45" s="739"/>
      <c r="AT45" s="723"/>
      <c r="AU45" s="718"/>
      <c r="AV45" s="739"/>
      <c r="AW45" s="739"/>
      <c r="AX45" s="739"/>
    </row>
    <row r="46" spans="1:50" ht="15" customHeight="1">
      <c r="A46" s="916" t="s">
        <v>476</v>
      </c>
      <c r="B46" s="917"/>
      <c r="C46" s="918"/>
      <c r="D46" s="834" t="s">
        <v>473</v>
      </c>
      <c r="E46" s="922"/>
      <c r="F46" s="928"/>
      <c r="G46" s="929"/>
      <c r="H46" s="930"/>
      <c r="I46" s="929"/>
      <c r="J46" s="930"/>
      <c r="K46" s="929"/>
      <c r="L46" s="930"/>
      <c r="M46" s="929"/>
      <c r="N46" s="930"/>
      <c r="O46" s="929"/>
      <c r="P46" s="930"/>
      <c r="Q46" s="929"/>
      <c r="R46" s="930"/>
      <c r="S46" s="929"/>
      <c r="T46" s="930"/>
      <c r="U46" s="929"/>
      <c r="V46" s="930"/>
      <c r="W46" s="929"/>
      <c r="X46" s="930"/>
      <c r="Y46" s="929"/>
      <c r="Z46" s="930"/>
      <c r="AA46" s="929"/>
      <c r="AB46" s="930"/>
      <c r="AC46" s="931"/>
      <c r="AD46" s="932">
        <f t="shared" si="1"/>
        <v>0</v>
      </c>
      <c r="AE46" s="933"/>
      <c r="AF46" s="837"/>
      <c r="AL46" s="160"/>
      <c r="AM46" s="160"/>
      <c r="AN46" s="160"/>
      <c r="AO46" s="725"/>
      <c r="AP46" s="725"/>
      <c r="AR46" s="739"/>
      <c r="AS46" s="739"/>
      <c r="AT46" s="723"/>
      <c r="AU46" s="718"/>
      <c r="AV46" s="739"/>
      <c r="AW46" s="739"/>
      <c r="AX46" s="739"/>
    </row>
    <row r="47" spans="1:50" ht="15" customHeight="1">
      <c r="A47" s="919"/>
      <c r="B47" s="920"/>
      <c r="C47" s="921"/>
      <c r="D47" s="834" t="s">
        <v>472</v>
      </c>
      <c r="E47" s="922"/>
      <c r="F47" s="928"/>
      <c r="G47" s="929"/>
      <c r="H47" s="930"/>
      <c r="I47" s="929"/>
      <c r="J47" s="930"/>
      <c r="K47" s="929"/>
      <c r="L47" s="930"/>
      <c r="M47" s="929"/>
      <c r="N47" s="930"/>
      <c r="O47" s="929"/>
      <c r="P47" s="930"/>
      <c r="Q47" s="929"/>
      <c r="R47" s="930"/>
      <c r="S47" s="929"/>
      <c r="T47" s="930"/>
      <c r="U47" s="929"/>
      <c r="V47" s="930"/>
      <c r="W47" s="929"/>
      <c r="X47" s="930"/>
      <c r="Y47" s="929"/>
      <c r="Z47" s="930"/>
      <c r="AA47" s="929"/>
      <c r="AB47" s="930"/>
      <c r="AC47" s="931"/>
      <c r="AD47" s="932">
        <f t="shared" si="1"/>
        <v>0</v>
      </c>
      <c r="AE47" s="933"/>
      <c r="AF47" s="837"/>
      <c r="AL47" s="160"/>
      <c r="AM47" s="160"/>
      <c r="AN47" s="160"/>
      <c r="AO47" s="725"/>
      <c r="AP47" s="725"/>
      <c r="AR47" s="739"/>
      <c r="AS47" s="739"/>
      <c r="AT47" s="723"/>
      <c r="AU47" s="718"/>
      <c r="AV47" s="739"/>
      <c r="AW47" s="739"/>
      <c r="AX47" s="739"/>
    </row>
    <row r="48" spans="1:50" ht="15" customHeight="1">
      <c r="A48" s="916" t="s">
        <v>475</v>
      </c>
      <c r="B48" s="917"/>
      <c r="C48" s="918"/>
      <c r="D48" s="834" t="s">
        <v>473</v>
      </c>
      <c r="E48" s="922"/>
      <c r="F48" s="928"/>
      <c r="G48" s="929"/>
      <c r="H48" s="930"/>
      <c r="I48" s="929"/>
      <c r="J48" s="930"/>
      <c r="K48" s="929"/>
      <c r="L48" s="930"/>
      <c r="M48" s="929"/>
      <c r="N48" s="930"/>
      <c r="O48" s="929"/>
      <c r="P48" s="930"/>
      <c r="Q48" s="929"/>
      <c r="R48" s="930"/>
      <c r="S48" s="929"/>
      <c r="T48" s="930"/>
      <c r="U48" s="929"/>
      <c r="V48" s="930"/>
      <c r="W48" s="929"/>
      <c r="X48" s="930"/>
      <c r="Y48" s="929"/>
      <c r="Z48" s="930"/>
      <c r="AA48" s="929"/>
      <c r="AB48" s="930"/>
      <c r="AC48" s="931"/>
      <c r="AD48" s="932">
        <f t="shared" si="1"/>
        <v>0</v>
      </c>
      <c r="AE48" s="933"/>
      <c r="AF48" s="837"/>
      <c r="AL48" s="160"/>
      <c r="AM48" s="160"/>
      <c r="AN48" s="160"/>
      <c r="AO48" s="725"/>
      <c r="AP48" s="725"/>
      <c r="AR48" s="739"/>
      <c r="AS48" s="739"/>
      <c r="AT48" s="723"/>
      <c r="AU48" s="718"/>
      <c r="AV48" s="739"/>
      <c r="AW48" s="739"/>
      <c r="AX48" s="739"/>
    </row>
    <row r="49" spans="1:50" ht="15" customHeight="1">
      <c r="A49" s="919"/>
      <c r="B49" s="920"/>
      <c r="C49" s="921"/>
      <c r="D49" s="834" t="s">
        <v>472</v>
      </c>
      <c r="E49" s="922"/>
      <c r="F49" s="928"/>
      <c r="G49" s="929"/>
      <c r="H49" s="930"/>
      <c r="I49" s="929"/>
      <c r="J49" s="930"/>
      <c r="K49" s="929"/>
      <c r="L49" s="930"/>
      <c r="M49" s="929"/>
      <c r="N49" s="930"/>
      <c r="O49" s="929"/>
      <c r="P49" s="930"/>
      <c r="Q49" s="929"/>
      <c r="R49" s="930"/>
      <c r="S49" s="929"/>
      <c r="T49" s="930"/>
      <c r="U49" s="929"/>
      <c r="V49" s="930"/>
      <c r="W49" s="929"/>
      <c r="X49" s="930"/>
      <c r="Y49" s="929"/>
      <c r="Z49" s="930"/>
      <c r="AA49" s="929"/>
      <c r="AB49" s="930"/>
      <c r="AC49" s="931"/>
      <c r="AD49" s="932">
        <f t="shared" si="1"/>
        <v>0</v>
      </c>
      <c r="AE49" s="933"/>
      <c r="AF49" s="837"/>
      <c r="AL49" s="160"/>
      <c r="AM49" s="160"/>
      <c r="AN49" s="160"/>
      <c r="AO49" s="725"/>
      <c r="AP49" s="725"/>
      <c r="AR49" s="739"/>
      <c r="AS49" s="739"/>
      <c r="AT49" s="723"/>
      <c r="AU49" s="718"/>
      <c r="AV49" s="739"/>
      <c r="AW49" s="739"/>
      <c r="AX49" s="739"/>
    </row>
    <row r="50" spans="1:50" ht="15" customHeight="1">
      <c r="A50" s="916" t="s">
        <v>474</v>
      </c>
      <c r="B50" s="917"/>
      <c r="C50" s="918"/>
      <c r="D50" s="834" t="s">
        <v>473</v>
      </c>
      <c r="E50" s="922"/>
      <c r="F50" s="928"/>
      <c r="G50" s="929"/>
      <c r="H50" s="930"/>
      <c r="I50" s="929"/>
      <c r="J50" s="930"/>
      <c r="K50" s="929"/>
      <c r="L50" s="930"/>
      <c r="M50" s="929"/>
      <c r="N50" s="930"/>
      <c r="O50" s="929"/>
      <c r="P50" s="930"/>
      <c r="Q50" s="929"/>
      <c r="R50" s="930"/>
      <c r="S50" s="929"/>
      <c r="T50" s="930"/>
      <c r="U50" s="929"/>
      <c r="V50" s="930"/>
      <c r="W50" s="929"/>
      <c r="X50" s="930"/>
      <c r="Y50" s="929"/>
      <c r="Z50" s="930"/>
      <c r="AA50" s="929"/>
      <c r="AB50" s="930"/>
      <c r="AC50" s="931"/>
      <c r="AD50" s="932">
        <f t="shared" si="1"/>
        <v>0</v>
      </c>
      <c r="AE50" s="933"/>
      <c r="AF50" s="837"/>
      <c r="AL50" s="160"/>
      <c r="AM50" s="160"/>
      <c r="AN50" s="160"/>
      <c r="AO50" s="725"/>
      <c r="AP50" s="725"/>
      <c r="AR50" s="739"/>
      <c r="AS50" s="739"/>
      <c r="AT50" s="723"/>
      <c r="AU50" s="718"/>
      <c r="AV50" s="739"/>
      <c r="AW50" s="739"/>
      <c r="AX50" s="739"/>
    </row>
    <row r="51" spans="1:50" ht="15" customHeight="1">
      <c r="A51" s="919"/>
      <c r="B51" s="920"/>
      <c r="C51" s="921"/>
      <c r="D51" s="834" t="s">
        <v>472</v>
      </c>
      <c r="E51" s="922"/>
      <c r="F51" s="928"/>
      <c r="G51" s="929"/>
      <c r="H51" s="930"/>
      <c r="I51" s="929"/>
      <c r="J51" s="930"/>
      <c r="K51" s="929"/>
      <c r="L51" s="930"/>
      <c r="M51" s="929"/>
      <c r="N51" s="930"/>
      <c r="O51" s="929"/>
      <c r="P51" s="930"/>
      <c r="Q51" s="929"/>
      <c r="R51" s="930"/>
      <c r="S51" s="929"/>
      <c r="T51" s="930"/>
      <c r="U51" s="929"/>
      <c r="V51" s="930"/>
      <c r="W51" s="929"/>
      <c r="X51" s="930"/>
      <c r="Y51" s="929"/>
      <c r="Z51" s="930"/>
      <c r="AA51" s="929"/>
      <c r="AB51" s="930"/>
      <c r="AC51" s="931"/>
      <c r="AD51" s="932">
        <f t="shared" si="1"/>
        <v>0</v>
      </c>
      <c r="AE51" s="933"/>
      <c r="AF51" s="837"/>
      <c r="AL51" s="160"/>
      <c r="AM51" s="160"/>
      <c r="AN51" s="160"/>
      <c r="AO51" s="725"/>
      <c r="AP51" s="725"/>
      <c r="AR51" s="739"/>
      <c r="AS51" s="739"/>
      <c r="AT51" s="723"/>
      <c r="AU51" s="718"/>
      <c r="AV51" s="739"/>
      <c r="AW51" s="739"/>
      <c r="AX51" s="739"/>
    </row>
    <row r="52" spans="1:50" ht="15" customHeight="1">
      <c r="A52" s="950" t="s">
        <v>818</v>
      </c>
      <c r="B52" s="917"/>
      <c r="C52" s="918"/>
      <c r="D52" s="834" t="s">
        <v>473</v>
      </c>
      <c r="E52" s="922"/>
      <c r="F52" s="928"/>
      <c r="G52" s="929"/>
      <c r="H52" s="930"/>
      <c r="I52" s="929"/>
      <c r="J52" s="930"/>
      <c r="K52" s="929"/>
      <c r="L52" s="930"/>
      <c r="M52" s="929"/>
      <c r="N52" s="930"/>
      <c r="O52" s="929"/>
      <c r="P52" s="930"/>
      <c r="Q52" s="929"/>
      <c r="R52" s="930"/>
      <c r="S52" s="929"/>
      <c r="T52" s="930"/>
      <c r="U52" s="929"/>
      <c r="V52" s="930"/>
      <c r="W52" s="929"/>
      <c r="X52" s="930"/>
      <c r="Y52" s="929"/>
      <c r="Z52" s="930"/>
      <c r="AA52" s="929"/>
      <c r="AB52" s="930"/>
      <c r="AC52" s="931"/>
      <c r="AD52" s="932">
        <f t="shared" si="1"/>
        <v>0</v>
      </c>
      <c r="AE52" s="933"/>
      <c r="AF52" s="837"/>
      <c r="AL52" s="160"/>
      <c r="AM52" s="160"/>
      <c r="AN52" s="160"/>
      <c r="AO52" s="725"/>
      <c r="AP52" s="725"/>
      <c r="AR52" s="739"/>
      <c r="AS52" s="739"/>
      <c r="AT52" s="723"/>
      <c r="AU52" s="718"/>
      <c r="AV52" s="739"/>
      <c r="AW52" s="739"/>
      <c r="AX52" s="739"/>
    </row>
    <row r="53" spans="1:50" ht="15" customHeight="1" thickBot="1">
      <c r="A53" s="919"/>
      <c r="B53" s="920"/>
      <c r="C53" s="921"/>
      <c r="D53" s="834" t="s">
        <v>472</v>
      </c>
      <c r="E53" s="922"/>
      <c r="F53" s="942"/>
      <c r="G53" s="943"/>
      <c r="H53" s="944"/>
      <c r="I53" s="943"/>
      <c r="J53" s="944"/>
      <c r="K53" s="943"/>
      <c r="L53" s="944"/>
      <c r="M53" s="943"/>
      <c r="N53" s="944"/>
      <c r="O53" s="943"/>
      <c r="P53" s="944"/>
      <c r="Q53" s="943"/>
      <c r="R53" s="944"/>
      <c r="S53" s="943"/>
      <c r="T53" s="944"/>
      <c r="U53" s="943"/>
      <c r="V53" s="944"/>
      <c r="W53" s="943"/>
      <c r="X53" s="944"/>
      <c r="Y53" s="943"/>
      <c r="Z53" s="944"/>
      <c r="AA53" s="943"/>
      <c r="AB53" s="944"/>
      <c r="AC53" s="964"/>
      <c r="AD53" s="932">
        <f t="shared" si="1"/>
        <v>0</v>
      </c>
      <c r="AE53" s="933"/>
      <c r="AF53" s="837"/>
      <c r="AL53" s="160"/>
      <c r="AM53" s="160"/>
      <c r="AN53" s="160"/>
      <c r="AO53" s="725"/>
      <c r="AP53" s="725"/>
      <c r="AR53" s="739"/>
      <c r="AS53" s="739"/>
      <c r="AT53" s="723"/>
      <c r="AU53" s="718"/>
      <c r="AV53" s="739"/>
      <c r="AW53" s="739"/>
      <c r="AX53" s="739"/>
    </row>
    <row r="54" spans="1:50" ht="11.25" customHeight="1" thickTop="1">
      <c r="A54" s="147"/>
      <c r="B54" s="926" t="str">
        <f>B39</f>
        <v>※１　令和２年度各月提出の雇用状況表に記載の在籍児童数（私的契約は除く）を入力します。</v>
      </c>
      <c r="C54" s="926"/>
      <c r="D54" s="926"/>
      <c r="E54" s="926"/>
      <c r="F54" s="926"/>
      <c r="G54" s="926"/>
      <c r="H54" s="926"/>
      <c r="I54" s="926"/>
      <c r="J54" s="926"/>
      <c r="K54" s="926"/>
      <c r="L54" s="926"/>
      <c r="M54" s="926"/>
      <c r="N54" s="926"/>
      <c r="O54" s="926"/>
      <c r="P54" s="926"/>
      <c r="Q54" s="926"/>
      <c r="R54" s="926"/>
      <c r="S54" s="926"/>
      <c r="T54" s="926"/>
      <c r="U54" s="926"/>
      <c r="V54" s="926"/>
      <c r="W54" s="926"/>
      <c r="X54" s="926"/>
      <c r="Y54" s="926"/>
      <c r="Z54" s="926"/>
      <c r="AA54" s="926"/>
      <c r="AB54" s="926"/>
      <c r="AC54" s="926"/>
      <c r="AD54" s="926"/>
      <c r="AE54" s="926"/>
      <c r="AF54" s="926"/>
      <c r="AL54" s="160"/>
      <c r="AM54" s="160"/>
      <c r="AN54" s="160"/>
      <c r="AO54" s="725"/>
      <c r="AP54" s="725"/>
      <c r="AR54" s="739"/>
      <c r="AS54" s="739"/>
      <c r="AT54" s="723"/>
      <c r="AU54" s="718"/>
      <c r="AV54" s="739"/>
      <c r="AW54" s="739"/>
      <c r="AX54" s="739"/>
    </row>
    <row r="55" spans="1:50" ht="3" customHeight="1">
      <c r="A55" s="712"/>
      <c r="B55" s="712"/>
      <c r="C55" s="712"/>
      <c r="D55" s="712"/>
      <c r="E55" s="712"/>
      <c r="F55" s="712"/>
      <c r="G55" s="712"/>
      <c r="H55" s="712"/>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L55" s="160"/>
      <c r="AM55" s="160"/>
      <c r="AN55" s="160"/>
      <c r="AR55" s="724"/>
      <c r="AS55" s="724"/>
      <c r="AT55" s="739"/>
      <c r="AU55" s="723"/>
      <c r="AV55" s="718"/>
      <c r="AW55" s="739"/>
      <c r="AX55" s="739"/>
    </row>
    <row r="56" spans="1:50" s="153" customFormat="1" ht="18" customHeight="1">
      <c r="A56" s="147" t="s">
        <v>470</v>
      </c>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6"/>
      <c r="AF56" s="145"/>
      <c r="AG56" s="154"/>
      <c r="AR56" s="718"/>
      <c r="AS56" s="718"/>
      <c r="AT56" s="718"/>
      <c r="AU56" s="718"/>
      <c r="AV56" s="718"/>
      <c r="AW56" s="718"/>
      <c r="AX56" s="718"/>
    </row>
    <row r="57" spans="1:50">
      <c r="A57" s="953" t="s">
        <v>469</v>
      </c>
      <c r="B57" s="954"/>
      <c r="C57" s="954"/>
      <c r="D57" s="954"/>
      <c r="E57" s="954"/>
      <c r="F57" s="954"/>
      <c r="G57" s="954"/>
      <c r="H57" s="954"/>
      <c r="I57" s="954"/>
      <c r="J57" s="954"/>
      <c r="K57" s="959" t="s">
        <v>468</v>
      </c>
      <c r="L57" s="960"/>
      <c r="M57" s="963" t="s">
        <v>467</v>
      </c>
      <c r="N57" s="963"/>
      <c r="O57" s="963"/>
      <c r="P57" s="963"/>
      <c r="Q57" s="963"/>
      <c r="R57" s="963"/>
      <c r="S57" s="963"/>
      <c r="T57" s="963"/>
      <c r="U57" s="963"/>
      <c r="V57" s="963"/>
      <c r="W57" s="963"/>
      <c r="X57" s="963"/>
      <c r="Y57" s="963"/>
      <c r="Z57" s="963"/>
      <c r="AA57" s="963"/>
      <c r="AB57" s="963"/>
      <c r="AC57" s="963"/>
      <c r="AD57" s="963"/>
      <c r="AE57" s="963"/>
      <c r="AF57" s="963"/>
      <c r="AR57" s="739"/>
      <c r="AS57" s="739"/>
      <c r="AT57" s="739"/>
      <c r="AU57" s="739"/>
      <c r="AV57" s="739"/>
      <c r="AW57" s="739"/>
      <c r="AX57" s="739"/>
    </row>
    <row r="58" spans="1:50">
      <c r="A58" s="955"/>
      <c r="B58" s="956"/>
      <c r="C58" s="956"/>
      <c r="D58" s="956"/>
      <c r="E58" s="956"/>
      <c r="F58" s="956"/>
      <c r="G58" s="956"/>
      <c r="H58" s="956"/>
      <c r="I58" s="956"/>
      <c r="J58" s="956"/>
      <c r="K58" s="961"/>
      <c r="L58" s="962"/>
      <c r="M58" s="963"/>
      <c r="N58" s="963"/>
      <c r="O58" s="963"/>
      <c r="P58" s="963"/>
      <c r="Q58" s="963"/>
      <c r="R58" s="963"/>
      <c r="S58" s="963"/>
      <c r="T58" s="963"/>
      <c r="U58" s="963"/>
      <c r="V58" s="963"/>
      <c r="W58" s="963"/>
      <c r="X58" s="963"/>
      <c r="Y58" s="963"/>
      <c r="Z58" s="963"/>
      <c r="AA58" s="963"/>
      <c r="AB58" s="963"/>
      <c r="AC58" s="963"/>
      <c r="AD58" s="963"/>
      <c r="AE58" s="963"/>
      <c r="AF58" s="963"/>
      <c r="AR58" s="739"/>
      <c r="AS58" s="739"/>
      <c r="AT58" s="739"/>
      <c r="AU58" s="739"/>
      <c r="AV58" s="739"/>
      <c r="AW58" s="739"/>
      <c r="AX58" s="739"/>
    </row>
    <row r="59" spans="1:50">
      <c r="A59" s="955"/>
      <c r="B59" s="956"/>
      <c r="C59" s="956"/>
      <c r="D59" s="956"/>
      <c r="E59" s="956"/>
      <c r="F59" s="956"/>
      <c r="G59" s="956"/>
      <c r="H59" s="956"/>
      <c r="I59" s="956"/>
      <c r="J59" s="956"/>
      <c r="K59" s="961"/>
      <c r="L59" s="962"/>
      <c r="M59" s="935" t="s">
        <v>466</v>
      </c>
      <c r="N59" s="936"/>
      <c r="O59" s="936"/>
      <c r="P59" s="936"/>
      <c r="Q59" s="935" t="s">
        <v>465</v>
      </c>
      <c r="R59" s="936"/>
      <c r="S59" s="936"/>
      <c r="T59" s="937"/>
      <c r="U59" s="935" t="s">
        <v>464</v>
      </c>
      <c r="V59" s="936"/>
      <c r="W59" s="936"/>
      <c r="X59" s="937"/>
      <c r="Y59" s="935" t="s">
        <v>463</v>
      </c>
      <c r="Z59" s="936"/>
      <c r="AA59" s="936"/>
      <c r="AB59" s="937"/>
      <c r="AC59" s="935" t="s">
        <v>462</v>
      </c>
      <c r="AD59" s="936"/>
      <c r="AE59" s="936"/>
      <c r="AF59" s="937"/>
      <c r="AR59" s="739"/>
      <c r="AS59" s="739"/>
      <c r="AT59" s="739"/>
      <c r="AU59" s="739"/>
      <c r="AV59" s="739"/>
      <c r="AW59" s="739"/>
      <c r="AX59" s="739"/>
    </row>
    <row r="60" spans="1:50" ht="14.25" thickBot="1">
      <c r="A60" s="957"/>
      <c r="B60" s="958"/>
      <c r="C60" s="958"/>
      <c r="D60" s="958"/>
      <c r="E60" s="958"/>
      <c r="F60" s="958"/>
      <c r="G60" s="958"/>
      <c r="H60" s="958"/>
      <c r="I60" s="958"/>
      <c r="J60" s="958"/>
      <c r="K60" s="961"/>
      <c r="L60" s="962"/>
      <c r="M60" s="938" t="s">
        <v>461</v>
      </c>
      <c r="N60" s="939"/>
      <c r="O60" s="940" t="s">
        <v>460</v>
      </c>
      <c r="P60" s="941"/>
      <c r="Q60" s="938" t="s">
        <v>461</v>
      </c>
      <c r="R60" s="939"/>
      <c r="S60" s="940" t="s">
        <v>460</v>
      </c>
      <c r="T60" s="941"/>
      <c r="U60" s="938" t="s">
        <v>461</v>
      </c>
      <c r="V60" s="939"/>
      <c r="W60" s="940" t="s">
        <v>460</v>
      </c>
      <c r="X60" s="941"/>
      <c r="Y60" s="938" t="s">
        <v>461</v>
      </c>
      <c r="Z60" s="939"/>
      <c r="AA60" s="940" t="s">
        <v>460</v>
      </c>
      <c r="AB60" s="941"/>
      <c r="AC60" s="938" t="s">
        <v>461</v>
      </c>
      <c r="AD60" s="939"/>
      <c r="AE60" s="940" t="s">
        <v>460</v>
      </c>
      <c r="AF60" s="941"/>
      <c r="AR60" s="739"/>
      <c r="AS60" s="739"/>
      <c r="AT60" s="739"/>
      <c r="AU60" s="739"/>
      <c r="AV60" s="739"/>
      <c r="AW60" s="739"/>
      <c r="AX60" s="739"/>
    </row>
    <row r="61" spans="1:50" ht="20.25" customHeight="1" thickBot="1">
      <c r="A61" s="1162" t="s">
        <v>815</v>
      </c>
      <c r="B61" s="1163"/>
      <c r="C61" s="1163"/>
      <c r="D61" s="1163"/>
      <c r="E61" s="1163"/>
      <c r="F61" s="1163"/>
      <c r="G61" s="1163"/>
      <c r="H61" s="1163"/>
      <c r="I61" s="1163"/>
      <c r="J61" s="1163"/>
      <c r="K61" s="722"/>
      <c r="L61" s="720" t="s">
        <v>817</v>
      </c>
      <c r="M61" s="947">
        <f>AD37</f>
        <v>0</v>
      </c>
      <c r="N61" s="945"/>
      <c r="O61" s="945">
        <f>AD38</f>
        <v>0</v>
      </c>
      <c r="P61" s="948"/>
      <c r="Q61" s="949">
        <f>AD35</f>
        <v>0</v>
      </c>
      <c r="R61" s="945"/>
      <c r="S61" s="945">
        <f>AD36</f>
        <v>0</v>
      </c>
      <c r="T61" s="948"/>
      <c r="U61" s="949">
        <f>AD33</f>
        <v>0</v>
      </c>
      <c r="V61" s="945"/>
      <c r="W61" s="945">
        <f>AD34</f>
        <v>0</v>
      </c>
      <c r="X61" s="951"/>
      <c r="Y61" s="952">
        <f>AD31</f>
        <v>0</v>
      </c>
      <c r="Z61" s="945"/>
      <c r="AA61" s="945">
        <f>AD32</f>
        <v>0</v>
      </c>
      <c r="AB61" s="951"/>
      <c r="AC61" s="952">
        <f>AD29</f>
        <v>0</v>
      </c>
      <c r="AD61" s="945"/>
      <c r="AE61" s="945">
        <f>AD30</f>
        <v>0</v>
      </c>
      <c r="AF61" s="946"/>
      <c r="AI61" s="749"/>
      <c r="AR61" s="739"/>
      <c r="AS61" s="739"/>
      <c r="AT61" s="739"/>
      <c r="AU61" s="739"/>
      <c r="AV61" s="739"/>
      <c r="AW61" s="739"/>
      <c r="AX61" s="739"/>
    </row>
    <row r="62" spans="1:50" ht="20.25" customHeight="1" thickBot="1">
      <c r="A62" s="1164" t="s">
        <v>814</v>
      </c>
      <c r="B62" s="1165"/>
      <c r="C62" s="1165"/>
      <c r="D62" s="1165"/>
      <c r="E62" s="1165"/>
      <c r="F62" s="1165"/>
      <c r="G62" s="1165"/>
      <c r="H62" s="1165"/>
      <c r="I62" s="1165"/>
      <c r="J62" s="1165"/>
      <c r="K62" s="721"/>
      <c r="L62" s="720" t="s">
        <v>817</v>
      </c>
      <c r="M62" s="947">
        <f>AD52</f>
        <v>0</v>
      </c>
      <c r="N62" s="945"/>
      <c r="O62" s="945">
        <f>AD53</f>
        <v>0</v>
      </c>
      <c r="P62" s="948"/>
      <c r="Q62" s="949">
        <f>AD50</f>
        <v>0</v>
      </c>
      <c r="R62" s="945"/>
      <c r="S62" s="945">
        <f>AD51</f>
        <v>0</v>
      </c>
      <c r="T62" s="948"/>
      <c r="U62" s="949">
        <f>AD48</f>
        <v>0</v>
      </c>
      <c r="V62" s="945"/>
      <c r="W62" s="945">
        <f>AD49</f>
        <v>0</v>
      </c>
      <c r="X62" s="951"/>
      <c r="Y62" s="952">
        <f>AD46</f>
        <v>0</v>
      </c>
      <c r="Z62" s="945"/>
      <c r="AA62" s="945">
        <f>AD47</f>
        <v>0</v>
      </c>
      <c r="AB62" s="951"/>
      <c r="AC62" s="952">
        <f>AD44</f>
        <v>0</v>
      </c>
      <c r="AD62" s="945"/>
      <c r="AE62" s="945">
        <f>AD45</f>
        <v>0</v>
      </c>
      <c r="AF62" s="946"/>
      <c r="AR62" s="739"/>
      <c r="AS62" s="739"/>
      <c r="AT62" s="739"/>
      <c r="AU62" s="739"/>
      <c r="AV62" s="739"/>
      <c r="AW62" s="739"/>
      <c r="AX62" s="739"/>
    </row>
    <row r="63" spans="1:50" ht="13.7" customHeight="1">
      <c r="A63" s="1064" t="s">
        <v>459</v>
      </c>
      <c r="B63" s="1016" t="s">
        <v>813</v>
      </c>
      <c r="C63" s="823" t="s">
        <v>458</v>
      </c>
      <c r="D63" s="824"/>
      <c r="E63" s="824"/>
      <c r="F63" s="824"/>
      <c r="G63" s="824"/>
      <c r="H63" s="821" t="s">
        <v>798</v>
      </c>
      <c r="I63" s="821"/>
      <c r="J63" s="822"/>
      <c r="K63" s="1067"/>
      <c r="L63" s="1068"/>
      <c r="M63" s="973">
        <f>IF($K63="○",VLOOKUP(AV$6,単価表,12,0),0)</f>
        <v>0</v>
      </c>
      <c r="N63" s="966"/>
      <c r="O63" s="966">
        <f>IF($K63="○",VLOOKUP(AV$6,単価表,15,0),0)</f>
        <v>0</v>
      </c>
      <c r="P63" s="974"/>
      <c r="Q63" s="965">
        <f>IF($K63="○",VLOOKUP(AV$5,単価表,12,0),0)</f>
        <v>0</v>
      </c>
      <c r="R63" s="966"/>
      <c r="S63" s="966">
        <f>IF($K63="○",VLOOKUP(AV$5,単価表,15,0),0)</f>
        <v>0</v>
      </c>
      <c r="T63" s="967"/>
      <c r="U63" s="973">
        <f>IF($K63="○",VLOOKUP(AV$4,単価表,12,0),0)</f>
        <v>0</v>
      </c>
      <c r="V63" s="966"/>
      <c r="W63" s="966">
        <f>IF($K63="○",VLOOKUP(AV$4,単価表,15,0),0)</f>
        <v>0</v>
      </c>
      <c r="X63" s="974"/>
      <c r="Y63" s="965">
        <f>IF($K63="○",VLOOKUP(AV$3,単価表,12,0),0)</f>
        <v>0</v>
      </c>
      <c r="Z63" s="966"/>
      <c r="AA63" s="966">
        <f>IF($K63="○",VLOOKUP(AV$3,単価表,15,0),0)</f>
        <v>0</v>
      </c>
      <c r="AB63" s="967"/>
      <c r="AC63" s="965">
        <f>IF($K63="○",VLOOKUP(AV$2,単価表,12,0),0)</f>
        <v>0</v>
      </c>
      <c r="AD63" s="966"/>
      <c r="AE63" s="966">
        <f>IF($K63="○",VLOOKUP(AV$2,単価表,15,0),0)</f>
        <v>0</v>
      </c>
      <c r="AF63" s="967"/>
      <c r="AR63" s="739"/>
      <c r="AS63" s="739"/>
      <c r="AT63" s="739"/>
      <c r="AU63" s="739"/>
      <c r="AV63" s="739"/>
      <c r="AW63" s="739"/>
      <c r="AX63" s="739"/>
    </row>
    <row r="64" spans="1:50" ht="13.7" customHeight="1">
      <c r="A64" s="1065"/>
      <c r="B64" s="1017"/>
      <c r="C64" s="825"/>
      <c r="D64" s="826"/>
      <c r="E64" s="826"/>
      <c r="F64" s="826"/>
      <c r="G64" s="826"/>
      <c r="H64" s="827" t="s">
        <v>797</v>
      </c>
      <c r="I64" s="827"/>
      <c r="J64" s="828"/>
      <c r="K64" s="1069"/>
      <c r="L64" s="1070"/>
      <c r="M64" s="971">
        <f>IF($K63="○",VLOOKUP(AV$16,単価表,12,0),0)</f>
        <v>0</v>
      </c>
      <c r="N64" s="969"/>
      <c r="O64" s="969">
        <f>IF($K63="○",VLOOKUP(AV$16,単価表,15,0),0)</f>
        <v>0</v>
      </c>
      <c r="P64" s="972"/>
      <c r="Q64" s="968">
        <f>IF($K63="○",VLOOKUP(AV$15,単価表,12,0),0)</f>
        <v>0</v>
      </c>
      <c r="R64" s="969"/>
      <c r="S64" s="969">
        <f>IF($K63="○",VLOOKUP(AV$15,単価表,15,0),0)</f>
        <v>0</v>
      </c>
      <c r="T64" s="970"/>
      <c r="U64" s="971">
        <f>IF($K63="○",VLOOKUP(AV$14,単価表,12,0),0)</f>
        <v>0</v>
      </c>
      <c r="V64" s="969"/>
      <c r="W64" s="969">
        <f>IF($K63="○",VLOOKUP(AV$14,単価表,15,0),0)</f>
        <v>0</v>
      </c>
      <c r="X64" s="972"/>
      <c r="Y64" s="968">
        <f>IF($K63="○",VLOOKUP(AV$13,単価表,12,0),0)</f>
        <v>0</v>
      </c>
      <c r="Z64" s="969"/>
      <c r="AA64" s="969">
        <f>IF($K63="○",VLOOKUP(AV$13,単価表,15,0),0)</f>
        <v>0</v>
      </c>
      <c r="AB64" s="970"/>
      <c r="AC64" s="968">
        <f>IF($K63="○",VLOOKUP(AV$12,単価表,12,0),0)</f>
        <v>0</v>
      </c>
      <c r="AD64" s="969"/>
      <c r="AE64" s="969">
        <f>IF($K63="○",VLOOKUP(AV$12,単価表,15,0),0)</f>
        <v>0</v>
      </c>
      <c r="AF64" s="970"/>
      <c r="AR64" s="739"/>
      <c r="AS64" s="739"/>
      <c r="AT64" s="739"/>
      <c r="AU64" s="739"/>
      <c r="AV64" s="739"/>
      <c r="AW64" s="739"/>
      <c r="AX64" s="739"/>
    </row>
    <row r="65" spans="1:50" ht="13.7" customHeight="1">
      <c r="A65" s="1065"/>
      <c r="B65" s="1017"/>
      <c r="C65" s="983" t="s">
        <v>457</v>
      </c>
      <c r="D65" s="984"/>
      <c r="E65" s="984"/>
      <c r="F65" s="984"/>
      <c r="G65" s="984"/>
      <c r="H65" s="984"/>
      <c r="I65" s="984"/>
      <c r="J65" s="985"/>
      <c r="K65" s="986"/>
      <c r="L65" s="987"/>
      <c r="M65" s="975"/>
      <c r="N65" s="976"/>
      <c r="O65" s="977"/>
      <c r="P65" s="975"/>
      <c r="Q65" s="981"/>
      <c r="R65" s="976"/>
      <c r="S65" s="977"/>
      <c r="T65" s="982"/>
      <c r="U65" s="975"/>
      <c r="V65" s="976"/>
      <c r="W65" s="977"/>
      <c r="X65" s="975"/>
      <c r="Y65" s="978">
        <f>IF($K65="○",VLOOKUP(AV$23,単価表,24,0),0)</f>
        <v>0</v>
      </c>
      <c r="Z65" s="979"/>
      <c r="AA65" s="979">
        <f>IF($K65="○",VLOOKUP(AV$23,単価表,24,0),0)</f>
        <v>0</v>
      </c>
      <c r="AB65" s="980"/>
      <c r="AC65" s="981"/>
      <c r="AD65" s="976"/>
      <c r="AE65" s="977"/>
      <c r="AF65" s="982"/>
      <c r="AR65" s="739"/>
      <c r="AS65" s="739"/>
      <c r="AT65" s="739"/>
      <c r="AU65" s="739"/>
      <c r="AV65" s="739"/>
      <c r="AW65" s="739"/>
      <c r="AX65" s="739"/>
    </row>
    <row r="66" spans="1:50" ht="13.7" customHeight="1">
      <c r="A66" s="1065"/>
      <c r="B66" s="1017"/>
      <c r="C66" s="983" t="s">
        <v>456</v>
      </c>
      <c r="D66" s="984"/>
      <c r="E66" s="984"/>
      <c r="F66" s="984"/>
      <c r="G66" s="984"/>
      <c r="H66" s="984"/>
      <c r="I66" s="984"/>
      <c r="J66" s="985"/>
      <c r="K66" s="986"/>
      <c r="L66" s="987"/>
      <c r="M66" s="988">
        <f>IF($K66="○",VLOOKUP($AV$22,単価表,37,0),0)</f>
        <v>0</v>
      </c>
      <c r="N66" s="989"/>
      <c r="O66" s="988">
        <f>IF($K66="○",VLOOKUP($AV$22,単価表,37,0),0)</f>
        <v>0</v>
      </c>
      <c r="P66" s="990"/>
      <c r="Q66" s="991">
        <f>IF($K66="○",VLOOKUP($AV$22,単価表,37,0),0)</f>
        <v>0</v>
      </c>
      <c r="R66" s="989"/>
      <c r="S66" s="988">
        <f>IF($K66="○",VLOOKUP($AV$22,単価表,37,0),0)</f>
        <v>0</v>
      </c>
      <c r="T66" s="990"/>
      <c r="U66" s="991">
        <f>IF($K66="○",VLOOKUP($AV$22,単価表,37,0),0)</f>
        <v>0</v>
      </c>
      <c r="V66" s="989"/>
      <c r="W66" s="988">
        <f>IF($K66="○",VLOOKUP($AV$22,単価表,37,0),0)</f>
        <v>0</v>
      </c>
      <c r="X66" s="990"/>
      <c r="Y66" s="991">
        <f>IF($K66="○",VLOOKUP($AV$22,単価表,37,0),0)</f>
        <v>0</v>
      </c>
      <c r="Z66" s="989"/>
      <c r="AA66" s="988">
        <f>IF($K66="○",VLOOKUP($AV$22,単価表,37,0),0)</f>
        <v>0</v>
      </c>
      <c r="AB66" s="990"/>
      <c r="AC66" s="991">
        <f>IF($K66="○",VLOOKUP($AV$22,単価表,37,0),0)</f>
        <v>0</v>
      </c>
      <c r="AD66" s="989"/>
      <c r="AE66" s="988">
        <f>IF($K66="○",VLOOKUP($AV$22,単価表,37,0),0)</f>
        <v>0</v>
      </c>
      <c r="AF66" s="992"/>
      <c r="AR66" s="739"/>
      <c r="AS66" s="739"/>
      <c r="AT66" s="739"/>
      <c r="AU66" s="739"/>
      <c r="AV66" s="739"/>
      <c r="AW66" s="739"/>
      <c r="AX66" s="739"/>
    </row>
    <row r="67" spans="1:50" ht="13.7" customHeight="1" thickBot="1">
      <c r="A67" s="1065"/>
      <c r="B67" s="1017"/>
      <c r="C67" s="993" t="s">
        <v>455</v>
      </c>
      <c r="D67" s="994"/>
      <c r="E67" s="994"/>
      <c r="F67" s="994"/>
      <c r="G67" s="994"/>
      <c r="H67" s="994"/>
      <c r="I67" s="994"/>
      <c r="J67" s="995"/>
      <c r="K67" s="996"/>
      <c r="L67" s="997"/>
      <c r="M67" s="998">
        <f>IF($K67="○",VLOOKUP($AV$22,単価表,49,0),0)</f>
        <v>0</v>
      </c>
      <c r="N67" s="999"/>
      <c r="O67" s="999">
        <f>IF($K67="○",VLOOKUP($AV$22,単価表,49,0),0)</f>
        <v>0</v>
      </c>
      <c r="P67" s="1000"/>
      <c r="Q67" s="1001">
        <f>IF($K67="○",VLOOKUP($AV$22,単価表,49,0),0)</f>
        <v>0</v>
      </c>
      <c r="R67" s="999"/>
      <c r="S67" s="999">
        <f>IF($K67="○",VLOOKUP($AV$22,単価表,49,0),0)</f>
        <v>0</v>
      </c>
      <c r="T67" s="1000"/>
      <c r="U67" s="1001">
        <f>IF($K67="○",VLOOKUP($AV$22,単価表,49,0),0)</f>
        <v>0</v>
      </c>
      <c r="V67" s="999"/>
      <c r="W67" s="999">
        <f>IF($K67="○",VLOOKUP($AV$22,単価表,49,0),0)</f>
        <v>0</v>
      </c>
      <c r="X67" s="1000"/>
      <c r="Y67" s="1001">
        <f>IF($K67="○",VLOOKUP($AV$22,単価表,49,0),0)</f>
        <v>0</v>
      </c>
      <c r="Z67" s="999"/>
      <c r="AA67" s="999">
        <f>IF($K67="○",VLOOKUP($AV$22,単価表,49,0),0)</f>
        <v>0</v>
      </c>
      <c r="AB67" s="1000"/>
      <c r="AC67" s="1001">
        <f>IF($K67="○",VLOOKUP($AV$22,単価表,49,0),0)</f>
        <v>0</v>
      </c>
      <c r="AD67" s="999"/>
      <c r="AE67" s="999">
        <f>IF($K67="○",VLOOKUP($AV$22,単価表,49,0),0)</f>
        <v>0</v>
      </c>
      <c r="AF67" s="1002"/>
      <c r="AR67" s="739"/>
      <c r="AS67" s="739"/>
      <c r="AT67" s="739"/>
      <c r="AU67" s="739"/>
      <c r="AV67" s="739"/>
      <c r="AW67" s="739"/>
      <c r="AX67" s="739"/>
    </row>
    <row r="68" spans="1:50" ht="13.7" customHeight="1" thickTop="1">
      <c r="A68" s="1065"/>
      <c r="B68" s="1017"/>
      <c r="C68" s="1003" t="s">
        <v>812</v>
      </c>
      <c r="D68" s="1004"/>
      <c r="E68" s="1004"/>
      <c r="F68" s="1004"/>
      <c r="G68" s="1004"/>
      <c r="H68" s="1004"/>
      <c r="I68" s="1004"/>
      <c r="J68" s="1004"/>
      <c r="K68" s="1004"/>
      <c r="L68" s="1004"/>
      <c r="M68" s="1005">
        <f>M63+SUM(M$65:N$67)</f>
        <v>0</v>
      </c>
      <c r="N68" s="1006"/>
      <c r="O68" s="1007">
        <f>O63+SUM(O$65:P$67)</f>
        <v>0</v>
      </c>
      <c r="P68" s="1006"/>
      <c r="Q68" s="1005">
        <f>Q63+SUM(Q$65:R$67)</f>
        <v>0</v>
      </c>
      <c r="R68" s="1006"/>
      <c r="S68" s="1007">
        <f>S63+SUM(S$65:T$67)</f>
        <v>0</v>
      </c>
      <c r="T68" s="1006"/>
      <c r="U68" s="1005">
        <f>U63+SUM(U$65:V$67)</f>
        <v>0</v>
      </c>
      <c r="V68" s="1006"/>
      <c r="W68" s="1007">
        <f>W63+SUM(W$65:X$67)</f>
        <v>0</v>
      </c>
      <c r="X68" s="1006"/>
      <c r="Y68" s="1005">
        <f>Y63+SUM(Y$65:Z$67)</f>
        <v>0</v>
      </c>
      <c r="Z68" s="1008"/>
      <c r="AA68" s="1006">
        <f>AA63+SUM(AA$65:AB$67)</f>
        <v>0</v>
      </c>
      <c r="AB68" s="1006"/>
      <c r="AC68" s="1005">
        <f>AC63+SUM(AC$65:AD$67)</f>
        <v>0</v>
      </c>
      <c r="AD68" s="1008"/>
      <c r="AE68" s="1006">
        <f>AE63+SUM(AE$65:AF$67)</f>
        <v>0</v>
      </c>
      <c r="AF68" s="1009"/>
      <c r="AR68" s="739"/>
      <c r="AS68" s="739"/>
      <c r="AT68" s="739"/>
      <c r="AU68" s="739"/>
      <c r="AV68" s="739"/>
      <c r="AW68" s="739"/>
      <c r="AX68" s="739"/>
    </row>
    <row r="69" spans="1:50" ht="13.7" customHeight="1" thickBot="1">
      <c r="A69" s="1065"/>
      <c r="B69" s="1017"/>
      <c r="C69" s="1010" t="s">
        <v>811</v>
      </c>
      <c r="D69" s="1011"/>
      <c r="E69" s="1011"/>
      <c r="F69" s="1011"/>
      <c r="G69" s="1011"/>
      <c r="H69" s="1011"/>
      <c r="I69" s="1011"/>
      <c r="J69" s="1011"/>
      <c r="K69" s="1011"/>
      <c r="L69" s="1012"/>
      <c r="M69" s="1013">
        <f>M64+SUM(M$65:N$67)</f>
        <v>0</v>
      </c>
      <c r="N69" s="1014"/>
      <c r="O69" s="972">
        <f>O64+SUM(O$65:P$67)</f>
        <v>0</v>
      </c>
      <c r="P69" s="1014"/>
      <c r="Q69" s="1013">
        <f>Q64+SUM(Q$65:R$67)</f>
        <v>0</v>
      </c>
      <c r="R69" s="1014"/>
      <c r="S69" s="972">
        <f>S64+SUM(S$65:T$67)</f>
        <v>0</v>
      </c>
      <c r="T69" s="1014"/>
      <c r="U69" s="1013">
        <f>U64+SUM(U$65:V$67)</f>
        <v>0</v>
      </c>
      <c r="V69" s="1014"/>
      <c r="W69" s="972">
        <f>W64+SUM(W$65:X$67)</f>
        <v>0</v>
      </c>
      <c r="X69" s="1014"/>
      <c r="Y69" s="1013">
        <f>Y64+SUM(Y$65:Z$67)</f>
        <v>0</v>
      </c>
      <c r="Z69" s="971"/>
      <c r="AA69" s="1014">
        <f>AA64+SUM(AA$65:AB$67)</f>
        <v>0</v>
      </c>
      <c r="AB69" s="1014"/>
      <c r="AC69" s="1013">
        <f>AC64+SUM(AC$65:AD$67)</f>
        <v>0</v>
      </c>
      <c r="AD69" s="971"/>
      <c r="AE69" s="1014">
        <f>AE64+SUM(AE$65:AF$67)</f>
        <v>0</v>
      </c>
      <c r="AF69" s="1015"/>
      <c r="AR69" s="739"/>
      <c r="AS69" s="739"/>
      <c r="AT69" s="739"/>
      <c r="AU69" s="739"/>
      <c r="AV69" s="739"/>
      <c r="AW69" s="739"/>
      <c r="AX69" s="739"/>
    </row>
    <row r="70" spans="1:50" ht="13.7" customHeight="1">
      <c r="A70" s="1065"/>
      <c r="B70" s="1025" t="s">
        <v>810</v>
      </c>
      <c r="C70" s="823" t="s">
        <v>809</v>
      </c>
      <c r="D70" s="824"/>
      <c r="E70" s="824"/>
      <c r="F70" s="824"/>
      <c r="G70" s="824"/>
      <c r="H70" s="821" t="s">
        <v>798</v>
      </c>
      <c r="I70" s="821"/>
      <c r="J70" s="822"/>
      <c r="K70" s="1027" t="s">
        <v>845</v>
      </c>
      <c r="L70" s="1028"/>
      <c r="M70" s="1029" t="s">
        <v>808</v>
      </c>
      <c r="N70" s="1029"/>
      <c r="O70" s="1023" t="s">
        <v>807</v>
      </c>
      <c r="P70" s="1024"/>
      <c r="Q70" s="1029" t="s">
        <v>807</v>
      </c>
      <c r="R70" s="1029"/>
      <c r="S70" s="1023" t="s">
        <v>807</v>
      </c>
      <c r="T70" s="1024"/>
      <c r="U70" s="1029" t="s">
        <v>807</v>
      </c>
      <c r="V70" s="1029"/>
      <c r="W70" s="1023" t="s">
        <v>807</v>
      </c>
      <c r="X70" s="1024"/>
      <c r="Y70" s="1029" t="s">
        <v>807</v>
      </c>
      <c r="Z70" s="1029"/>
      <c r="AA70" s="1023" t="s">
        <v>807</v>
      </c>
      <c r="AB70" s="1024"/>
      <c r="AC70" s="1029" t="s">
        <v>807</v>
      </c>
      <c r="AD70" s="1029"/>
      <c r="AE70" s="1023" t="s">
        <v>807</v>
      </c>
      <c r="AF70" s="1024"/>
      <c r="AR70" s="739"/>
      <c r="AS70" s="739"/>
      <c r="AT70" s="739"/>
      <c r="AU70" s="739"/>
      <c r="AV70" s="739"/>
      <c r="AW70" s="739"/>
      <c r="AX70" s="739"/>
    </row>
    <row r="71" spans="1:50" ht="13.7" customHeight="1">
      <c r="A71" s="1065"/>
      <c r="B71" s="1026"/>
      <c r="C71" s="825"/>
      <c r="D71" s="826"/>
      <c r="E71" s="826"/>
      <c r="F71" s="826"/>
      <c r="G71" s="826"/>
      <c r="H71" s="827" t="s">
        <v>797</v>
      </c>
      <c r="I71" s="827"/>
      <c r="J71" s="828"/>
      <c r="K71" s="1032" t="s">
        <v>846</v>
      </c>
      <c r="L71" s="1033"/>
      <c r="M71" s="1034">
        <f>-IF($K71="○",IF(M64*保育単価表!$AY$41&lt;10,INT(M64*保育単価表!$AY$41),ROUNDDOWN(M64*保育単価表!$AY$41,-1)),0)</f>
        <v>0</v>
      </c>
      <c r="N71" s="1034"/>
      <c r="O71" s="1030">
        <f>-IF($K71="○",IF(O64*保育単価表!$AY$41&lt;10,INT(O64*保育単価表!$AY$41),ROUNDDOWN(O64*保育単価表!$AY$41,-1)),0)</f>
        <v>0</v>
      </c>
      <c r="P71" s="1031"/>
      <c r="Q71" s="1034">
        <f>-IF($K71="○",IF(Q64*保育単価表!$AY$41&lt;10,INT(Q64*保育単価表!$AY$41),ROUNDDOWN(Q64*保育単価表!$AY$41,-1)),0)</f>
        <v>0</v>
      </c>
      <c r="R71" s="1034"/>
      <c r="S71" s="1030">
        <f>-IF($K71="○",IF(S64*保育単価表!$AY$41&lt;10,INT(S64*保育単価表!$AY$41),ROUNDDOWN(S64*保育単価表!$AY$41,-1)),0)</f>
        <v>0</v>
      </c>
      <c r="T71" s="1031"/>
      <c r="U71" s="1034">
        <f>-IF($K71="○",IF(U64*保育単価表!$AY$41&lt;10,INT(U64*保育単価表!$AY$41),ROUNDDOWN(U64*保育単価表!$AY$41,-1)),0)</f>
        <v>0</v>
      </c>
      <c r="V71" s="1034"/>
      <c r="W71" s="1030">
        <f>-IF($K71="○",IF(W64*保育単価表!$AY$41&lt;10,INT(W64*保育単価表!$AY$41),ROUNDDOWN(W64*保育単価表!$AY$41,-1)),0)</f>
        <v>0</v>
      </c>
      <c r="X71" s="1031"/>
      <c r="Y71" s="1034">
        <f>-IF($K71="○",IF(Y64*保育単価表!$AY$41&lt;10,INT(Y64*保育単価表!$AY$41),ROUNDDOWN(Y64*保育単価表!$AY$41,-1)),0)</f>
        <v>0</v>
      </c>
      <c r="Z71" s="1034"/>
      <c r="AA71" s="1030">
        <f>-IF($K71="○",IF(AA64*保育単価表!$AY$41&lt;10,INT(AA64*保育単価表!$AY$41),ROUNDDOWN(AA64*保育単価表!$AY$41,-1)),0)</f>
        <v>0</v>
      </c>
      <c r="AB71" s="1031"/>
      <c r="AC71" s="1034">
        <f>-IF($K71="○",IF(AC64*保育単価表!$AY$41&lt;10,INT(AC64*保育単価表!$AY$41),ROUNDDOWN(AC64*保育単価表!$AY$41,-1)),0)</f>
        <v>0</v>
      </c>
      <c r="AD71" s="1034"/>
      <c r="AE71" s="1030">
        <f>-IF($K71="○",IF(AE64*保育単価表!$AY$41&lt;10,INT(AE64*保育単価表!$AY$41),ROUNDDOWN(AE64*保育単価表!$AY$41,-1)),0)</f>
        <v>0</v>
      </c>
      <c r="AF71" s="1031"/>
      <c r="AR71" s="739"/>
      <c r="AS71" s="739"/>
      <c r="AT71" s="739"/>
      <c r="AU71" s="739"/>
      <c r="AV71" s="739"/>
      <c r="AW71" s="739"/>
      <c r="AX71" s="739"/>
    </row>
    <row r="72" spans="1:50" ht="13.7" customHeight="1">
      <c r="A72" s="1065"/>
      <c r="B72" s="1026"/>
      <c r="C72" s="1166" t="s">
        <v>806</v>
      </c>
      <c r="D72" s="1167"/>
      <c r="E72" s="1167"/>
      <c r="F72" s="1167"/>
      <c r="G72" s="1167"/>
      <c r="H72" s="827" t="s">
        <v>798</v>
      </c>
      <c r="I72" s="827"/>
      <c r="J72" s="828"/>
      <c r="K72" s="986"/>
      <c r="L72" s="987"/>
      <c r="M72" s="1058">
        <f>-IF($K72="○",VLOOKUP($AV$2,単価表,62,0),0)</f>
        <v>0</v>
      </c>
      <c r="N72" s="1019"/>
      <c r="O72" s="1019">
        <f>-IF($K72="○",VLOOKUP($AV$2,単価表,62,0),0)</f>
        <v>0</v>
      </c>
      <c r="P72" s="1020"/>
      <c r="Q72" s="1021">
        <f>-IF($K72="○",VLOOKUP($AV$2,単価表,62,0),0)</f>
        <v>0</v>
      </c>
      <c r="R72" s="1019"/>
      <c r="S72" s="1019">
        <f>-IF($K72="○",VLOOKUP($AV$2,単価表,62,0),0)</f>
        <v>0</v>
      </c>
      <c r="T72" s="1022"/>
      <c r="U72" s="1018">
        <f>-IF($K72="○",VLOOKUP($AV$2,単価表,62,0),0)</f>
        <v>0</v>
      </c>
      <c r="V72" s="1019"/>
      <c r="W72" s="1019">
        <f>-IF($K72="○",VLOOKUP($AV$2,単価表,62,0),0)</f>
        <v>0</v>
      </c>
      <c r="X72" s="1020"/>
      <c r="Y72" s="1021">
        <f>-IF($K72="○",VLOOKUP($AV$2,単価表,62,0),0)</f>
        <v>0</v>
      </c>
      <c r="Z72" s="1019"/>
      <c r="AA72" s="1019">
        <f>-IF($K72="○",VLOOKUP($AV$2,単価表,62,0),0)</f>
        <v>0</v>
      </c>
      <c r="AB72" s="1022"/>
      <c r="AC72" s="1021">
        <f>-IF($K72="○",VLOOKUP($AV$2,単価表,62,0),0)</f>
        <v>0</v>
      </c>
      <c r="AD72" s="1019"/>
      <c r="AE72" s="1019">
        <f>-IF($K72="○",VLOOKUP($AV$2,単価表,62,0),0)</f>
        <v>0</v>
      </c>
      <c r="AF72" s="1022"/>
      <c r="AR72" s="739"/>
      <c r="AS72" s="739"/>
      <c r="AT72" s="739"/>
      <c r="AU72" s="739"/>
      <c r="AV72" s="739"/>
      <c r="AW72" s="739"/>
      <c r="AX72" s="739"/>
    </row>
    <row r="73" spans="1:50" ht="13.7" customHeight="1">
      <c r="A73" s="1065"/>
      <c r="B73" s="1026"/>
      <c r="C73" s="825"/>
      <c r="D73" s="826"/>
      <c r="E73" s="826"/>
      <c r="F73" s="826"/>
      <c r="G73" s="826"/>
      <c r="H73" s="827" t="s">
        <v>797</v>
      </c>
      <c r="I73" s="827"/>
      <c r="J73" s="828"/>
      <c r="K73" s="1168"/>
      <c r="L73" s="1169"/>
      <c r="M73" s="1040">
        <f>-IF($K72="○",VLOOKUP($AV$12,単価表,62,0),0)</f>
        <v>0</v>
      </c>
      <c r="N73" s="969"/>
      <c r="O73" s="969">
        <f>-IF($K72="○",VLOOKUP($AV$12,単価表,62,0),0)</f>
        <v>0</v>
      </c>
      <c r="P73" s="972"/>
      <c r="Q73" s="968">
        <f>-IF($K72="○",VLOOKUP($AV$12,単価表,62,0),0)</f>
        <v>0</v>
      </c>
      <c r="R73" s="969"/>
      <c r="S73" s="969">
        <f>-IF($K72="○",VLOOKUP($AV$12,単価表,62,0),0)</f>
        <v>0</v>
      </c>
      <c r="T73" s="970"/>
      <c r="U73" s="971">
        <f>-IF($K72="○",VLOOKUP($AV$12,単価表,62,0),0)</f>
        <v>0</v>
      </c>
      <c r="V73" s="969"/>
      <c r="W73" s="969">
        <f>-IF($K72="○",VLOOKUP($AV$12,単価表,62,0),0)</f>
        <v>0</v>
      </c>
      <c r="X73" s="972"/>
      <c r="Y73" s="968">
        <f>-IF($K72="○",VLOOKUP($AV$12,単価表,62,0),0)</f>
        <v>0</v>
      </c>
      <c r="Z73" s="969"/>
      <c r="AA73" s="969">
        <f>-IF($K72="○",VLOOKUP($AV$12,単価表,62,0),0)</f>
        <v>0</v>
      </c>
      <c r="AB73" s="970"/>
      <c r="AC73" s="968">
        <f>-IF($K72="○",VLOOKUP($AV$12,単価表,62,0),0)</f>
        <v>0</v>
      </c>
      <c r="AD73" s="969"/>
      <c r="AE73" s="969">
        <f>-IF($K72="○",VLOOKUP($AV$12,単価表,62,0),0)</f>
        <v>0</v>
      </c>
      <c r="AF73" s="970"/>
      <c r="AR73" s="739"/>
      <c r="AS73" s="739"/>
      <c r="AT73" s="739"/>
      <c r="AU73" s="739"/>
      <c r="AV73" s="739"/>
      <c r="AW73" s="739"/>
      <c r="AX73" s="739"/>
    </row>
    <row r="74" spans="1:50" ht="13.7" customHeight="1">
      <c r="A74" s="1065"/>
      <c r="B74" s="1026"/>
      <c r="C74" s="1170" t="s">
        <v>454</v>
      </c>
      <c r="D74" s="827"/>
      <c r="E74" s="827"/>
      <c r="F74" s="827"/>
      <c r="G74" s="827"/>
      <c r="H74" s="827" t="s">
        <v>798</v>
      </c>
      <c r="I74" s="827"/>
      <c r="J74" s="828"/>
      <c r="K74" s="1041"/>
      <c r="L74" s="1042"/>
      <c r="M74" s="1039">
        <f>-IF($K$74="1日",IF((M63+M65+M66)*VLOOKUP($AV$4,単価表,53,0)&lt;10,INT((M63+M65+M66)*VLOOKUP($AV$4,単価表,53,0)),ROUNDDOWN((M63+M65+M66)*VLOOKUP($AV$4,単価表,53,0),-1)),IF($K$74="2日",IF((M63+M65+M66)*VLOOKUP($AV$4,単価表,54,0)&lt;10,INT((M63+M65+M66)*VLOOKUP($AV$4,単価表,54,0)),ROUNDDOWN((M63+M65+M66)*VLOOKUP($AV$4,単価表,54,0),-1)),IF($K$74="3日以上",IF((M63+M65+M66)*VLOOKUP($AV$4,単価表,55,0)&lt;10,INT((M63+M65+M66)*VLOOKUP($AV$4,単価表,55,0)),ROUNDDOWN((M63+M65+M66)*VLOOKUP($AV$4,単価表,55,0),-1)),IF($K$74="全て",IF((M63+M65+M66)*VLOOKUP($AV$4,単価表,56,0)&lt;10,INT((M63+M65+M66)*VLOOKUP($AV$4,単価表,56,0)),ROUNDDOWN((M63+M65+M66)*VLOOKUP($AV$4,単価表,56,0),-1)),0))))</f>
        <v>0</v>
      </c>
      <c r="N74" s="1038"/>
      <c r="O74" s="1035">
        <f>-IF($K$74="1日",IF((O63+O65+O66)*VLOOKUP($AV$4,単価表,53,0)&lt;10,INT((O63+O65+O66)*VLOOKUP($AV$4,単価表,53,0)),ROUNDDOWN((O63+O65+O66)*VLOOKUP($AV$4,単価表,53,0),-1)),IF($K$74="2日",IF((O63+O65+O66)*VLOOKUP($AV$4,単価表,54,0)&lt;10,INT((O63+O65+O66)*VLOOKUP($AV$4,単価表,54,0)),ROUNDDOWN((O63+O65+O66)*VLOOKUP($AV$4,単価表,54,0),-1)),IF($K$74="3日以上",IF((O63+O65+O66)*VLOOKUP($AV$4,単価表,55,0)&lt;10,INT((O63+O65+O66)*VLOOKUP($AV$4,単価表,55,0)),ROUNDDOWN((O63+O65+O66)*VLOOKUP($AV$4,単価表,55,0),-1)),IF($K$74="全て",IF((O63+O65+O66)*VLOOKUP($AV$4,単価表,56,0)&lt;10,INT((O63+O65+O66)*VLOOKUP($AV$4,単価表,56,0)),ROUNDDOWN((O63+O65+O66)*VLOOKUP($AV$4,単価表,56,0),-1)),0))))</f>
        <v>0</v>
      </c>
      <c r="P74" s="1036"/>
      <c r="Q74" s="1037">
        <f>-IF($K$74="1日",IF((Q63+Q65+Q66)*VLOOKUP($AV$4,単価表,53,0)&lt;10,INT((Q63+Q65+Q66)*VLOOKUP($AV$4,単価表,53,0)),ROUNDDOWN((Q63+Q65+Q66)*VLOOKUP($AV$4,単価表,53,0),-1)),IF($K$74="2日",IF((Q63+Q65+Q66)*VLOOKUP($AV$4,単価表,54,0)&lt;10,INT((Q63+Q65+Q66)*VLOOKUP($AV$4,単価表,54,0)),ROUNDDOWN((Q63+Q65+Q66)*VLOOKUP($AV$4,単価表,54,0),-1)),IF($K$74="3日以上",IF((Q63+Q65+Q66)*VLOOKUP($AV$4,単価表,55,0)&lt;10,INT((Q63+Q65+Q66)*VLOOKUP($AV$4,単価表,55,0)),ROUNDDOWN((Q63+Q65+Q66)*VLOOKUP($AV$4,単価表,55,0),-1)),IF($K$74="全て",IF((Q63+Q65+Q66)*VLOOKUP($AV$4,単価表,56,0)&lt;10,INT((Q63+Q65+Q66)*VLOOKUP($AV$4,単価表,56,0)),ROUNDDOWN((Q63+Q65+Q66)*VLOOKUP($AV$4,単価表,56,0),-1)),0))))</f>
        <v>0</v>
      </c>
      <c r="R74" s="1038"/>
      <c r="S74" s="1035">
        <f>-IF($K$74="1日",IF((S63+S65+S66)*VLOOKUP($AV$4,単価表,53,0)&lt;10,INT((S63+S65+S66)*VLOOKUP($AV$4,単価表,53,0)),ROUNDDOWN((S63+S65+S66)*VLOOKUP($AV$4,単価表,53,0),-1)),IF($K$74="2日",IF((S63+S65+S66)*VLOOKUP($AV$4,単価表,54,0)&lt;10,INT((S63+S65+S66)*VLOOKUP($AV$4,単価表,54,0)),ROUNDDOWN((S63+S65+S66)*VLOOKUP($AV$4,単価表,54,0),-1)),IF($K$74="3日以上",IF((S63+S65+S66)*VLOOKUP($AV$4,単価表,55,0)&lt;10,INT((S63+S65+S66)*VLOOKUP($AV$4,単価表,55,0)),ROUNDDOWN((S63+S65+S66)*VLOOKUP($AV$4,単価表,55,0),-1)),IF($K$74="全て",IF((S63+S65+S66)*VLOOKUP($AV$4,単価表,56,0)&lt;10,INT((S63+S65+S66)*VLOOKUP($AV$4,単価表,56,0)),ROUNDDOWN((S63+S65+S66)*VLOOKUP($AV$4,単価表,56,0),-1)),0))))</f>
        <v>0</v>
      </c>
      <c r="T74" s="1036"/>
      <c r="U74" s="1037">
        <f>-IF($K$74="1日",IF((U63+U65+U66)*VLOOKUP($AV$4,単価表,53,0)&lt;10,INT((U63+U65+U66)*VLOOKUP($AV$4,単価表,53,0)),ROUNDDOWN((U63+U65+U66)*VLOOKUP($AV$4,単価表,53,0),-1)),IF($K$74="2日",IF((U63+U65+U66)*VLOOKUP($AV$4,単価表,54,0)&lt;10,INT((U63+U65+U66)*VLOOKUP($AV$4,単価表,54,0)),ROUNDDOWN((U63+U65+U66)*VLOOKUP($AV$4,単価表,54,0),-1)),IF($K$74="3日以上",IF((U63+U65+U66)*VLOOKUP($AV$4,単価表,55,0)&lt;10,INT((U63+U65+U66)*VLOOKUP($AV$4,単価表,55,0)),ROUNDDOWN((U63+U65+U66)*VLOOKUP($AV$4,単価表,55,0),-1)),IF($K$74="全て",IF((U63+U65+U66)*VLOOKUP($AV$4,単価表,56,0)&lt;10,INT((U63+U65+U66)*VLOOKUP($AV$4,単価表,56,0)),ROUNDDOWN((U63+U65+U66)*VLOOKUP($AV$4,単価表,56,0),-1)),0))))</f>
        <v>0</v>
      </c>
      <c r="V74" s="1038"/>
      <c r="W74" s="1035">
        <f>-IF($K$74="1日",IF((W63+W65+W66)*VLOOKUP($AV$4,単価表,53,0)&lt;10,INT((W63+W65+W66)*VLOOKUP($AV$4,単価表,53,0)),ROUNDDOWN((W63+W65+W66)*VLOOKUP($AV$4,単価表,53,0),-1)),IF($K$74="2日",IF((W63+W65+W66)*VLOOKUP($AV$4,単価表,54,0)&lt;10,INT((W63+W65+W66)*VLOOKUP($AV$4,単価表,54,0)),ROUNDDOWN((W63+W65+W66)*VLOOKUP($AV$4,単価表,54,0),-1)),IF($K$74="3日以上",IF((W63+W65+W66)*VLOOKUP($AV$4,単価表,55,0)&lt;10,INT((W63+W65+W66)*VLOOKUP($AV$4,単価表,55,0)),ROUNDDOWN((W63+W65+W66)*VLOOKUP($AV$4,単価表,55,0),-1)),IF($K$74="全て",IF((W63+W65+W66)*VLOOKUP($AV$4,単価表,56,0)&lt;10,INT((W63+W65+W66)*VLOOKUP($AV$4,単価表,56,0)),ROUNDDOWN((W63+W65+W66)*VLOOKUP($AV$4,単価表,56,0),-1)),0))))</f>
        <v>0</v>
      </c>
      <c r="X74" s="1036"/>
      <c r="Y74" s="1037">
        <f>-IF($K$74="1日",IF((Y63+Y65+Y66)*VLOOKUP($AV$4,単価表,53,0)&lt;10,INT((Y63+Y65+Y66)*VLOOKUP($AV$4,単価表,53,0)),ROUNDDOWN((Y63+Y65+Y66)*VLOOKUP($AV$4,単価表,53,0),-1)),IF($K$74="2日",IF((Y63+Y65+Y66)*VLOOKUP($AV$4,単価表,54,0)&lt;10,INT((Y63+Y65+Y66)*VLOOKUP($AV$4,単価表,54,0)),ROUNDDOWN((Y63+Y65+Y66)*VLOOKUP($AV$4,単価表,54,0),-1)),IF($K$74="3日以上",IF((Y63+Y65+Y66)*VLOOKUP($AV$4,単価表,55,0)&lt;10,INT((Y63+Y65+Y66)*VLOOKUP($AV$4,単価表,55,0)),ROUNDDOWN((Y63+Y65+Y66)*VLOOKUP($AV$4,単価表,55,0),-1)),IF($K$74="全て",IF((Y63+Y65+Y66)*VLOOKUP($AV$4,単価表,56,0)&lt;10,INT((Y63+Y65+Y66)*VLOOKUP($AV$4,単価表,56,0)),ROUNDDOWN((Y63+Y65+Y66)*VLOOKUP($AV$4,単価表,56,0),-1)),0))))</f>
        <v>0</v>
      </c>
      <c r="Z74" s="1038"/>
      <c r="AA74" s="1035">
        <f>-IF($K$74="1日",IF((AA63+AA65+AA66)*VLOOKUP($AV$4,単価表,53,0)&lt;10,INT((AA63+AA65+AA66)*VLOOKUP($AV$4,単価表,53,0)),ROUNDDOWN((AA63+AA65+AA66)*VLOOKUP($AV$4,単価表,53,0),-1)),IF($K$74="2日",IF((AA63+AA65+AA66)*VLOOKUP($AV$4,単価表,54,0)&lt;10,INT((AA63+AA65+AA66)*VLOOKUP($AV$4,単価表,54,0)),ROUNDDOWN((AA63+AA65+AA66)*VLOOKUP($AV$4,単価表,54,0),-1)),IF($K$74="3日以上",IF((AA63+AA65+AA66)*VLOOKUP($AV$4,単価表,55,0)&lt;10,INT((AA63+AA65+AA66)*VLOOKUP($AV$4,単価表,55,0)),ROUNDDOWN((AA63+AA65+AA66)*VLOOKUP($AV$4,単価表,55,0),-1)),IF($K$74="全て",IF((AA63+AA65+AA66)*VLOOKUP($AV$4,単価表,56,0)&lt;10,INT((AA63+AA65+AA66)*VLOOKUP($AV$4,単価表,56,0)),ROUNDDOWN((AA63+AA65+AA66)*VLOOKUP($AV$4,単価表,56,0),-1)),0))))</f>
        <v>0</v>
      </c>
      <c r="AB74" s="1036"/>
      <c r="AC74" s="1037">
        <f>-IF($K$74="1日",IF((AC63+AC65+AC66)*VLOOKUP($AV$4,単価表,53,0)&lt;10,INT((AC63+AC65+AC66)*VLOOKUP($AV$4,単価表,53,0)),ROUNDDOWN((AC63+AC65+AC66)*VLOOKUP($AV$4,単価表,53,0),-1)),IF($K$74="2日",IF((AC63+AC65+AC66)*VLOOKUP($AV$4,単価表,54,0)&lt;10,INT((AC63+AC65+AC66)*VLOOKUP($AV$4,単価表,54,0)),ROUNDDOWN((AC63+AC65+AC66)*VLOOKUP($AV$4,単価表,54,0),-1)),IF($K$74="3日以上",IF((AC63+AC65+AC66)*VLOOKUP($AV$4,単価表,55,0)&lt;10,INT((AC63+AC65+AC66)*VLOOKUP($AV$4,単価表,55,0)),ROUNDDOWN((AC63+AC65+AC66)*VLOOKUP($AV$4,単価表,55,0),-1)),IF($K$74="全て",IF((AC63+AC65+AC66)*VLOOKUP($AV$4,単価表,56,0)&lt;10,INT((AC63+AC65+AC66)*VLOOKUP($AV$4,単価表,56,0)),ROUNDDOWN((AC63+AC65+AC66)*VLOOKUP($AV$4,単価表,56,0),-1)),0))))</f>
        <v>0</v>
      </c>
      <c r="AD74" s="1038"/>
      <c r="AE74" s="1035">
        <f>-IF($K$74="1日",IF((AE63+AE65+AE66)*VLOOKUP($AV$4,単価表,53,0)&lt;10,INT((AE63+AE65+AE66)*VLOOKUP($AV$4,単価表,53,0)),ROUNDDOWN((AE63+AE65+AE66)*VLOOKUP($AV$4,単価表,53,0),-1)),IF($K$74="2日",IF((AE63+AE65+AE66)*VLOOKUP($AV$4,単価表,54,0)&lt;10,INT((AE63+AE65+AE66)*VLOOKUP($AV$4,単価表,54,0)),ROUNDDOWN((AE63+AE65+AE66)*VLOOKUP($AV$4,単価表,54,0),-1)),IF($K$74="3日以上",IF((AE63+AE65+AE66)*VLOOKUP($AV$4,単価表,55,0)&lt;10,INT((AE63+AE65+AE66)*VLOOKUP($AV$4,単価表,55,0)),ROUNDDOWN((AE63+AE65+AE66)*VLOOKUP($AV$4,単価表,55,0),-1)),IF($K$74="全て",IF((AE63+AE65+AE66)*VLOOKUP($AV$4,単価表,56,0)&lt;10,INT((AE63+AE65+AE66)*VLOOKUP($AV$4,単価表,56,0)),ROUNDDOWN((AE63+AE65+AE66)*VLOOKUP($AV$4,単価表,56,0),-1)),0))))</f>
        <v>0</v>
      </c>
      <c r="AF74" s="1036"/>
      <c r="AR74" s="739"/>
      <c r="AS74" s="739"/>
      <c r="AT74" s="739"/>
      <c r="AU74" s="739"/>
      <c r="AV74" s="739"/>
      <c r="AW74" s="739"/>
      <c r="AX74" s="739"/>
    </row>
    <row r="75" spans="1:50" ht="13.7" customHeight="1">
      <c r="A75" s="1065"/>
      <c r="B75" s="1026"/>
      <c r="C75" s="1170"/>
      <c r="D75" s="827"/>
      <c r="E75" s="827"/>
      <c r="F75" s="827"/>
      <c r="G75" s="827"/>
      <c r="H75" s="827" t="s">
        <v>797</v>
      </c>
      <c r="I75" s="827"/>
      <c r="J75" s="828"/>
      <c r="K75" s="1043"/>
      <c r="L75" s="1044"/>
      <c r="M75" s="1054">
        <f>-IF($K$74="1日",IF(SUM(M64:M66)*VLOOKUP($AV$14,単価表,53,0)&lt;10,INT(SUM(M64:M66)*VLOOKUP($AV$14,単価表,53,0)),ROUNDDOWN(SUM(M64:M66)*VLOOKUP($AV$14,単価表,53,0),-1)),IF($K$74="2日",IF(SUM(M64:M66)*VLOOKUP($AV$14,単価表,54,0)&lt;10,INT(SUM(M64:M66)*VLOOKUP($AV$14,単価表,54,0)),ROUNDDOWN(SUM(M64:M66)*VLOOKUP($AV$14,単価表,54,0),-1)),IF($K$74="3日以上",IF(SUM(M64:M66)*VLOOKUP($AV$14,単価表,55,0)&lt;10,INT(SUM(M64:M66)*VLOOKUP($AV$14,単価表,55,0)),ROUNDDOWN(SUM(M64:M66)*VLOOKUP($AV$14,単価表,55,0),-1)),IF($K$74="全て",IF(SUM(M64:M66)*VLOOKUP($AV$14,単価表,56,0)&lt;10,INT(SUM(M64:M66)*VLOOKUP($AV$14,単価表,56,0)),ROUNDDOWN(SUM(M64:M66)*VLOOKUP($AV$14,単価表,56,0),-1)),0))))</f>
        <v>0</v>
      </c>
      <c r="N75" s="1046"/>
      <c r="O75" s="1047">
        <f>-IF($K$74="1日",IF(SUM(O64:O66)*VLOOKUP($AV$14,単価表,53,0)&lt;10,INT(SUM(O64:O66)*VLOOKUP($AV$14,単価表,53,0)),ROUNDDOWN(SUM(O64:O66)*VLOOKUP($AV$14,単価表,53,0),-1)),IF($K$74="2日",IF(SUM(O64:O66)*VLOOKUP($AV$14,単価表,54,0)&lt;10,INT(SUM(O64:O66)*VLOOKUP($AV$14,単価表,54,0)),ROUNDDOWN(SUM(O64:O66)*VLOOKUP($AV$14,単価表,54,0),-1)),IF($K$74="3日以上",IF(SUM(O64:O66)*VLOOKUP($AV$14,単価表,55,0)&lt;10,INT(SUM(O64:O66)*VLOOKUP($AV$14,単価表,55,0)),ROUNDDOWN(SUM(O64:O66)*VLOOKUP($AV$14,単価表,55,0),-1)),IF($K$74="全て",IF(SUM(O64:O66)*VLOOKUP($AV$14,単価表,56,0)&lt;10,INT(SUM(O64:O66)*VLOOKUP($AV$14,単価表,56,0)),ROUNDDOWN(SUM(O64:O66)*VLOOKUP($AV$14,単価表,56,0),-1)),0))))</f>
        <v>0</v>
      </c>
      <c r="P75" s="1048"/>
      <c r="Q75" s="1045">
        <f>-IF($K$74="1日",IF(SUM(Q64:Q66)*VLOOKUP($AV$14,単価表,53,0)&lt;10,INT(SUM(Q64:Q66)*VLOOKUP($AV$14,単価表,53,0)),ROUNDDOWN(SUM(Q64:Q66)*VLOOKUP($AV$14,単価表,53,0),-1)),IF($K$74="2日",IF(SUM(Q64:Q66)*VLOOKUP($AV$14,単価表,54,0)&lt;10,INT(SUM(Q64:Q66)*VLOOKUP($AV$14,単価表,54,0)),ROUNDDOWN(SUM(Q64:Q66)*VLOOKUP($AV$14,単価表,54,0),-1)),IF($K$74="3日以上",IF(SUM(Q64:Q66)*VLOOKUP($AV$14,単価表,55,0)&lt;10,INT(SUM(Q64:Q66)*VLOOKUP($AV$14,単価表,55,0)),ROUNDDOWN(SUM(Q64:Q66)*VLOOKUP($AV$14,単価表,55,0),-1)),IF($K$74="全て",IF(SUM(Q64:Q66)*VLOOKUP($AV$14,単価表,56,0)&lt;10,INT(SUM(Q64:Q66)*VLOOKUP($AV$14,単価表,56,0)),ROUNDDOWN(SUM(Q64:Q66)*VLOOKUP($AV$14,単価表,56,0),-1)),0))))</f>
        <v>0</v>
      </c>
      <c r="R75" s="1046"/>
      <c r="S75" s="1047">
        <f>-IF($K$74="1日",IF(SUM(S64:S66)*VLOOKUP($AV$14,単価表,53,0)&lt;10,INT(SUM(S64:S66)*VLOOKUP($AV$14,単価表,53,0)),ROUNDDOWN(SUM(S64:S66)*VLOOKUP($AV$14,単価表,53,0),-1)),IF($K$74="2日",IF(SUM(S64:S66)*VLOOKUP($AV$14,単価表,54,0)&lt;10,INT(SUM(S64:S66)*VLOOKUP($AV$14,単価表,54,0)),ROUNDDOWN(SUM(S64:S66)*VLOOKUP($AV$14,単価表,54,0),-1)),IF($K$74="3日以上",IF(SUM(S64:S66)*VLOOKUP($AV$14,単価表,55,0)&lt;10,INT(SUM(S64:S66)*VLOOKUP($AV$14,単価表,55,0)),ROUNDDOWN(SUM(S64:S66)*VLOOKUP($AV$14,単価表,55,0),-1)),IF($K$74="全て",IF(SUM(S64:S66)*VLOOKUP($AV$14,単価表,56,0)&lt;10,INT(SUM(S64:S66)*VLOOKUP($AV$14,単価表,56,0)),ROUNDDOWN(SUM(S64:S66)*VLOOKUP($AV$14,単価表,56,0),-1)),0))))</f>
        <v>0</v>
      </c>
      <c r="T75" s="1048"/>
      <c r="U75" s="1045">
        <f>-IF($K$74="1日",IF(SUM(U64:U66)*VLOOKUP($AV$14,単価表,53,0)&lt;10,INT(SUM(U64:U66)*VLOOKUP($AV$14,単価表,53,0)),ROUNDDOWN(SUM(U64:U66)*VLOOKUP($AV$14,単価表,53,0),-1)),IF($K$74="2日",IF(SUM(U64:U66)*VLOOKUP($AV$14,単価表,54,0)&lt;10,INT(SUM(U64:U66)*VLOOKUP($AV$14,単価表,54,0)),ROUNDDOWN(SUM(U64:U66)*VLOOKUP($AV$14,単価表,54,0),-1)),IF($K$74="3日以上",IF(SUM(U64:U66)*VLOOKUP($AV$14,単価表,55,0)&lt;10,INT(SUM(U64:U66)*VLOOKUP($AV$14,単価表,55,0)),ROUNDDOWN(SUM(U64:U66)*VLOOKUP($AV$14,単価表,55,0),-1)),IF($K$74="全て",IF(SUM(U64:U66)*VLOOKUP($AV$14,単価表,56,0)&lt;10,INT(SUM(U64:U66)*VLOOKUP($AV$14,単価表,56,0)),ROUNDDOWN(SUM(U64:U66)*VLOOKUP($AV$14,単価表,56,0),-1)),0))))</f>
        <v>0</v>
      </c>
      <c r="V75" s="1046"/>
      <c r="W75" s="1047">
        <f>-IF($K$74="1日",IF(SUM(W64:W66)*VLOOKUP($AV$14,単価表,53,0)&lt;10,INT(SUM(W64:W66)*VLOOKUP($AV$14,単価表,53,0)),ROUNDDOWN(SUM(W64:W66)*VLOOKUP($AV$14,単価表,53,0),-1)),IF($K$74="2日",IF(SUM(W64:W66)*VLOOKUP($AV$14,単価表,54,0)&lt;10,INT(SUM(W64:W66)*VLOOKUP($AV$14,単価表,54,0)),ROUNDDOWN(SUM(W64:W66)*VLOOKUP($AV$14,単価表,54,0),-1)),IF($K$74="3日以上",IF(SUM(W64:W66)*VLOOKUP($AV$14,単価表,55,0)&lt;10,INT(SUM(W64:W66)*VLOOKUP($AV$14,単価表,55,0)),ROUNDDOWN(SUM(W64:W66)*VLOOKUP($AV$14,単価表,55,0),-1)),IF($K$74="全て",IF(SUM(W64:W66)*VLOOKUP($AV$14,単価表,56,0)&lt;10,INT(SUM(W64:W66)*VLOOKUP($AV$14,単価表,56,0)),ROUNDDOWN(SUM(W64:W66)*VLOOKUP($AV$14,単価表,56,0),-1)),0))))</f>
        <v>0</v>
      </c>
      <c r="X75" s="1048"/>
      <c r="Y75" s="1045">
        <f>-IF($K$74="1日",IF(SUM(Y64:Y66)*VLOOKUP($AV$14,単価表,53,0)&lt;10,INT(SUM(Y64:Y66)*VLOOKUP($AV$14,単価表,53,0)),ROUNDDOWN(SUM(Y64:Y66)*VLOOKUP($AV$14,単価表,53,0),-1)),IF($K$74="2日",IF(SUM(Y64:Y66)*VLOOKUP($AV$14,単価表,54,0)&lt;10,INT(SUM(Y64:Y66)*VLOOKUP($AV$14,単価表,54,0)),ROUNDDOWN(SUM(Y64:Y66)*VLOOKUP($AV$14,単価表,54,0),-1)),IF($K$74="3日以上",IF(SUM(Y64:Y66)*VLOOKUP($AV$14,単価表,55,0)&lt;10,INT(SUM(Y64:Y66)*VLOOKUP($AV$14,単価表,55,0)),ROUNDDOWN(SUM(Y64:Y66)*VLOOKUP($AV$14,単価表,55,0),-1)),IF($K$74="全て",IF(SUM(Y64:Y66)*VLOOKUP($AV$14,単価表,56,0)&lt;10,INT(SUM(Y64:Y66)*VLOOKUP($AV$14,単価表,56,0)),ROUNDDOWN(SUM(Y64:Y66)*VLOOKUP($AV$14,単価表,56,0),-1)),0))))</f>
        <v>0</v>
      </c>
      <c r="Z75" s="1046"/>
      <c r="AA75" s="1047">
        <f>-IF($K$74="1日",IF(SUM(AA64:AA66)*VLOOKUP($AV$14,単価表,53,0)&lt;10,INT(SUM(AA64:AA66)*VLOOKUP($AV$14,単価表,53,0)),ROUNDDOWN(SUM(AA64:AA66)*VLOOKUP($AV$14,単価表,53,0),-1)),IF($K$74="2日",IF(SUM(AA64:AA66)*VLOOKUP($AV$14,単価表,54,0)&lt;10,INT(SUM(AA64:AA66)*VLOOKUP($AV$14,単価表,54,0)),ROUNDDOWN(SUM(AA64:AA66)*VLOOKUP($AV$14,単価表,54,0),-1)),IF($K$74="3日以上",IF(SUM(AA64:AA66)*VLOOKUP($AV$14,単価表,55,0)&lt;10,INT(SUM(AA64:AA66)*VLOOKUP($AV$14,単価表,55,0)),ROUNDDOWN(SUM(AA64:AA66)*VLOOKUP($AV$14,単価表,55,0),-1)),IF($K$74="全て",IF(SUM(AA64:AA66)*VLOOKUP($AV$14,単価表,56,0)&lt;10,INT(SUM(AA64:AA66)*VLOOKUP($AV$14,単価表,56,0)),ROUNDDOWN(SUM(AA64:AA66)*VLOOKUP($AV$14,単価表,56,0),-1)),0))))</f>
        <v>0</v>
      </c>
      <c r="AB75" s="1048"/>
      <c r="AC75" s="1045">
        <f>-IF($K$74="1日",IF(SUM(AC64:AC66)*VLOOKUP($AV$14,単価表,53,0)&lt;10,INT(SUM(AC64:AC66)*VLOOKUP($AV$14,単価表,53,0)),ROUNDDOWN(SUM(AC64:AC66)*VLOOKUP($AV$14,単価表,53,0),-1)),IF($K$74="2日",IF(SUM(AC64:AC66)*VLOOKUP($AV$14,単価表,54,0)&lt;10,INT(SUM(AC64:AC66)*VLOOKUP($AV$14,単価表,54,0)),ROUNDDOWN(SUM(AC64:AC66)*VLOOKUP($AV$14,単価表,54,0),-1)),IF($K$74="3日以上",IF(SUM(AC64:AC66)*VLOOKUP($AV$14,単価表,55,0)&lt;10,INT(SUM(AC64:AC66)*VLOOKUP($AV$14,単価表,55,0)),ROUNDDOWN(SUM(AC64:AC66)*VLOOKUP($AV$14,単価表,55,0),-1)),IF($K$74="全て",IF(SUM(AC64:AC66)*VLOOKUP($AV$14,単価表,56,0)&lt;10,INT(SUM(AC64:AC66)*VLOOKUP($AV$14,単価表,56,0)),ROUNDDOWN(SUM(AC64:AC66)*VLOOKUP($AV$14,単価表,56,0),-1)),0))))</f>
        <v>0</v>
      </c>
      <c r="AD75" s="1046"/>
      <c r="AE75" s="1047">
        <f>-IF($K$74="1日",IF(SUM(AE64:AE66)*VLOOKUP($AV$14,単価表,53,0)&lt;10,INT(SUM(AE64:AE66)*VLOOKUP($AV$14,単価表,53,0)),ROUNDDOWN(SUM(AE64:AE66)*VLOOKUP($AV$14,単価表,53,0),-1)),IF($K$74="2日",IF(SUM(AE64:AE66)*VLOOKUP($AV$14,単価表,54,0)&lt;10,INT(SUM(AE64:AE66)*VLOOKUP($AV$14,単価表,54,0)),ROUNDDOWN(SUM(AE64:AE66)*VLOOKUP($AV$14,単価表,54,0),-1)),IF($K$74="3日以上",IF(SUM(AE64:AE66)*VLOOKUP($AV$14,単価表,55,0)&lt;10,INT(SUM(AE64:AE66)*VLOOKUP($AV$14,単価表,55,0)),ROUNDDOWN(SUM(AE64:AE66)*VLOOKUP($AV$14,単価表,55,0),-1)),IF($K$74="全て",IF(SUM(AE64:AE66)*VLOOKUP($AV$14,単価表,56,0)&lt;10,INT(SUM(AE64:AE66)*VLOOKUP($AV$14,単価表,56,0)),ROUNDDOWN(SUM(AE64:AE66)*VLOOKUP($AV$14,単価表,56,0),-1)),0))))</f>
        <v>0</v>
      </c>
      <c r="AF75" s="1048"/>
      <c r="AR75" s="739"/>
      <c r="AS75" s="739"/>
      <c r="AT75" s="739"/>
      <c r="AU75" s="739"/>
      <c r="AV75" s="739"/>
      <c r="AW75" s="739"/>
      <c r="AX75" s="739"/>
    </row>
    <row r="76" spans="1:50" ht="13.7" customHeight="1">
      <c r="A76" s="1065"/>
      <c r="B76" s="1026"/>
      <c r="C76" s="1116" t="s">
        <v>805</v>
      </c>
      <c r="D76" s="1117"/>
      <c r="E76" s="1117"/>
      <c r="F76" s="1117"/>
      <c r="G76" s="1117"/>
      <c r="H76" s="826" t="s">
        <v>798</v>
      </c>
      <c r="I76" s="826"/>
      <c r="J76" s="1120"/>
      <c r="K76" s="986"/>
      <c r="L76" s="987"/>
      <c r="M76" s="1058">
        <f>-IF($K76="○",IF(SUM(M68,M72,M74)*(1-VLOOKUP($AV$4,単価表,58,0))&lt;10,INT(SUM(M68,M72,M74)*(1-VLOOKUP($AV$4,単価表,58,0))),ROUNDDOWN(SUM(M68,M72,M74)*(1-VLOOKUP($AV$4,単価表,58,0)),-1)),0)</f>
        <v>0</v>
      </c>
      <c r="N76" s="1019"/>
      <c r="O76" s="1019">
        <f>-IF($K76="○",IF(SUM(O68,O72,O74)*(1-VLOOKUP($AV$4,単価表,58,0))&lt;10,INT(SUM(O68,O72,O74)*(1-VLOOKUP($AV$4,単価表,58,0))),ROUNDDOWN(SUM(O68,O72,O74)*(1-VLOOKUP($AV$4,単価表,58,0)),-1)),0)</f>
        <v>0</v>
      </c>
      <c r="P76" s="1020"/>
      <c r="Q76" s="1021">
        <f>-IF($K76="○",IF(SUM(Q68,Q72,Q74)*(1-VLOOKUP($AV$4,単価表,58,0))&lt;10,INT(SUM(Q68,Q72,Q74)*(1-VLOOKUP($AV$4,単価表,58,0))),ROUNDDOWN(SUM(Q68,Q72,Q74)*(1-VLOOKUP($AV$4,単価表,58,0)),-1)),0)</f>
        <v>0</v>
      </c>
      <c r="R76" s="1019"/>
      <c r="S76" s="1019">
        <f>-IF($K76="○",IF(SUM(S68,S72,S74)*(1-VLOOKUP($AV$4,単価表,58,0))&lt;10,INT(SUM(S68,S72,S74)*(1-VLOOKUP($AV$4,単価表,58,0))),ROUNDDOWN(SUM(S68,S72,S74)*(1-VLOOKUP($AV$4,単価表,58,0)),-1)),0)</f>
        <v>0</v>
      </c>
      <c r="T76" s="1022"/>
      <c r="U76" s="1018">
        <f>-IF($K76="○",IF(SUM(U68,U72,U74)*(1-VLOOKUP($AV$4,単価表,58,0))&lt;10,INT(SUM(U68,U72,U74)*(1-VLOOKUP($AV$4,単価表,58,0))),ROUNDDOWN(SUM(U68,U72,U74)*(1-VLOOKUP($AV$4,単価表,58,0)),-1)),0)</f>
        <v>0</v>
      </c>
      <c r="V76" s="1019"/>
      <c r="W76" s="1019">
        <f>-IF($K76="○",IF(SUM(W68,W72,W74)*(1-VLOOKUP($AV$4,単価表,58,0))&lt;10,INT(SUM(W68,W72,W74)*(1-VLOOKUP($AV$4,単価表,58,0))),ROUNDDOWN(SUM(W68,W72,W74)*(1-VLOOKUP($AV$4,単価表,58,0)),-1)),0)</f>
        <v>0</v>
      </c>
      <c r="X76" s="1020"/>
      <c r="Y76" s="1021">
        <f>-IF($K76="○",IF(SUM(Y68,Y72,Y74)*(1-VLOOKUP($AV$4,単価表,58,0))&lt;10,INT(SUM(Y68,Y72,Y74)*(1-VLOOKUP($AV$4,単価表,58,0))),ROUNDDOWN(SUM(Y68,Y72,Y74)*(1-VLOOKUP($AV$4,単価表,58,0)),-1)),0)</f>
        <v>0</v>
      </c>
      <c r="Z76" s="1019"/>
      <c r="AA76" s="1019">
        <f>-IF($K76="○",IF(SUM(AA68,AA72,AA74)*(1-VLOOKUP($AV$4,単価表,58,0))&lt;10,INT(SUM(AA68,AA72,AA74)*(1-VLOOKUP($AV$4,単価表,58,0))),ROUNDDOWN(SUM(AA68,AA72,AA74)*(1-VLOOKUP($AV$4,単価表,58,0)),-1)),0)</f>
        <v>0</v>
      </c>
      <c r="AB76" s="1022"/>
      <c r="AC76" s="1021">
        <f>-IF($K76="○",IF(SUM(AC68,AC72,AC74)*(1-VLOOKUP($AV$4,単価表,58,0))&lt;10,INT(SUM(AC68,AC72,AC74)*(1-VLOOKUP($AV$4,単価表,58,0))),ROUNDDOWN(SUM(AC68,AC72,AC74)*(1-VLOOKUP($AV$4,単価表,58,0)),-1)),0)</f>
        <v>0</v>
      </c>
      <c r="AD76" s="1019"/>
      <c r="AE76" s="1019">
        <f>-IF($K76="○",IF(SUM(AE68,AE72,AE74)*(1-VLOOKUP($AV$4,単価表,58,0))&lt;10,INT(SUM(AE68,AE72,AE74)*(1-VLOOKUP($AV$4,単価表,58,0))),ROUNDDOWN(SUM(AE68,AE72,AE74)*(1-VLOOKUP($AV$4,単価表,58,0)),-1)),0)</f>
        <v>0</v>
      </c>
      <c r="AF76" s="1022"/>
      <c r="AR76" s="739"/>
      <c r="AS76" s="739"/>
      <c r="AT76" s="739"/>
      <c r="AU76" s="739"/>
      <c r="AV76" s="739"/>
      <c r="AW76" s="739"/>
      <c r="AX76" s="739"/>
    </row>
    <row r="77" spans="1:50" ht="13.7" customHeight="1" thickBot="1">
      <c r="A77" s="1065"/>
      <c r="B77" s="1026"/>
      <c r="C77" s="1118"/>
      <c r="D77" s="1119"/>
      <c r="E77" s="1119"/>
      <c r="F77" s="1119"/>
      <c r="G77" s="1119"/>
      <c r="H77" s="1123" t="s">
        <v>797</v>
      </c>
      <c r="I77" s="1123"/>
      <c r="J77" s="1124"/>
      <c r="K77" s="1179"/>
      <c r="L77" s="1180"/>
      <c r="M77" s="1051">
        <f>-IF($K76="○",IF(SUM(M69,M71,M73,M75)*(1-VLOOKUP($AV$14,単価表,58,0))&lt;10,INT(SUM(M69,M71,M73,M75)*(1-VLOOKUP($AV$14,単価表,58,0))),ROUNDDOWN(SUM(M69,M71,M73,M75)*(1-VLOOKUP($AV$14,単価表,58,0)),-1)),0)</f>
        <v>0</v>
      </c>
      <c r="N77" s="1049"/>
      <c r="O77" s="1049">
        <f>-IF($K76="○",IF(SUM(O69,O71,O73,O75)*(1-VLOOKUP($AV$14,単価表,58,0))&lt;10,INT(SUM(O69,O71,O73,O75)*(1-VLOOKUP($AV$14,単価表,58,0))),ROUNDDOWN(SUM(O69,O71,O73,O75)*(1-VLOOKUP($AV$14,単価表,58,0)),-1)),0)</f>
        <v>0</v>
      </c>
      <c r="P77" s="1052"/>
      <c r="Q77" s="1053">
        <f>-IF($K76="○",IF(SUM(Q69,Q71,Q73,Q75)*(1-VLOOKUP($AV$14,単価表,58,0))&lt;10,INT(SUM(Q69,Q71,Q73,Q75)*(1-VLOOKUP($AV$14,単価表,58,0))),ROUNDDOWN(SUM(Q69,Q71,Q73,Q75)*(1-VLOOKUP($AV$14,単価表,58,0)),-1)),0)</f>
        <v>0</v>
      </c>
      <c r="R77" s="1049"/>
      <c r="S77" s="1049">
        <f>-IF($K76="○",IF(SUM(S69,S71,S73,S75)*(1-VLOOKUP($AV$14,単価表,58,0))&lt;10,INT(SUM(S69,S71,S73,S75)*(1-VLOOKUP($AV$14,単価表,58,0))),ROUNDDOWN(SUM(S69,S71,S73,S75)*(1-VLOOKUP($AV$14,単価表,58,0)),-1)),0)</f>
        <v>0</v>
      </c>
      <c r="T77" s="1050"/>
      <c r="U77" s="1057">
        <f>-IF($K76="○",IF(SUM(U69,U71,U73,U75)*(1-VLOOKUP($AV$14,単価表,58,0))&lt;10,INT(SUM(U69,U71,U73,U75)*(1-VLOOKUP($AV$14,単価表,58,0))),ROUNDDOWN(SUM(U69,U71,U73,U75)*(1-VLOOKUP($AV$14,単価表,58,0)),-1)),0)</f>
        <v>0</v>
      </c>
      <c r="V77" s="1049"/>
      <c r="W77" s="1049">
        <f>-IF($K76="○",IF(SUM(W69,W71,W73,W75)*(1-VLOOKUP($AV$14,単価表,58,0))&lt;10,INT(SUM(W69,W71,W73,W75)*(1-VLOOKUP($AV$14,単価表,58,0))),ROUNDDOWN(SUM(W69,W71,W73,W75)*(1-VLOOKUP($AV$14,単価表,58,0)),-1)),0)</f>
        <v>0</v>
      </c>
      <c r="X77" s="1052"/>
      <c r="Y77" s="1053">
        <f>-IF($K76="○",IF(SUM(Y69,Y71,Y73,Y75)*(1-VLOOKUP($AV$14,単価表,58,0))&lt;10,INT(SUM(Y69,Y71,Y73,Y75)*(1-VLOOKUP($AV$14,単価表,58,0))),ROUNDDOWN(SUM(Y69,Y71,Y73,Y75)*(1-VLOOKUP($AV$14,単価表,58,0)),-1)),0)</f>
        <v>0</v>
      </c>
      <c r="Z77" s="1049"/>
      <c r="AA77" s="1049">
        <f>-IF($K76="○",IF(SUM(AA69,AA71,AA73,AA75)*(1-VLOOKUP($AV$14,単価表,58,0))&lt;10,INT(SUM(AA69,AA71,AA73,AA75)*(1-VLOOKUP($AV$14,単価表,58,0))),ROUNDDOWN(SUM(AA69,AA71,AA73,AA75)*(1-VLOOKUP($AV$14,単価表,58,0)),-1)),0)</f>
        <v>0</v>
      </c>
      <c r="AB77" s="1050"/>
      <c r="AC77" s="1053">
        <f>-IF($K76="○",IF(SUM(AC69,AC71,AC73,AC75)*(1-VLOOKUP($AV$14,単価表,58,0))&lt;10,INT(SUM(AC69,AC71,AC73,AC75)*(1-VLOOKUP($AV$14,単価表,58,0))),ROUNDDOWN(SUM(AC69,AC71,AC73,AC75)*(1-VLOOKUP($AV$14,単価表,58,0)),-1)),0)</f>
        <v>0</v>
      </c>
      <c r="AD77" s="1049"/>
      <c r="AE77" s="1049">
        <f>-IF($K76="○",IF(SUM(AE69,AE71,AE73,AE75)*(1-VLOOKUP($AV$14,単価表,58,0))&lt;10,INT(SUM(AE69,AE71,AE73,AE75)*(1-VLOOKUP($AV$14,単価表,58,0))),ROUNDDOWN(SUM(AE69,AE71,AE73,AE75)*(1-VLOOKUP($AV$14,単価表,58,0)),-1)),0)</f>
        <v>0</v>
      </c>
      <c r="AF77" s="1050"/>
      <c r="AR77" s="739"/>
      <c r="AS77" s="739"/>
      <c r="AT77" s="739"/>
      <c r="AU77" s="739"/>
      <c r="AV77" s="739"/>
      <c r="AW77" s="739"/>
      <c r="AX77" s="739"/>
    </row>
    <row r="78" spans="1:50" ht="13.7" customHeight="1" thickTop="1">
      <c r="A78" s="1065"/>
      <c r="B78" s="1026"/>
      <c r="C78" s="1003" t="s">
        <v>804</v>
      </c>
      <c r="D78" s="1004"/>
      <c r="E78" s="1004"/>
      <c r="F78" s="1004"/>
      <c r="G78" s="1004"/>
      <c r="H78" s="1004"/>
      <c r="I78" s="1004"/>
      <c r="J78" s="1004"/>
      <c r="K78" s="1004"/>
      <c r="L78" s="1004"/>
      <c r="M78" s="1055">
        <f>SUM(M72,M74,M76)</f>
        <v>0</v>
      </c>
      <c r="N78" s="1056"/>
      <c r="O78" s="1061">
        <f>SUM(O72,O74,O76)</f>
        <v>0</v>
      </c>
      <c r="P78" s="1062"/>
      <c r="Q78" s="1055">
        <f>SUM(Q72,Q74,Q76)</f>
        <v>0</v>
      </c>
      <c r="R78" s="1056"/>
      <c r="S78" s="1061">
        <f>SUM(S72,S74,S76)</f>
        <v>0</v>
      </c>
      <c r="T78" s="1062"/>
      <c r="U78" s="1055">
        <f>SUM(U72,U74,U76)</f>
        <v>0</v>
      </c>
      <c r="V78" s="1056"/>
      <c r="W78" s="1061">
        <f>SUM(W72,W74,W76)</f>
        <v>0</v>
      </c>
      <c r="X78" s="1062"/>
      <c r="Y78" s="1055">
        <f>SUM(Y72,Y74,Y76)</f>
        <v>0</v>
      </c>
      <c r="Z78" s="1056"/>
      <c r="AA78" s="1061">
        <f>SUM(AA72,AA74,AA76)</f>
        <v>0</v>
      </c>
      <c r="AB78" s="1062"/>
      <c r="AC78" s="1055">
        <f>SUM(AC72,AC74,AC76)</f>
        <v>0</v>
      </c>
      <c r="AD78" s="1056"/>
      <c r="AE78" s="1061">
        <f>SUM(AE72,AE74,AE76)</f>
        <v>0</v>
      </c>
      <c r="AF78" s="1062"/>
      <c r="AR78" s="739"/>
      <c r="AS78" s="739"/>
      <c r="AT78" s="739"/>
      <c r="AU78" s="739"/>
      <c r="AV78" s="739"/>
      <c r="AW78" s="739"/>
      <c r="AX78" s="739"/>
    </row>
    <row r="79" spans="1:50" ht="13.7" customHeight="1" thickBot="1">
      <c r="A79" s="1065"/>
      <c r="B79" s="1026"/>
      <c r="C79" s="1010" t="s">
        <v>803</v>
      </c>
      <c r="D79" s="1011"/>
      <c r="E79" s="1011"/>
      <c r="F79" s="1011"/>
      <c r="G79" s="1011"/>
      <c r="H79" s="1011"/>
      <c r="I79" s="1011"/>
      <c r="J79" s="1011"/>
      <c r="K79" s="1011"/>
      <c r="L79" s="1012"/>
      <c r="M79" s="1063">
        <f>SUM(M71,M73,M75,M77)</f>
        <v>0</v>
      </c>
      <c r="N79" s="1030"/>
      <c r="O79" s="1059">
        <f>SUM(O71,O73,O75,O77)</f>
        <v>0</v>
      </c>
      <c r="P79" s="1060"/>
      <c r="Q79" s="1063">
        <f>SUM(Q71,Q73,Q75,Q77)</f>
        <v>0</v>
      </c>
      <c r="R79" s="1030"/>
      <c r="S79" s="1059">
        <f>SUM(S71,S73,S75,S77)</f>
        <v>0</v>
      </c>
      <c r="T79" s="1060"/>
      <c r="U79" s="1063">
        <f>SUM(U71,U73,U75,U77)</f>
        <v>0</v>
      </c>
      <c r="V79" s="1030"/>
      <c r="W79" s="1059">
        <f>SUM(W71,W73,W75,W77)</f>
        <v>0</v>
      </c>
      <c r="X79" s="1060"/>
      <c r="Y79" s="1063">
        <f>SUM(Y71,Y73,Y75,Y77)</f>
        <v>0</v>
      </c>
      <c r="Z79" s="1030"/>
      <c r="AA79" s="1059">
        <f>SUM(AA71,AA73,AA75,AA77)</f>
        <v>0</v>
      </c>
      <c r="AB79" s="1060"/>
      <c r="AC79" s="1063">
        <f>SUM(AC71,AC73,AC75,AC77)</f>
        <v>0</v>
      </c>
      <c r="AD79" s="1030"/>
      <c r="AE79" s="1059">
        <f>SUM(AE71,AE73,AE75,AE77)</f>
        <v>0</v>
      </c>
      <c r="AF79" s="1060"/>
      <c r="AR79" s="739"/>
      <c r="AS79" s="739"/>
      <c r="AT79" s="739"/>
      <c r="AU79" s="739"/>
      <c r="AV79" s="739"/>
      <c r="AW79" s="739"/>
      <c r="AX79" s="739"/>
    </row>
    <row r="80" spans="1:50" ht="13.7" customHeight="1">
      <c r="A80" s="1065"/>
      <c r="B80" s="1071" t="s">
        <v>802</v>
      </c>
      <c r="C80" s="1072" t="s">
        <v>453</v>
      </c>
      <c r="D80" s="1073"/>
      <c r="E80" s="1073"/>
      <c r="F80" s="1073"/>
      <c r="G80" s="1073"/>
      <c r="H80" s="1073"/>
      <c r="I80" s="1073"/>
      <c r="J80" s="1074"/>
      <c r="K80" s="1067"/>
      <c r="L80" s="1068"/>
      <c r="M80" s="1075">
        <f>IF($K80="○",IF(保育単価表②!$K$4/SUM($M$61:$AF$62)&lt;10,INT(保育単価表②!$K$4/SUM($M$61:$AF$62)),ROUNDDOWN(保育単価表②!$K$4/SUM($M$61:$AF$62),-1)),0)</f>
        <v>0</v>
      </c>
      <c r="N80" s="1076"/>
      <c r="O80" s="1076"/>
      <c r="P80" s="1076"/>
      <c r="Q80" s="1076"/>
      <c r="R80" s="1076"/>
      <c r="S80" s="1076"/>
      <c r="T80" s="1076"/>
      <c r="U80" s="1076"/>
      <c r="V80" s="1076"/>
      <c r="W80" s="1076"/>
      <c r="X80" s="1076"/>
      <c r="Y80" s="1076"/>
      <c r="Z80" s="1076"/>
      <c r="AA80" s="1076"/>
      <c r="AB80" s="1076"/>
      <c r="AC80" s="1076"/>
      <c r="AD80" s="1076"/>
      <c r="AE80" s="1076"/>
      <c r="AF80" s="1077"/>
      <c r="AR80" s="739"/>
      <c r="AS80" s="739"/>
      <c r="AT80" s="739"/>
      <c r="AU80" s="739"/>
      <c r="AV80" s="739"/>
      <c r="AW80" s="739"/>
      <c r="AX80" s="739"/>
    </row>
    <row r="81" spans="1:50" ht="13.7" customHeight="1">
      <c r="A81" s="1065"/>
      <c r="B81" s="1071"/>
      <c r="C81" s="983" t="s">
        <v>452</v>
      </c>
      <c r="D81" s="984"/>
      <c r="E81" s="984"/>
      <c r="F81" s="984"/>
      <c r="G81" s="984"/>
      <c r="H81" s="984"/>
      <c r="I81" s="984"/>
      <c r="J81" s="985"/>
      <c r="K81" s="986"/>
      <c r="L81" s="987"/>
      <c r="M81" s="1078">
        <f>IF($K81="A",IF(保育単価表②!$K$8/SUM($M$61:$AF$62)&lt;10,INT(保育単価表②!$K$8/SUM($M$61:$AF$62)),ROUNDDOWN(保育単価表②!$K$8/SUM($M$61:$AF$62),-1)),IF($K81="B",IF(保育単価表②!$K$11/SUM($M$61:$AF$62)&lt;10,INT(保育単価表②!$K$11/SUM($M$61:$AF$62)),ROUNDDOWN(保育単価表②!$K$11/SUM($M$61:$AF$62),-1)),0))</f>
        <v>0</v>
      </c>
      <c r="N81" s="1079"/>
      <c r="O81" s="1079"/>
      <c r="P81" s="1079"/>
      <c r="Q81" s="1079"/>
      <c r="R81" s="1079"/>
      <c r="S81" s="1079"/>
      <c r="T81" s="1079"/>
      <c r="U81" s="1079"/>
      <c r="V81" s="1079"/>
      <c r="W81" s="1079"/>
      <c r="X81" s="1079"/>
      <c r="Y81" s="1079"/>
      <c r="Z81" s="1079"/>
      <c r="AA81" s="1079"/>
      <c r="AB81" s="1079"/>
      <c r="AC81" s="1079"/>
      <c r="AD81" s="1079"/>
      <c r="AE81" s="1079"/>
      <c r="AF81" s="1080"/>
      <c r="AR81" s="739"/>
      <c r="AS81" s="739"/>
      <c r="AT81" s="739"/>
      <c r="AU81" s="739"/>
      <c r="AV81" s="739"/>
      <c r="AW81" s="739"/>
      <c r="AX81" s="739"/>
    </row>
    <row r="82" spans="1:50" ht="13.7" customHeight="1">
      <c r="A82" s="1065"/>
      <c r="B82" s="1071"/>
      <c r="C82" s="983" t="s">
        <v>451</v>
      </c>
      <c r="D82" s="984"/>
      <c r="E82" s="984"/>
      <c r="F82" s="984"/>
      <c r="G82" s="984"/>
      <c r="H82" s="984"/>
      <c r="I82" s="984"/>
      <c r="J82" s="985"/>
      <c r="K82" s="986"/>
      <c r="L82" s="987"/>
      <c r="M82" s="1078">
        <f>IF($K82="○",IF(保育単価表②!$K$15/SUM($M$61:$AF$62)&lt;10,INT(保育単価表②!$K$15/SUM($M$61:$AF$62)),ROUNDDOWN(保育単価表②!$K$15/SUM($M$61:$AF$62),-1)),0)</f>
        <v>0</v>
      </c>
      <c r="N82" s="1079"/>
      <c r="O82" s="1079"/>
      <c r="P82" s="1079"/>
      <c r="Q82" s="1079"/>
      <c r="R82" s="1079"/>
      <c r="S82" s="1079"/>
      <c r="T82" s="1079"/>
      <c r="U82" s="1079"/>
      <c r="V82" s="1079"/>
      <c r="W82" s="1079"/>
      <c r="X82" s="1079"/>
      <c r="Y82" s="1079"/>
      <c r="Z82" s="1079"/>
      <c r="AA82" s="1079"/>
      <c r="AB82" s="1079"/>
      <c r="AC82" s="1079"/>
      <c r="AD82" s="1079"/>
      <c r="AE82" s="1079"/>
      <c r="AF82" s="1080"/>
      <c r="AR82" s="739"/>
      <c r="AS82" s="739"/>
      <c r="AT82" s="739"/>
      <c r="AU82" s="739"/>
      <c r="AV82" s="739"/>
      <c r="AW82" s="739"/>
      <c r="AX82" s="739"/>
    </row>
    <row r="83" spans="1:50" ht="13.7" customHeight="1" thickBot="1">
      <c r="A83" s="1065"/>
      <c r="B83" s="1071"/>
      <c r="C83" s="152" t="s">
        <v>450</v>
      </c>
      <c r="D83" s="150"/>
      <c r="E83" s="150"/>
      <c r="F83" s="150"/>
      <c r="G83" s="151"/>
      <c r="H83" s="150"/>
      <c r="I83" s="150"/>
      <c r="J83" s="149"/>
      <c r="K83" s="1081"/>
      <c r="L83" s="1082"/>
      <c r="M83" s="1083">
        <f>IF($K83="配置",IF(保育単価表②!$K$42/SUM($M$61:$AF$62)&lt;10,INT(保育単価表②!$K$42/SUM($M$61:$AF$62)),ROUNDDOWN(保育単価表②!$K$42/SUM($M$61:$AF$62),-1)),IF($K83="兼務",IF(保育単価表②!$K$45/SUM($M$61:$AF$62)&lt;10,INT(保育単価表②!$K$45/SUM($M$61:$AF$62)),ROUNDDOWN(保育単価表②!$K$45/SUM($M$61:$AF$62),-1)),0))</f>
        <v>0</v>
      </c>
      <c r="N83" s="1084"/>
      <c r="O83" s="1084"/>
      <c r="P83" s="1084"/>
      <c r="Q83" s="1084"/>
      <c r="R83" s="1084"/>
      <c r="S83" s="1084"/>
      <c r="T83" s="1084"/>
      <c r="U83" s="1084"/>
      <c r="V83" s="1084"/>
      <c r="W83" s="1084"/>
      <c r="X83" s="1084"/>
      <c r="Y83" s="1084"/>
      <c r="Z83" s="1084"/>
      <c r="AA83" s="1084"/>
      <c r="AB83" s="1084"/>
      <c r="AC83" s="1084"/>
      <c r="AD83" s="1084"/>
      <c r="AE83" s="1084"/>
      <c r="AF83" s="1085"/>
      <c r="AR83" s="739"/>
      <c r="AS83" s="739"/>
      <c r="AT83" s="739"/>
      <c r="AU83" s="739"/>
      <c r="AV83" s="739"/>
      <c r="AW83" s="739"/>
      <c r="AX83" s="739"/>
    </row>
    <row r="84" spans="1:50" ht="13.7" customHeight="1" thickTop="1">
      <c r="A84" s="1066"/>
      <c r="B84" s="1071"/>
      <c r="C84" s="1086" t="s">
        <v>801</v>
      </c>
      <c r="D84" s="1087"/>
      <c r="E84" s="1087"/>
      <c r="F84" s="1087"/>
      <c r="G84" s="1087"/>
      <c r="H84" s="1087"/>
      <c r="I84" s="1087"/>
      <c r="J84" s="1087"/>
      <c r="K84" s="1088"/>
      <c r="L84" s="1089"/>
      <c r="M84" s="1090">
        <f>SUM(M80:AF83)</f>
        <v>0</v>
      </c>
      <c r="N84" s="1091"/>
      <c r="O84" s="1091"/>
      <c r="P84" s="1091"/>
      <c r="Q84" s="1091"/>
      <c r="R84" s="1091"/>
      <c r="S84" s="1091"/>
      <c r="T84" s="1091"/>
      <c r="U84" s="1091"/>
      <c r="V84" s="1091"/>
      <c r="W84" s="1091"/>
      <c r="X84" s="1091"/>
      <c r="Y84" s="1091"/>
      <c r="Z84" s="1091"/>
      <c r="AA84" s="1091"/>
      <c r="AB84" s="1091"/>
      <c r="AC84" s="1091"/>
      <c r="AD84" s="1091"/>
      <c r="AE84" s="1091"/>
      <c r="AF84" s="1092"/>
      <c r="AR84" s="739"/>
      <c r="AS84" s="739"/>
      <c r="AT84" s="739"/>
      <c r="AU84" s="739"/>
      <c r="AV84" s="739"/>
      <c r="AW84" s="739"/>
      <c r="AX84" s="739"/>
    </row>
    <row r="85" spans="1:50" ht="13.7" customHeight="1">
      <c r="A85" s="1128" t="s">
        <v>800</v>
      </c>
      <c r="B85" s="1129"/>
      <c r="C85" s="1129"/>
      <c r="D85" s="1129"/>
      <c r="E85" s="1129"/>
      <c r="F85" s="1129"/>
      <c r="G85" s="1129"/>
      <c r="H85" s="1129"/>
      <c r="I85" s="716"/>
      <c r="J85" s="1103" t="s">
        <v>798</v>
      </c>
      <c r="K85" s="1103"/>
      <c r="L85" s="1103"/>
      <c r="M85" s="1093">
        <f>SUM(M68,M78,$M84)</f>
        <v>0</v>
      </c>
      <c r="N85" s="1094"/>
      <c r="O85" s="1095">
        <f>SUM(O68,O78,$M84)</f>
        <v>0</v>
      </c>
      <c r="P85" s="1096"/>
      <c r="Q85" s="1094">
        <f>SUM(Q68,Q78,$M84)</f>
        <v>0</v>
      </c>
      <c r="R85" s="1095"/>
      <c r="S85" s="1095">
        <f>SUM(S68,S78,$M84)</f>
        <v>0</v>
      </c>
      <c r="T85" s="1096"/>
      <c r="U85" s="1094">
        <f>SUM(U68,U78,$M84)</f>
        <v>0</v>
      </c>
      <c r="V85" s="1095"/>
      <c r="W85" s="1095">
        <f>SUM(W68,W78,$M84)</f>
        <v>0</v>
      </c>
      <c r="X85" s="1096"/>
      <c r="Y85" s="1094">
        <f>SUM(Y68,Y78,$M84)</f>
        <v>0</v>
      </c>
      <c r="Z85" s="1095"/>
      <c r="AA85" s="1095">
        <f>SUM(AA68,AA78,$M84)</f>
        <v>0</v>
      </c>
      <c r="AB85" s="1096"/>
      <c r="AC85" s="1094">
        <f>SUM(AC68,AC78,$M84)</f>
        <v>0</v>
      </c>
      <c r="AD85" s="1095"/>
      <c r="AE85" s="1095">
        <f>SUM(AE68,AE78,$M84)</f>
        <v>0</v>
      </c>
      <c r="AF85" s="1096"/>
      <c r="AR85" s="739"/>
      <c r="AS85" s="739"/>
      <c r="AT85" s="739"/>
      <c r="AU85" s="739"/>
      <c r="AV85" s="739"/>
      <c r="AW85" s="739"/>
      <c r="AX85" s="739"/>
    </row>
    <row r="86" spans="1:50" ht="13.7" customHeight="1">
      <c r="A86" s="1130"/>
      <c r="B86" s="1131"/>
      <c r="C86" s="1131"/>
      <c r="D86" s="1131"/>
      <c r="E86" s="1131"/>
      <c r="F86" s="1131"/>
      <c r="G86" s="1131"/>
      <c r="H86" s="1131"/>
      <c r="I86" s="715" t="s">
        <v>799</v>
      </c>
      <c r="J86" s="1104" t="s">
        <v>797</v>
      </c>
      <c r="K86" s="1104"/>
      <c r="L86" s="1104"/>
      <c r="M86" s="1097">
        <f>SUM(M69,M79,$M84)</f>
        <v>0</v>
      </c>
      <c r="N86" s="1098"/>
      <c r="O86" s="1099">
        <f>SUM(O69,O79,$M84)</f>
        <v>0</v>
      </c>
      <c r="P86" s="1100"/>
      <c r="Q86" s="1098">
        <f>SUM(Q69,Q79,$M84)</f>
        <v>0</v>
      </c>
      <c r="R86" s="1099"/>
      <c r="S86" s="1099">
        <f>SUM(S69,S79,$M84)</f>
        <v>0</v>
      </c>
      <c r="T86" s="1100"/>
      <c r="U86" s="1098">
        <f>SUM(U69,U79,$M84)</f>
        <v>0</v>
      </c>
      <c r="V86" s="1101"/>
      <c r="W86" s="1099">
        <f>SUM(W69,W79,$M84)</f>
        <v>0</v>
      </c>
      <c r="X86" s="1099"/>
      <c r="Y86" s="1098">
        <f>SUM(Y69,Y79,$M84)</f>
        <v>0</v>
      </c>
      <c r="Z86" s="1099"/>
      <c r="AA86" s="1102">
        <f>SUM(AA69,AA79,$M84)</f>
        <v>0</v>
      </c>
      <c r="AB86" s="1099"/>
      <c r="AC86" s="1098">
        <f>SUM(AC69,AC79,$M84)</f>
        <v>0</v>
      </c>
      <c r="AD86" s="1101"/>
      <c r="AE86" s="1099">
        <f>SUM(AE69,AE79,$M84)</f>
        <v>0</v>
      </c>
      <c r="AF86" s="1100"/>
      <c r="AR86" s="739"/>
      <c r="AS86" s="739"/>
      <c r="AT86" s="739"/>
      <c r="AU86" s="739"/>
      <c r="AV86" s="739"/>
      <c r="AW86" s="739"/>
      <c r="AX86" s="739"/>
    </row>
    <row r="87" spans="1:50" ht="13.7" customHeight="1">
      <c r="A87" s="1181" t="s">
        <v>449</v>
      </c>
      <c r="B87" s="1182"/>
      <c r="C87" s="1182"/>
      <c r="D87" s="1182"/>
      <c r="E87" s="1182"/>
      <c r="F87" s="1182"/>
      <c r="G87" s="1182"/>
      <c r="H87" s="1182"/>
      <c r="I87" s="1182"/>
      <c r="J87" s="1125" t="s">
        <v>798</v>
      </c>
      <c r="K87" s="1125"/>
      <c r="L87" s="1125"/>
      <c r="M87" s="1094">
        <f>M$61*M85</f>
        <v>0</v>
      </c>
      <c r="N87" s="1095"/>
      <c r="O87" s="1095">
        <f>O$61*O85</f>
        <v>0</v>
      </c>
      <c r="P87" s="1096"/>
      <c r="Q87" s="1094">
        <f>Q$61*Q85</f>
        <v>0</v>
      </c>
      <c r="R87" s="1095"/>
      <c r="S87" s="1095">
        <f>S$61*S85</f>
        <v>0</v>
      </c>
      <c r="T87" s="1096"/>
      <c r="U87" s="1094">
        <f>U$61*U85</f>
        <v>0</v>
      </c>
      <c r="V87" s="1095"/>
      <c r="W87" s="1095">
        <f>W$61*W85</f>
        <v>0</v>
      </c>
      <c r="X87" s="1096"/>
      <c r="Y87" s="1094">
        <f>Y$61*Y85</f>
        <v>0</v>
      </c>
      <c r="Z87" s="1095"/>
      <c r="AA87" s="1095">
        <f>AA$61*AA85</f>
        <v>0</v>
      </c>
      <c r="AB87" s="1096"/>
      <c r="AC87" s="1094">
        <f>AC$61*AC85</f>
        <v>0</v>
      </c>
      <c r="AD87" s="1095"/>
      <c r="AE87" s="1095">
        <f>AE$61*AE85</f>
        <v>0</v>
      </c>
      <c r="AF87" s="1096"/>
      <c r="AR87" s="739"/>
      <c r="AS87" s="739"/>
      <c r="AT87" s="739"/>
      <c r="AU87" s="739"/>
      <c r="AV87" s="739"/>
      <c r="AW87" s="739"/>
      <c r="AX87" s="739"/>
    </row>
    <row r="88" spans="1:50" ht="13.7" customHeight="1">
      <c r="A88" s="1183"/>
      <c r="B88" s="1184"/>
      <c r="C88" s="1184"/>
      <c r="D88" s="1184"/>
      <c r="E88" s="1184"/>
      <c r="F88" s="1184"/>
      <c r="G88" s="1184"/>
      <c r="H88" s="1184"/>
      <c r="I88" s="1184"/>
      <c r="J88" s="1104" t="s">
        <v>797</v>
      </c>
      <c r="K88" s="1104"/>
      <c r="L88" s="1104"/>
      <c r="M88" s="1098">
        <f>M$62*M86</f>
        <v>0</v>
      </c>
      <c r="N88" s="1099"/>
      <c r="O88" s="1099">
        <f>O$62*O86</f>
        <v>0</v>
      </c>
      <c r="P88" s="1100"/>
      <c r="Q88" s="1098">
        <f>Q$62*Q86</f>
        <v>0</v>
      </c>
      <c r="R88" s="1099"/>
      <c r="S88" s="1099">
        <f>S$62*S86</f>
        <v>0</v>
      </c>
      <c r="T88" s="1100"/>
      <c r="U88" s="1098">
        <f>U$62*U86</f>
        <v>0</v>
      </c>
      <c r="V88" s="1099"/>
      <c r="W88" s="1099">
        <f>W$62*W86</f>
        <v>0</v>
      </c>
      <c r="X88" s="1100"/>
      <c r="Y88" s="1098">
        <f>Y$62*Y86</f>
        <v>0</v>
      </c>
      <c r="Z88" s="1099"/>
      <c r="AA88" s="1099">
        <f>AA$62*AA86</f>
        <v>0</v>
      </c>
      <c r="AB88" s="1100"/>
      <c r="AC88" s="1098">
        <f>AC$62*AC86</f>
        <v>0</v>
      </c>
      <c r="AD88" s="1099"/>
      <c r="AE88" s="1099">
        <f>AE$62*AE86</f>
        <v>0</v>
      </c>
      <c r="AF88" s="1100"/>
      <c r="AR88" s="739"/>
      <c r="AS88" s="739"/>
      <c r="AT88" s="739"/>
      <c r="AU88" s="739"/>
      <c r="AV88" s="739"/>
      <c r="AW88" s="739"/>
      <c r="AX88" s="739"/>
    </row>
    <row r="89" spans="1:50" ht="13.7" customHeight="1">
      <c r="A89" s="1105" t="s">
        <v>796</v>
      </c>
      <c r="B89" s="1105"/>
      <c r="C89" s="1105"/>
      <c r="D89" s="1105"/>
      <c r="E89" s="1105"/>
      <c r="F89" s="1105"/>
      <c r="G89" s="1105"/>
      <c r="H89" s="1105"/>
      <c r="I89" s="1105"/>
      <c r="J89" s="1105"/>
      <c r="K89" s="1105"/>
      <c r="L89" s="1105"/>
      <c r="M89" s="1106">
        <f>SUM(M87:AF88)*$Q$20*($G$20-2)</f>
        <v>0</v>
      </c>
      <c r="N89" s="1106"/>
      <c r="O89" s="1106"/>
      <c r="P89" s="1106"/>
      <c r="Q89" s="1106"/>
      <c r="R89" s="1106"/>
      <c r="S89" s="1106"/>
      <c r="T89" s="1106"/>
      <c r="U89" s="1106"/>
      <c r="V89" s="1106"/>
      <c r="W89" s="1106"/>
      <c r="X89" s="1106"/>
      <c r="Y89" s="1106"/>
      <c r="Z89" s="1106"/>
      <c r="AA89" s="1106"/>
      <c r="AB89" s="1106"/>
      <c r="AC89" s="1106"/>
      <c r="AD89" s="1106"/>
      <c r="AE89" s="1106"/>
      <c r="AF89" s="1106"/>
      <c r="AR89" s="739"/>
      <c r="AS89" s="739"/>
      <c r="AT89" s="739"/>
      <c r="AU89" s="739"/>
      <c r="AV89" s="739"/>
      <c r="AW89" s="739"/>
      <c r="AX89" s="739"/>
    </row>
    <row r="90" spans="1:50" ht="13.7" customHeight="1">
      <c r="A90" s="714"/>
      <c r="B90" s="714"/>
      <c r="C90" s="714"/>
      <c r="D90" s="714"/>
      <c r="E90" s="714"/>
      <c r="F90" s="714"/>
      <c r="G90" s="714"/>
      <c r="H90" s="714"/>
      <c r="I90" s="714"/>
      <c r="J90" s="714"/>
      <c r="K90" s="714"/>
      <c r="L90" s="714"/>
      <c r="M90" s="713"/>
      <c r="N90" s="713"/>
      <c r="O90" s="713"/>
      <c r="P90" s="713"/>
      <c r="Q90" s="713"/>
      <c r="R90" s="713"/>
      <c r="S90" s="713"/>
      <c r="T90" s="713"/>
      <c r="U90" s="713"/>
      <c r="V90" s="713"/>
      <c r="W90" s="713"/>
      <c r="X90" s="713"/>
      <c r="Y90" s="713"/>
      <c r="Z90" s="713"/>
      <c r="AA90" s="713"/>
      <c r="AB90" s="713"/>
      <c r="AC90" s="713"/>
      <c r="AD90" s="713"/>
      <c r="AE90" s="713"/>
      <c r="AF90" s="713"/>
      <c r="AR90" s="739"/>
      <c r="AS90" s="739"/>
      <c r="AT90" s="739"/>
      <c r="AU90" s="739"/>
      <c r="AV90" s="739"/>
      <c r="AW90" s="739"/>
      <c r="AX90" s="739"/>
    </row>
    <row r="91" spans="1:50" s="153" customFormat="1" ht="18" customHeight="1">
      <c r="A91" s="719" t="s">
        <v>816</v>
      </c>
      <c r="B91" s="719"/>
      <c r="C91" s="719"/>
      <c r="D91" s="719"/>
      <c r="E91" s="719"/>
      <c r="F91" s="719"/>
      <c r="G91" s="719"/>
      <c r="H91" s="719"/>
      <c r="I91" s="719"/>
      <c r="J91" s="719"/>
      <c r="K91" s="719"/>
      <c r="L91" s="719"/>
      <c r="M91" s="719"/>
      <c r="N91" s="719"/>
      <c r="O91" s="719"/>
      <c r="P91" s="719"/>
      <c r="Q91" s="719"/>
      <c r="R91" s="719"/>
      <c r="S91" s="719"/>
      <c r="T91" s="719"/>
      <c r="U91" s="719"/>
      <c r="V91" s="719"/>
      <c r="W91" s="719"/>
      <c r="X91" s="719"/>
      <c r="Y91" s="719"/>
      <c r="Z91" s="719"/>
      <c r="AA91" s="719"/>
      <c r="AB91" s="719"/>
      <c r="AC91" s="719"/>
      <c r="AD91" s="719"/>
      <c r="AE91" s="719"/>
      <c r="AF91" s="719"/>
      <c r="AG91" s="154"/>
      <c r="AR91" s="718"/>
      <c r="AS91" s="718"/>
      <c r="AT91" s="718"/>
      <c r="AU91" s="718"/>
      <c r="AV91" s="718"/>
      <c r="AW91" s="718"/>
      <c r="AX91" s="718"/>
    </row>
    <row r="92" spans="1:50">
      <c r="A92" s="953" t="s">
        <v>469</v>
      </c>
      <c r="B92" s="954"/>
      <c r="C92" s="954"/>
      <c r="D92" s="954"/>
      <c r="E92" s="954"/>
      <c r="F92" s="954"/>
      <c r="G92" s="954"/>
      <c r="H92" s="954"/>
      <c r="I92" s="954"/>
      <c r="J92" s="954"/>
      <c r="K92" s="959" t="s">
        <v>468</v>
      </c>
      <c r="L92" s="960"/>
      <c r="M92" s="963" t="s">
        <v>467</v>
      </c>
      <c r="N92" s="963"/>
      <c r="O92" s="963"/>
      <c r="P92" s="963"/>
      <c r="Q92" s="963"/>
      <c r="R92" s="963"/>
      <c r="S92" s="963"/>
      <c r="T92" s="963"/>
      <c r="U92" s="963"/>
      <c r="V92" s="963"/>
      <c r="W92" s="963"/>
      <c r="X92" s="963"/>
      <c r="Y92" s="963"/>
      <c r="Z92" s="963"/>
      <c r="AA92" s="963"/>
      <c r="AB92" s="963"/>
      <c r="AC92" s="963"/>
      <c r="AD92" s="963"/>
      <c r="AE92" s="963"/>
      <c r="AF92" s="963"/>
      <c r="AR92" s="739"/>
      <c r="AS92" s="739"/>
      <c r="AT92" s="739"/>
      <c r="AU92" s="739"/>
      <c r="AV92" s="739"/>
      <c r="AW92" s="739"/>
      <c r="AX92" s="739"/>
    </row>
    <row r="93" spans="1:50">
      <c r="A93" s="955"/>
      <c r="B93" s="956"/>
      <c r="C93" s="956"/>
      <c r="D93" s="956"/>
      <c r="E93" s="956"/>
      <c r="F93" s="956"/>
      <c r="G93" s="956"/>
      <c r="H93" s="956"/>
      <c r="I93" s="956"/>
      <c r="J93" s="956"/>
      <c r="K93" s="961"/>
      <c r="L93" s="962"/>
      <c r="M93" s="963"/>
      <c r="N93" s="963"/>
      <c r="O93" s="963"/>
      <c r="P93" s="963"/>
      <c r="Q93" s="963"/>
      <c r="R93" s="963"/>
      <c r="S93" s="963"/>
      <c r="T93" s="963"/>
      <c r="U93" s="963"/>
      <c r="V93" s="963"/>
      <c r="W93" s="963"/>
      <c r="X93" s="963"/>
      <c r="Y93" s="963"/>
      <c r="Z93" s="963"/>
      <c r="AA93" s="963"/>
      <c r="AB93" s="963"/>
      <c r="AC93" s="963"/>
      <c r="AD93" s="963"/>
      <c r="AE93" s="963"/>
      <c r="AF93" s="963"/>
      <c r="AR93" s="739"/>
      <c r="AS93" s="739"/>
      <c r="AT93" s="739"/>
      <c r="AU93" s="739"/>
      <c r="AV93" s="739"/>
      <c r="AW93" s="739"/>
      <c r="AX93" s="739"/>
    </row>
    <row r="94" spans="1:50">
      <c r="A94" s="955"/>
      <c r="B94" s="956"/>
      <c r="C94" s="956"/>
      <c r="D94" s="956"/>
      <c r="E94" s="956"/>
      <c r="F94" s="956"/>
      <c r="G94" s="956"/>
      <c r="H94" s="956"/>
      <c r="I94" s="956"/>
      <c r="J94" s="956"/>
      <c r="K94" s="961"/>
      <c r="L94" s="962"/>
      <c r="M94" s="935" t="s">
        <v>466</v>
      </c>
      <c r="N94" s="936"/>
      <c r="O94" s="936"/>
      <c r="P94" s="936"/>
      <c r="Q94" s="935" t="s">
        <v>465</v>
      </c>
      <c r="R94" s="936"/>
      <c r="S94" s="936"/>
      <c r="T94" s="937"/>
      <c r="U94" s="935" t="s">
        <v>464</v>
      </c>
      <c r="V94" s="936"/>
      <c r="W94" s="936"/>
      <c r="X94" s="937"/>
      <c r="Y94" s="935" t="s">
        <v>463</v>
      </c>
      <c r="Z94" s="936"/>
      <c r="AA94" s="936"/>
      <c r="AB94" s="937"/>
      <c r="AC94" s="935" t="s">
        <v>462</v>
      </c>
      <c r="AD94" s="936"/>
      <c r="AE94" s="936"/>
      <c r="AF94" s="937"/>
      <c r="AR94" s="739"/>
      <c r="AS94" s="739"/>
      <c r="AT94" s="739"/>
      <c r="AU94" s="739"/>
      <c r="AV94" s="739"/>
      <c r="AW94" s="739"/>
      <c r="AX94" s="739"/>
    </row>
    <row r="95" spans="1:50" ht="14.25" thickBot="1">
      <c r="A95" s="957"/>
      <c r="B95" s="958"/>
      <c r="C95" s="958"/>
      <c r="D95" s="958"/>
      <c r="E95" s="958"/>
      <c r="F95" s="958"/>
      <c r="G95" s="958"/>
      <c r="H95" s="958"/>
      <c r="I95" s="958"/>
      <c r="J95" s="958"/>
      <c r="K95" s="961"/>
      <c r="L95" s="962"/>
      <c r="M95" s="938" t="s">
        <v>461</v>
      </c>
      <c r="N95" s="939"/>
      <c r="O95" s="940" t="s">
        <v>460</v>
      </c>
      <c r="P95" s="941"/>
      <c r="Q95" s="938" t="s">
        <v>461</v>
      </c>
      <c r="R95" s="939"/>
      <c r="S95" s="940" t="s">
        <v>460</v>
      </c>
      <c r="T95" s="941"/>
      <c r="U95" s="938" t="s">
        <v>461</v>
      </c>
      <c r="V95" s="939"/>
      <c r="W95" s="940" t="s">
        <v>460</v>
      </c>
      <c r="X95" s="941"/>
      <c r="Y95" s="938" t="s">
        <v>461</v>
      </c>
      <c r="Z95" s="939"/>
      <c r="AA95" s="940" t="s">
        <v>460</v>
      </c>
      <c r="AB95" s="941"/>
      <c r="AC95" s="938" t="s">
        <v>461</v>
      </c>
      <c r="AD95" s="939"/>
      <c r="AE95" s="940" t="s">
        <v>460</v>
      </c>
      <c r="AF95" s="941"/>
      <c r="AR95" s="739"/>
      <c r="AS95" s="739"/>
      <c r="AT95" s="739"/>
      <c r="AU95" s="739"/>
      <c r="AV95" s="739"/>
      <c r="AW95" s="739"/>
      <c r="AX95" s="739"/>
    </row>
    <row r="96" spans="1:50" ht="20.25" customHeight="1" thickBot="1">
      <c r="A96" s="1108" t="s">
        <v>815</v>
      </c>
      <c r="B96" s="1109"/>
      <c r="C96" s="1109"/>
      <c r="D96" s="1109"/>
      <c r="E96" s="1109"/>
      <c r="F96" s="1109"/>
      <c r="G96" s="1109"/>
      <c r="H96" s="1109"/>
      <c r="I96" s="1109"/>
      <c r="J96" s="1109"/>
      <c r="K96" s="1109"/>
      <c r="L96" s="1110"/>
      <c r="M96" s="947">
        <f>M61</f>
        <v>0</v>
      </c>
      <c r="N96" s="948"/>
      <c r="O96" s="951">
        <f>O61</f>
        <v>0</v>
      </c>
      <c r="P96" s="1107"/>
      <c r="Q96" s="1107">
        <f>Q61</f>
        <v>0</v>
      </c>
      <c r="R96" s="949"/>
      <c r="S96" s="952">
        <f>S61</f>
        <v>0</v>
      </c>
      <c r="T96" s="948"/>
      <c r="U96" s="949">
        <f>U61</f>
        <v>0</v>
      </c>
      <c r="V96" s="945"/>
      <c r="W96" s="945">
        <f>W61</f>
        <v>0</v>
      </c>
      <c r="X96" s="951"/>
      <c r="Y96" s="952">
        <f>Y61</f>
        <v>0</v>
      </c>
      <c r="Z96" s="948"/>
      <c r="AA96" s="951">
        <f>AA61</f>
        <v>0</v>
      </c>
      <c r="AB96" s="1107"/>
      <c r="AC96" s="1107">
        <f>AC61</f>
        <v>0</v>
      </c>
      <c r="AD96" s="949"/>
      <c r="AE96" s="952">
        <f>AE61</f>
        <v>0</v>
      </c>
      <c r="AF96" s="945"/>
      <c r="AR96" s="739"/>
      <c r="AS96" s="739"/>
      <c r="AT96" s="739"/>
      <c r="AU96" s="739"/>
      <c r="AV96" s="739"/>
      <c r="AW96" s="739"/>
      <c r="AX96" s="739"/>
    </row>
    <row r="97" spans="1:50" ht="20.25" customHeight="1" thickBot="1">
      <c r="A97" s="935" t="s">
        <v>814</v>
      </c>
      <c r="B97" s="936"/>
      <c r="C97" s="936"/>
      <c r="D97" s="936"/>
      <c r="E97" s="936"/>
      <c r="F97" s="936"/>
      <c r="G97" s="936"/>
      <c r="H97" s="936"/>
      <c r="I97" s="936"/>
      <c r="J97" s="936"/>
      <c r="K97" s="936"/>
      <c r="L97" s="1111"/>
      <c r="M97" s="947">
        <f>M62</f>
        <v>0</v>
      </c>
      <c r="N97" s="948"/>
      <c r="O97" s="951">
        <f>O62</f>
        <v>0</v>
      </c>
      <c r="P97" s="1107"/>
      <c r="Q97" s="1107">
        <f>Q62</f>
        <v>0</v>
      </c>
      <c r="R97" s="949"/>
      <c r="S97" s="952">
        <f>S62</f>
        <v>0</v>
      </c>
      <c r="T97" s="948"/>
      <c r="U97" s="949">
        <f>U62</f>
        <v>0</v>
      </c>
      <c r="V97" s="945"/>
      <c r="W97" s="945">
        <f>W62</f>
        <v>0</v>
      </c>
      <c r="X97" s="951"/>
      <c r="Y97" s="952">
        <f>Y62</f>
        <v>0</v>
      </c>
      <c r="Z97" s="948"/>
      <c r="AA97" s="951">
        <f>AA62</f>
        <v>0</v>
      </c>
      <c r="AB97" s="1107"/>
      <c r="AC97" s="1107">
        <f>AC62</f>
        <v>0</v>
      </c>
      <c r="AD97" s="949"/>
      <c r="AE97" s="952">
        <f>AE62</f>
        <v>0</v>
      </c>
      <c r="AF97" s="945"/>
      <c r="AR97" s="739"/>
      <c r="AS97" s="739"/>
      <c r="AT97" s="739"/>
      <c r="AU97" s="739"/>
      <c r="AV97" s="739"/>
      <c r="AW97" s="739"/>
      <c r="AX97" s="739"/>
    </row>
    <row r="98" spans="1:50" ht="13.7" customHeight="1">
      <c r="A98" s="1064" t="s">
        <v>459</v>
      </c>
      <c r="B98" s="1016" t="s">
        <v>813</v>
      </c>
      <c r="C98" s="823" t="s">
        <v>458</v>
      </c>
      <c r="D98" s="824"/>
      <c r="E98" s="824"/>
      <c r="F98" s="824"/>
      <c r="G98" s="824"/>
      <c r="H98" s="821" t="s">
        <v>798</v>
      </c>
      <c r="I98" s="821"/>
      <c r="J98" s="822"/>
      <c r="K98" s="1126" t="str">
        <f>IF(K63="","",K63)</f>
        <v/>
      </c>
      <c r="L98" s="1127"/>
      <c r="M98" s="973">
        <f>IF($K98="○",VLOOKUP(AV$6,単価表2,12,0),0)</f>
        <v>0</v>
      </c>
      <c r="N98" s="966"/>
      <c r="O98" s="966">
        <f>IF($K98="○",VLOOKUP(AV$6,単価表2,15,0),0)</f>
        <v>0</v>
      </c>
      <c r="P98" s="974"/>
      <c r="Q98" s="965">
        <f>IF($K98="○",VLOOKUP(AV$5,単価表2,12,0),0)</f>
        <v>0</v>
      </c>
      <c r="R98" s="966"/>
      <c r="S98" s="966">
        <f>IF($K98="○",VLOOKUP(AV$5,単価表2,15,0),0)</f>
        <v>0</v>
      </c>
      <c r="T98" s="967"/>
      <c r="U98" s="973">
        <f>IF($K98="○",VLOOKUP(AV$4,単価表2,12,0),0)</f>
        <v>0</v>
      </c>
      <c r="V98" s="966"/>
      <c r="W98" s="966">
        <f>IF($K98="○",VLOOKUP(AV$4,単価表2,15,0),0)</f>
        <v>0</v>
      </c>
      <c r="X98" s="974"/>
      <c r="Y98" s="965">
        <f>IF($K98="○",VLOOKUP(AV$3,単価表2,12,0),0)</f>
        <v>0</v>
      </c>
      <c r="Z98" s="966"/>
      <c r="AA98" s="966">
        <f>IF($K98="○",VLOOKUP(AV$3,単価表2,15,0),0)</f>
        <v>0</v>
      </c>
      <c r="AB98" s="967"/>
      <c r="AC98" s="965">
        <f>IF($K98="○",VLOOKUP(AV$2,単価表2,12,0),0)</f>
        <v>0</v>
      </c>
      <c r="AD98" s="966"/>
      <c r="AE98" s="966">
        <f>IF($K98="○",VLOOKUP(AV$2,単価表2,15,0),0)</f>
        <v>0</v>
      </c>
      <c r="AF98" s="967"/>
      <c r="AR98" s="739"/>
      <c r="AS98" s="739"/>
      <c r="AT98" s="739"/>
      <c r="AU98" s="739"/>
      <c r="AV98" s="739"/>
      <c r="AW98" s="739"/>
      <c r="AX98" s="739"/>
    </row>
    <row r="99" spans="1:50" ht="13.7" customHeight="1">
      <c r="A99" s="1065"/>
      <c r="B99" s="1017"/>
      <c r="C99" s="825"/>
      <c r="D99" s="826"/>
      <c r="E99" s="826"/>
      <c r="F99" s="826"/>
      <c r="G99" s="826"/>
      <c r="H99" s="827" t="s">
        <v>797</v>
      </c>
      <c r="I99" s="827"/>
      <c r="J99" s="828"/>
      <c r="K99" s="1177"/>
      <c r="L99" s="1178"/>
      <c r="M99" s="971">
        <f>IF($K98="○",VLOOKUP(AV$16,単価表2,12,0),0)</f>
        <v>0</v>
      </c>
      <c r="N99" s="969"/>
      <c r="O99" s="969">
        <f>IF($K98="○",VLOOKUP(AV$16,単価表2,15,0),0)</f>
        <v>0</v>
      </c>
      <c r="P99" s="972"/>
      <c r="Q99" s="968">
        <f>IF($K98="○",VLOOKUP(AV$15,単価表2,12,0),0)</f>
        <v>0</v>
      </c>
      <c r="R99" s="969"/>
      <c r="S99" s="969">
        <f>IF($K98="○",VLOOKUP(AV$15,単価表2,15,0),0)</f>
        <v>0</v>
      </c>
      <c r="T99" s="970"/>
      <c r="U99" s="971">
        <f>IF($K98="○",VLOOKUP(AV$14,単価表2,12,0),0)</f>
        <v>0</v>
      </c>
      <c r="V99" s="969"/>
      <c r="W99" s="969">
        <f>IF($K98="○",VLOOKUP(AV$14,単価表2,15,0),0)</f>
        <v>0</v>
      </c>
      <c r="X99" s="972"/>
      <c r="Y99" s="968">
        <f>IF($K98="○",VLOOKUP(AV$13,単価表2,12,0),0)</f>
        <v>0</v>
      </c>
      <c r="Z99" s="969"/>
      <c r="AA99" s="969">
        <f>IF($K98="○",VLOOKUP(AV$13,単価表2,15,0),0)</f>
        <v>0</v>
      </c>
      <c r="AB99" s="970"/>
      <c r="AC99" s="968">
        <f>IF($K98="○",VLOOKUP(AV$12,単価表2,12,0),0)</f>
        <v>0</v>
      </c>
      <c r="AD99" s="969"/>
      <c r="AE99" s="969">
        <f>IF($K98="○",VLOOKUP(AV$12,単価表2,15,0),0)</f>
        <v>0</v>
      </c>
      <c r="AF99" s="970"/>
      <c r="AR99" s="739"/>
      <c r="AS99" s="739"/>
      <c r="AT99" s="739"/>
      <c r="AU99" s="739"/>
      <c r="AV99" s="739"/>
      <c r="AW99" s="739"/>
      <c r="AX99" s="739"/>
    </row>
    <row r="100" spans="1:50" ht="13.7" customHeight="1">
      <c r="A100" s="1065"/>
      <c r="B100" s="1017"/>
      <c r="C100" s="983" t="s">
        <v>457</v>
      </c>
      <c r="D100" s="984"/>
      <c r="E100" s="984"/>
      <c r="F100" s="984"/>
      <c r="G100" s="984"/>
      <c r="H100" s="984"/>
      <c r="I100" s="984"/>
      <c r="J100" s="985"/>
      <c r="K100" s="1114" t="str">
        <f>IF(K65="","",K65)</f>
        <v/>
      </c>
      <c r="L100" s="1115"/>
      <c r="M100" s="975"/>
      <c r="N100" s="976"/>
      <c r="O100" s="977"/>
      <c r="P100" s="975"/>
      <c r="Q100" s="981"/>
      <c r="R100" s="976"/>
      <c r="S100" s="977"/>
      <c r="T100" s="982"/>
      <c r="U100" s="975"/>
      <c r="V100" s="976"/>
      <c r="W100" s="977"/>
      <c r="X100" s="975"/>
      <c r="Y100" s="978">
        <f>IF($K100="○",VLOOKUP(AV$23,単価表2,24,0),0)</f>
        <v>0</v>
      </c>
      <c r="Z100" s="979"/>
      <c r="AA100" s="979">
        <f>IF($K100="○",VLOOKUP(AV$23,単価表2,24,0),0)</f>
        <v>0</v>
      </c>
      <c r="AB100" s="980"/>
      <c r="AC100" s="981"/>
      <c r="AD100" s="976"/>
      <c r="AE100" s="977"/>
      <c r="AF100" s="982"/>
      <c r="AR100" s="739"/>
      <c r="AS100" s="739"/>
      <c r="AT100" s="739"/>
      <c r="AU100" s="739"/>
      <c r="AV100" s="739"/>
      <c r="AW100" s="739"/>
      <c r="AX100" s="739"/>
    </row>
    <row r="101" spans="1:50" ht="13.7" customHeight="1">
      <c r="A101" s="1065"/>
      <c r="B101" s="1017"/>
      <c r="C101" s="983" t="s">
        <v>456</v>
      </c>
      <c r="D101" s="984"/>
      <c r="E101" s="984"/>
      <c r="F101" s="984"/>
      <c r="G101" s="984"/>
      <c r="H101" s="984"/>
      <c r="I101" s="984"/>
      <c r="J101" s="985"/>
      <c r="K101" s="1114" t="str">
        <f>IF(K66="","",K66)</f>
        <v/>
      </c>
      <c r="L101" s="1115"/>
      <c r="M101" s="988">
        <f>IF($K101="○",VLOOKUP($AV$22,単価表2,37,0),0)</f>
        <v>0</v>
      </c>
      <c r="N101" s="989"/>
      <c r="O101" s="988">
        <f>IF($K101="○",VLOOKUP($AV$22,単価表2,37,0),0)</f>
        <v>0</v>
      </c>
      <c r="P101" s="990"/>
      <c r="Q101" s="991">
        <f>IF($K101="○",VLOOKUP($AV$22,単価表2,37,0),0)</f>
        <v>0</v>
      </c>
      <c r="R101" s="989"/>
      <c r="S101" s="988">
        <f>IF($K101="○",VLOOKUP($AV$22,単価表2,37,0),0)</f>
        <v>0</v>
      </c>
      <c r="T101" s="990"/>
      <c r="U101" s="991">
        <f>IF($K101="○",VLOOKUP($AV$22,単価表2,37,0),0)</f>
        <v>0</v>
      </c>
      <c r="V101" s="989"/>
      <c r="W101" s="988">
        <f>IF($K101="○",VLOOKUP($AV$22,単価表2,37,0),0)</f>
        <v>0</v>
      </c>
      <c r="X101" s="990"/>
      <c r="Y101" s="991">
        <f>IF($K101="○",VLOOKUP($AV$22,単価表2,37,0),0)</f>
        <v>0</v>
      </c>
      <c r="Z101" s="989"/>
      <c r="AA101" s="988">
        <f>IF($K101="○",VLOOKUP($AV$22,単価表2,37,0),0)</f>
        <v>0</v>
      </c>
      <c r="AB101" s="990"/>
      <c r="AC101" s="991">
        <f>IF($K101="○",VLOOKUP($AV$22,単価表2,37,0),0)</f>
        <v>0</v>
      </c>
      <c r="AD101" s="989"/>
      <c r="AE101" s="988">
        <f>IF($K101="○",VLOOKUP($AV$22,単価表2,37,0),0)</f>
        <v>0</v>
      </c>
      <c r="AF101" s="992"/>
      <c r="AR101" s="739"/>
      <c r="AS101" s="739"/>
      <c r="AT101" s="739"/>
      <c r="AU101" s="739"/>
      <c r="AV101" s="739"/>
      <c r="AW101" s="739"/>
      <c r="AX101" s="739"/>
    </row>
    <row r="102" spans="1:50" ht="13.7" customHeight="1" thickBot="1">
      <c r="A102" s="1065"/>
      <c r="B102" s="1017"/>
      <c r="C102" s="993" t="s">
        <v>455</v>
      </c>
      <c r="D102" s="994"/>
      <c r="E102" s="994"/>
      <c r="F102" s="994"/>
      <c r="G102" s="994"/>
      <c r="H102" s="994"/>
      <c r="I102" s="994"/>
      <c r="J102" s="995"/>
      <c r="K102" s="1112" t="str">
        <f>IF(K67="","",K67)</f>
        <v/>
      </c>
      <c r="L102" s="1113"/>
      <c r="M102" s="998">
        <f>IF($K102="○",VLOOKUP($AV$22,単価表2,49,0),0)</f>
        <v>0</v>
      </c>
      <c r="N102" s="999"/>
      <c r="O102" s="999">
        <f>IF($K102="○",VLOOKUP($AV$22,単価表2,49,0),0)</f>
        <v>0</v>
      </c>
      <c r="P102" s="1000"/>
      <c r="Q102" s="1001">
        <f>IF($K102="○",VLOOKUP($AV$22,単価表2,49,0),0)</f>
        <v>0</v>
      </c>
      <c r="R102" s="999"/>
      <c r="S102" s="999">
        <f>IF($K102="○",VLOOKUP($AV$22,単価表2,49,0),0)</f>
        <v>0</v>
      </c>
      <c r="T102" s="1000"/>
      <c r="U102" s="1001">
        <f>IF($K102="○",VLOOKUP($AV$22,単価表2,49,0),0)</f>
        <v>0</v>
      </c>
      <c r="V102" s="999"/>
      <c r="W102" s="999">
        <f>IF($K102="○",VLOOKUP($AV$22,単価表2,49,0),0)</f>
        <v>0</v>
      </c>
      <c r="X102" s="1000"/>
      <c r="Y102" s="1001">
        <f>IF($K102="○",VLOOKUP($AV$22,単価表2,49,0),0)</f>
        <v>0</v>
      </c>
      <c r="Z102" s="999"/>
      <c r="AA102" s="999">
        <f>IF($K102="○",VLOOKUP($AV$22,単価表2,49,0),0)</f>
        <v>0</v>
      </c>
      <c r="AB102" s="1000"/>
      <c r="AC102" s="1001">
        <f>IF($K102="○",VLOOKUP($AV$22,単価表2,49,0),0)</f>
        <v>0</v>
      </c>
      <c r="AD102" s="999"/>
      <c r="AE102" s="999">
        <f>IF($K102="○",VLOOKUP($AV$22,単価表2,49,0),0)</f>
        <v>0</v>
      </c>
      <c r="AF102" s="1002"/>
      <c r="AR102" s="739"/>
      <c r="AS102" s="739"/>
      <c r="AT102" s="739"/>
      <c r="AU102" s="739"/>
      <c r="AV102" s="739"/>
      <c r="AW102" s="739"/>
      <c r="AX102" s="739"/>
    </row>
    <row r="103" spans="1:50" ht="13.7" customHeight="1" thickTop="1">
      <c r="A103" s="1065"/>
      <c r="B103" s="1017"/>
      <c r="C103" s="1003" t="s">
        <v>812</v>
      </c>
      <c r="D103" s="1004"/>
      <c r="E103" s="1004"/>
      <c r="F103" s="1004"/>
      <c r="G103" s="1004"/>
      <c r="H103" s="1004"/>
      <c r="I103" s="1004"/>
      <c r="J103" s="1004"/>
      <c r="K103" s="1004"/>
      <c r="L103" s="1004"/>
      <c r="M103" s="1005">
        <f>M98+SUM(M$100:N$102)</f>
        <v>0</v>
      </c>
      <c r="N103" s="1006"/>
      <c r="O103" s="1007">
        <f>O98+SUM(O$100:P$102)</f>
        <v>0</v>
      </c>
      <c r="P103" s="1006"/>
      <c r="Q103" s="1005">
        <f>Q98+SUM(Q$100:R$102)</f>
        <v>0</v>
      </c>
      <c r="R103" s="1006"/>
      <c r="S103" s="1007">
        <f>S98+SUM(S$100:T$102)</f>
        <v>0</v>
      </c>
      <c r="T103" s="1006"/>
      <c r="U103" s="1005">
        <f>U98+SUM(U$100:V$102)</f>
        <v>0</v>
      </c>
      <c r="V103" s="1006"/>
      <c r="W103" s="1007">
        <f>W98+SUM(W$100:X$102)</f>
        <v>0</v>
      </c>
      <c r="X103" s="1006"/>
      <c r="Y103" s="1005">
        <f>Y98+SUM(Y$100:Z$102)</f>
        <v>0</v>
      </c>
      <c r="Z103" s="1008"/>
      <c r="AA103" s="1006">
        <f>AA98+SUM(AA$100:AB$102)</f>
        <v>0</v>
      </c>
      <c r="AB103" s="1006"/>
      <c r="AC103" s="1005">
        <f>AC98+SUM(AC$100:AD$102)</f>
        <v>0</v>
      </c>
      <c r="AD103" s="1008"/>
      <c r="AE103" s="1006">
        <f>AE98+SUM(AE$100:AF$102)</f>
        <v>0</v>
      </c>
      <c r="AF103" s="1009"/>
    </row>
    <row r="104" spans="1:50" ht="13.7" customHeight="1" thickBot="1">
      <c r="A104" s="1065"/>
      <c r="B104" s="1017"/>
      <c r="C104" s="1010" t="s">
        <v>811</v>
      </c>
      <c r="D104" s="1011"/>
      <c r="E104" s="1011"/>
      <c r="F104" s="1011"/>
      <c r="G104" s="1011"/>
      <c r="H104" s="1011"/>
      <c r="I104" s="1011"/>
      <c r="J104" s="1011"/>
      <c r="K104" s="1011"/>
      <c r="L104" s="1012"/>
      <c r="M104" s="1013">
        <f>M99+SUM(M$100:N$102)</f>
        <v>0</v>
      </c>
      <c r="N104" s="1014"/>
      <c r="O104" s="972">
        <f>O99+SUM(O$100:P$102)</f>
        <v>0</v>
      </c>
      <c r="P104" s="1014"/>
      <c r="Q104" s="1013">
        <f>Q99+SUM(Q$100:R$102)</f>
        <v>0</v>
      </c>
      <c r="R104" s="1014"/>
      <c r="S104" s="972">
        <f>S99+SUM(S$100:T$102)</f>
        <v>0</v>
      </c>
      <c r="T104" s="1014"/>
      <c r="U104" s="1013">
        <f>U99+SUM(U$100:V$102)</f>
        <v>0</v>
      </c>
      <c r="V104" s="1014"/>
      <c r="W104" s="972">
        <f>W99+SUM(W$100:X$102)</f>
        <v>0</v>
      </c>
      <c r="X104" s="1014"/>
      <c r="Y104" s="1013">
        <f>Y99+SUM(Y$100:Z$102)</f>
        <v>0</v>
      </c>
      <c r="Z104" s="971"/>
      <c r="AA104" s="1014">
        <f>AA99+SUM(AA$100:AB$102)</f>
        <v>0</v>
      </c>
      <c r="AB104" s="1014"/>
      <c r="AC104" s="1013">
        <f>AC99+SUM(AC$100:AD$102)</f>
        <v>0</v>
      </c>
      <c r="AD104" s="971"/>
      <c r="AE104" s="1014">
        <f>AE99+SUM(AE$100:AF$102)</f>
        <v>0</v>
      </c>
      <c r="AF104" s="1015"/>
    </row>
    <row r="105" spans="1:50" ht="13.7" customHeight="1">
      <c r="A105" s="1065"/>
      <c r="B105" s="1025" t="s">
        <v>810</v>
      </c>
      <c r="C105" s="823" t="s">
        <v>809</v>
      </c>
      <c r="D105" s="824"/>
      <c r="E105" s="824"/>
      <c r="F105" s="824"/>
      <c r="G105" s="824"/>
      <c r="H105" s="821" t="s">
        <v>798</v>
      </c>
      <c r="I105" s="821"/>
      <c r="J105" s="822"/>
      <c r="K105" s="1027" t="s">
        <v>808</v>
      </c>
      <c r="L105" s="1028"/>
      <c r="M105" s="1029" t="s">
        <v>808</v>
      </c>
      <c r="N105" s="1029"/>
      <c r="O105" s="1023" t="s">
        <v>807</v>
      </c>
      <c r="P105" s="1024"/>
      <c r="Q105" s="1029" t="s">
        <v>807</v>
      </c>
      <c r="R105" s="1029"/>
      <c r="S105" s="1023" t="s">
        <v>807</v>
      </c>
      <c r="T105" s="1024"/>
      <c r="U105" s="1029" t="s">
        <v>807</v>
      </c>
      <c r="V105" s="1029"/>
      <c r="W105" s="1023" t="s">
        <v>807</v>
      </c>
      <c r="X105" s="1024"/>
      <c r="Y105" s="1029" t="s">
        <v>807</v>
      </c>
      <c r="Z105" s="1029"/>
      <c r="AA105" s="1023" t="s">
        <v>807</v>
      </c>
      <c r="AB105" s="1024"/>
      <c r="AC105" s="1029" t="s">
        <v>807</v>
      </c>
      <c r="AD105" s="1029"/>
      <c r="AE105" s="1023" t="s">
        <v>807</v>
      </c>
      <c r="AF105" s="1024"/>
    </row>
    <row r="106" spans="1:50" ht="13.7" customHeight="1">
      <c r="A106" s="1065"/>
      <c r="B106" s="1026"/>
      <c r="C106" s="825"/>
      <c r="D106" s="826"/>
      <c r="E106" s="826"/>
      <c r="F106" s="826"/>
      <c r="G106" s="826"/>
      <c r="H106" s="827" t="s">
        <v>797</v>
      </c>
      <c r="I106" s="827"/>
      <c r="J106" s="828"/>
      <c r="K106" s="1032" t="str">
        <f>IF(K71="","",K71)</f>
        <v>○</v>
      </c>
      <c r="L106" s="1033"/>
      <c r="M106" s="1034">
        <f>-IF($K106="○",IF(M99*'保育単価表 2'!$AY$41&lt;10,INT(M99*'保育単価表 2'!$AY$41),ROUNDDOWN(M99*'保育単価表 2'!$AY$41,-1)),0)</f>
        <v>0</v>
      </c>
      <c r="N106" s="1034"/>
      <c r="O106" s="1030">
        <f>-IF($K106="○",IF(O99*'保育単価表 2'!$AY$41&lt;10,INT(O99*'保育単価表 2'!$AY$41),ROUNDDOWN(O99*'保育単価表 2'!$AY$41,-1)),0)</f>
        <v>0</v>
      </c>
      <c r="P106" s="1031"/>
      <c r="Q106" s="1034">
        <f>-IF($K106="○",IF(Q99*'保育単価表 2'!$AY$41&lt;10,INT(Q99*'保育単価表 2'!$AY$41),ROUNDDOWN(Q99*'保育単価表 2'!$AY$41,-1)),0)</f>
        <v>0</v>
      </c>
      <c r="R106" s="1034"/>
      <c r="S106" s="1030">
        <f>-IF($K106="○",IF(S99*'保育単価表 2'!$AY$41&lt;10,INT(S99*'保育単価表 2'!$AY$41),ROUNDDOWN(S99*'保育単価表 2'!$AY$41,-1)),0)</f>
        <v>0</v>
      </c>
      <c r="T106" s="1031"/>
      <c r="U106" s="1034">
        <f>-IF($K106="○",IF(U99*'保育単価表 2'!$AY$41&lt;10,INT(U99*'保育単価表 2'!$AY$41),ROUNDDOWN(U99*'保育単価表 2'!$AY$41,-1)),0)</f>
        <v>0</v>
      </c>
      <c r="V106" s="1034"/>
      <c r="W106" s="1030">
        <f>-IF($K106="○",IF(W99*'保育単価表 2'!$AY$41&lt;10,INT(W99*'保育単価表 2'!$AY$41),ROUNDDOWN(W99*'保育単価表 2'!$AY$41,-1)),0)</f>
        <v>0</v>
      </c>
      <c r="X106" s="1031"/>
      <c r="Y106" s="1034">
        <f>-IF($K106="○",IF(Y99*'保育単価表 2'!$AY$41&lt;10,INT(Y99*'保育単価表 2'!$AY$41),ROUNDDOWN(Y99*'保育単価表 2'!$AY$41,-1)),0)</f>
        <v>0</v>
      </c>
      <c r="Z106" s="1034"/>
      <c r="AA106" s="1030">
        <f>-IF($K106="○",IF(AA99*'保育単価表 2'!$AY$41&lt;10,INT(AA99*'保育単価表 2'!$AY$41),ROUNDDOWN(AA99*'保育単価表 2'!$AY$41,-1)),0)</f>
        <v>0</v>
      </c>
      <c r="AB106" s="1031"/>
      <c r="AC106" s="1034">
        <f>-IF($K106="○",IF(AC99*'保育単価表 2'!$AY$41&lt;10,INT(AC99*'保育単価表 2'!$AY$41),ROUNDDOWN(AC99*'保育単価表 2'!$AY$41,-1)),0)</f>
        <v>0</v>
      </c>
      <c r="AD106" s="1034"/>
      <c r="AE106" s="1030">
        <f>-IF($K106="○",IF(AE99*'保育単価表 2'!$AY$41&lt;10,INT(AE99*'保育単価表 2'!$AY$41),ROUNDDOWN(AE99*'保育単価表 2'!$AY$41,-1)),0)</f>
        <v>0</v>
      </c>
      <c r="AF106" s="1031"/>
    </row>
    <row r="107" spans="1:50" ht="13.7" customHeight="1">
      <c r="A107" s="1065"/>
      <c r="B107" s="1026"/>
      <c r="C107" s="1166" t="s">
        <v>806</v>
      </c>
      <c r="D107" s="1167"/>
      <c r="E107" s="1167"/>
      <c r="F107" s="1167"/>
      <c r="G107" s="1167"/>
      <c r="H107" s="827" t="s">
        <v>798</v>
      </c>
      <c r="I107" s="827"/>
      <c r="J107" s="828"/>
      <c r="K107" s="1114" t="str">
        <f>IF(K72="","",K72)</f>
        <v/>
      </c>
      <c r="L107" s="1115"/>
      <c r="M107" s="1058">
        <f>-IF($K107="○",VLOOKUP($AV$2,単価表2,62,0),0)</f>
        <v>0</v>
      </c>
      <c r="N107" s="1019"/>
      <c r="O107" s="1019">
        <f>-IF($K107="○",VLOOKUP($AV$2,単価表2,62,0),0)</f>
        <v>0</v>
      </c>
      <c r="P107" s="1020"/>
      <c r="Q107" s="1021">
        <f>-IF($K107="○",VLOOKUP($AV$2,単価表2,62,0),0)</f>
        <v>0</v>
      </c>
      <c r="R107" s="1019"/>
      <c r="S107" s="1019">
        <f>-IF($K107="○",VLOOKUP($AV$2,単価表2,62,0),0)</f>
        <v>0</v>
      </c>
      <c r="T107" s="1022"/>
      <c r="U107" s="1018">
        <f>-IF($K107="○",VLOOKUP($AV$2,単価表2,62,0),0)</f>
        <v>0</v>
      </c>
      <c r="V107" s="1019"/>
      <c r="W107" s="1019">
        <f>-IF($K107="○",VLOOKUP($AV$2,単価表2,62,0),0)</f>
        <v>0</v>
      </c>
      <c r="X107" s="1020"/>
      <c r="Y107" s="1021">
        <f>-IF($K107="○",VLOOKUP($AV$2,単価表2,62,0),0)</f>
        <v>0</v>
      </c>
      <c r="Z107" s="1019"/>
      <c r="AA107" s="1019">
        <f>-IF($K107="○",VLOOKUP($AV$2,単価表2,62,0),0)</f>
        <v>0</v>
      </c>
      <c r="AB107" s="1022"/>
      <c r="AC107" s="1021">
        <f>-IF($K107="○",VLOOKUP($AV$2,単価表2,62,0),0)</f>
        <v>0</v>
      </c>
      <c r="AD107" s="1019"/>
      <c r="AE107" s="1019">
        <f>-IF($K107="○",VLOOKUP($AV$2,単価表2,62,0),0)</f>
        <v>0</v>
      </c>
      <c r="AF107" s="1022"/>
    </row>
    <row r="108" spans="1:50" ht="13.7" customHeight="1">
      <c r="A108" s="1065"/>
      <c r="B108" s="1026"/>
      <c r="C108" s="825"/>
      <c r="D108" s="826"/>
      <c r="E108" s="826"/>
      <c r="F108" s="826"/>
      <c r="G108" s="826"/>
      <c r="H108" s="827" t="s">
        <v>797</v>
      </c>
      <c r="I108" s="827"/>
      <c r="J108" s="828"/>
      <c r="K108" s="1171"/>
      <c r="L108" s="1172"/>
      <c r="M108" s="1040">
        <f>-IF($K107="○",VLOOKUP($AV$12,単価表2,62,0),0)</f>
        <v>0</v>
      </c>
      <c r="N108" s="969"/>
      <c r="O108" s="969">
        <f>-IF($K107="○",VLOOKUP($AV$12,単価表2,62,0),0)</f>
        <v>0</v>
      </c>
      <c r="P108" s="972"/>
      <c r="Q108" s="968">
        <f>-IF($K107="○",VLOOKUP($AV$12,単価表2,62,0),0)</f>
        <v>0</v>
      </c>
      <c r="R108" s="969"/>
      <c r="S108" s="969">
        <f>-IF($K107="○",VLOOKUP($AV$12,単価表2,62,0),0)</f>
        <v>0</v>
      </c>
      <c r="T108" s="970"/>
      <c r="U108" s="971">
        <f>-IF($K107="○",VLOOKUP($AV$12,単価表2,62,0),0)</f>
        <v>0</v>
      </c>
      <c r="V108" s="969"/>
      <c r="W108" s="969">
        <f>-IF($K107="○",VLOOKUP($AV$12,単価表2,62,0),0)</f>
        <v>0</v>
      </c>
      <c r="X108" s="972"/>
      <c r="Y108" s="968">
        <f>-IF($K107="○",VLOOKUP($AV$12,単価表2,62,0),0)</f>
        <v>0</v>
      </c>
      <c r="Z108" s="969"/>
      <c r="AA108" s="969">
        <f>-IF($K107="○",VLOOKUP($AV$12,単価表2,62,0),0)</f>
        <v>0</v>
      </c>
      <c r="AB108" s="970"/>
      <c r="AC108" s="968">
        <f>-IF($K107="○",VLOOKUP($AV$12,単価表2,62,0),0)</f>
        <v>0</v>
      </c>
      <c r="AD108" s="969"/>
      <c r="AE108" s="969">
        <f>-IF($K107="○",VLOOKUP($AV$12,単価表2,62,0),0)</f>
        <v>0</v>
      </c>
      <c r="AF108" s="970"/>
    </row>
    <row r="109" spans="1:50" ht="13.7" customHeight="1">
      <c r="A109" s="1065"/>
      <c r="B109" s="1026"/>
      <c r="C109" s="1170" t="s">
        <v>454</v>
      </c>
      <c r="D109" s="827"/>
      <c r="E109" s="827"/>
      <c r="F109" s="827"/>
      <c r="G109" s="827"/>
      <c r="H109" s="827" t="s">
        <v>798</v>
      </c>
      <c r="I109" s="827"/>
      <c r="J109" s="828"/>
      <c r="K109" s="1173" t="str">
        <f>IF(K74="","",K74)</f>
        <v/>
      </c>
      <c r="L109" s="1174"/>
      <c r="M109" s="1039">
        <f>-IF($K$74="1日",IF((M98+M100+M101)*VLOOKUP($AV$4,単価表2,53,0)&lt;10,INT((M98+M100+M101)*VLOOKUP($AV$4,単価表2,53,0)),ROUNDDOWN((M98+M100+M101)*VLOOKUP($AV$4,単価表2,53,0),-1)),IF($K$74="2日",IF((M98+M100+M101)*VLOOKUP($AV$4,単価表2,54,0)&lt;10,INT((M98+M100+M101)*VLOOKUP($AV$4,単価表2,54,0)),ROUNDDOWN((M98+M100+M101)*VLOOKUP($AV$4,単価表2,54,0),-1)),IF($K$74="3日以上",IF((M98+M100+M101)*VLOOKUP($AV$4,単価表2,55,0)&lt;10,INT((M98+M100+M101)*VLOOKUP($AV$4,単価表2,55,0)),ROUNDDOWN((M98+M100+M101)*VLOOKUP($AV$4,単価表2,55,0),-1)),IF($K$74="全て",IF((M98+M100+M101)*VLOOKUP($AV$4,単価表2,56,0)&lt;10,INT((M98+M100+M101)*VLOOKUP($AV$4,単価表2,56,0)),ROUNDDOWN((M98+M100+M101)*VLOOKUP($AV$4,単価表2,56,0),-1)),0))))</f>
        <v>0</v>
      </c>
      <c r="N109" s="1038"/>
      <c r="O109" s="1035">
        <f>-IF($K$74="1日",IF((O98+O100+O101)*VLOOKUP($AV$4,単価表2,53,0)&lt;10,INT((O98+O100+O101)*VLOOKUP($AV$4,単価表2,53,0)),ROUNDDOWN((O98+O100+O101)*VLOOKUP($AV$4,単価表2,53,0),-1)),IF($K$74="2日",IF((O98+O100+O101)*VLOOKUP($AV$4,単価表2,54,0)&lt;10,INT((O98+O100+O101)*VLOOKUP($AV$4,単価表2,54,0)),ROUNDDOWN((O98+O100+O101)*VLOOKUP($AV$4,単価表2,54,0),-1)),IF($K$74="3日以上",IF((O98+O100+O101)*VLOOKUP($AV$4,単価表2,55,0)&lt;10,INT((O98+O100+O101)*VLOOKUP($AV$4,単価表2,55,0)),ROUNDDOWN((O98+O100+O101)*VLOOKUP($AV$4,単価表2,55,0),-1)),IF($K$74="全て",IF((O98+O100+O101)*VLOOKUP($AV$4,単価表2,56,0)&lt;10,INT((O98+O100+O101)*VLOOKUP($AV$4,単価表2,56,0)),ROUNDDOWN((O98+O100+O101)*VLOOKUP($AV$4,単価表2,56,0),-1)),0))))</f>
        <v>0</v>
      </c>
      <c r="P109" s="1036"/>
      <c r="Q109" s="1037">
        <f>-IF($K$74="1日",IF((Q98+Q100+Q101)*VLOOKUP($AV$4,単価表2,53,0)&lt;10,INT((Q98+Q100+Q101)*VLOOKUP($AV$4,単価表2,53,0)),ROUNDDOWN((Q98+Q100+Q101)*VLOOKUP($AV$4,単価表2,53,0),-1)),IF($K$74="2日",IF((Q98+Q100+Q101)*VLOOKUP($AV$4,単価表2,54,0)&lt;10,INT((Q98+Q100+Q101)*VLOOKUP($AV$4,単価表2,54,0)),ROUNDDOWN((Q98+Q100+Q101)*VLOOKUP($AV$4,単価表2,54,0),-1)),IF($K$74="3日以上",IF((Q98+Q100+Q101)*VLOOKUP($AV$4,単価表2,55,0)&lt;10,INT((Q98+Q100+Q101)*VLOOKUP($AV$4,単価表2,55,0)),ROUNDDOWN((Q98+Q100+Q101)*VLOOKUP($AV$4,単価表2,55,0),-1)),IF($K$74="全て",IF((Q98+Q100+Q101)*VLOOKUP($AV$4,単価表2,56,0)&lt;10,INT((Q98+Q100+Q101)*VLOOKUP($AV$4,単価表2,56,0)),ROUNDDOWN((Q98+Q100+Q101)*VLOOKUP($AV$4,単価表2,56,0),-1)),0))))</f>
        <v>0</v>
      </c>
      <c r="R109" s="1038"/>
      <c r="S109" s="1035">
        <f>-IF($K$74="1日",IF((S98+S100+S101)*VLOOKUP($AV$4,単価表2,53,0)&lt;10,INT((S98+S100+S101)*VLOOKUP($AV$4,単価表2,53,0)),ROUNDDOWN((S98+S100+S101)*VLOOKUP($AV$4,単価表2,53,0),-1)),IF($K$74="2日",IF((S98+S100+S101)*VLOOKUP($AV$4,単価表2,54,0)&lt;10,INT((S98+S100+S101)*VLOOKUP($AV$4,単価表2,54,0)),ROUNDDOWN((S98+S100+S101)*VLOOKUP($AV$4,単価表2,54,0),-1)),IF($K$74="3日以上",IF((S98+S100+S101)*VLOOKUP($AV$4,単価表2,55,0)&lt;10,INT((S98+S100+S101)*VLOOKUP($AV$4,単価表2,55,0)),ROUNDDOWN((S98+S100+S101)*VLOOKUP($AV$4,単価表2,55,0),-1)),IF($K$74="全て",IF((S98+S100+S101)*VLOOKUP($AV$4,単価表2,56,0)&lt;10,INT((S98+S100+S101)*VLOOKUP($AV$4,単価表2,56,0)),ROUNDDOWN((S98+S100+S101)*VLOOKUP($AV$4,単価表2,56,0),-1)),0))))</f>
        <v>0</v>
      </c>
      <c r="T109" s="1036"/>
      <c r="U109" s="1037">
        <f>-IF($K$74="1日",IF((U98+U100+U101)*VLOOKUP($AV$4,単価表2,53,0)&lt;10,INT((U98+U100+U101)*VLOOKUP($AV$4,単価表2,53,0)),ROUNDDOWN((U98+U100+U101)*VLOOKUP($AV$4,単価表2,53,0),-1)),IF($K$74="2日",IF((U98+U100+U101)*VLOOKUP($AV$4,単価表2,54,0)&lt;10,INT((U98+U100+U101)*VLOOKUP($AV$4,単価表2,54,0)),ROUNDDOWN((U98+U100+U101)*VLOOKUP($AV$4,単価表2,54,0),-1)),IF($K$74="3日以上",IF((U98+U100+U101)*VLOOKUP($AV$4,単価表2,55,0)&lt;10,INT((U98+U100+U101)*VLOOKUP($AV$4,単価表2,55,0)),ROUNDDOWN((U98+U100+U101)*VLOOKUP($AV$4,単価表2,55,0),-1)),IF($K$74="全て",IF((U98+U100+U101)*VLOOKUP($AV$4,単価表2,56,0)&lt;10,INT((U98+U100+U101)*VLOOKUP($AV$4,単価表2,56,0)),ROUNDDOWN((U98+U100+U101)*VLOOKUP($AV$4,単価表2,56,0),-1)),0))))</f>
        <v>0</v>
      </c>
      <c r="V109" s="1038"/>
      <c r="W109" s="1035">
        <f>-IF($K$74="1日",IF((W98+W100+W101)*VLOOKUP($AV$4,単価表2,53,0)&lt;10,INT((W98+W100+W101)*VLOOKUP($AV$4,単価表2,53,0)),ROUNDDOWN((W98+W100+W101)*VLOOKUP($AV$4,単価表2,53,0),-1)),IF($K$74="2日",IF((W98+W100+W101)*VLOOKUP($AV$4,単価表2,54,0)&lt;10,INT((W98+W100+W101)*VLOOKUP($AV$4,単価表2,54,0)),ROUNDDOWN((W98+W100+W101)*VLOOKUP($AV$4,単価表2,54,0),-1)),IF($K$74="3日以上",IF((W98+W100+W101)*VLOOKUP($AV$4,単価表2,55,0)&lt;10,INT((W98+W100+W101)*VLOOKUP($AV$4,単価表2,55,0)),ROUNDDOWN((W98+W100+W101)*VLOOKUP($AV$4,単価表2,55,0),-1)),IF($K$74="全て",IF((W98+W100+W101)*VLOOKUP($AV$4,単価表2,56,0)&lt;10,INT((W98+W100+W101)*VLOOKUP($AV$4,単価表2,56,0)),ROUNDDOWN((W98+W100+W101)*VLOOKUP($AV$4,単価表2,56,0),-1)),0))))</f>
        <v>0</v>
      </c>
      <c r="X109" s="1036"/>
      <c r="Y109" s="1037">
        <f>-IF($K$74="1日",IF((Y98+Y100+Y101)*VLOOKUP($AV$4,単価表2,53,0)&lt;10,INT((Y98+Y100+Y101)*VLOOKUP($AV$4,単価表2,53,0)),ROUNDDOWN((Y98+Y100+Y101)*VLOOKUP($AV$4,単価表2,53,0),-1)),IF($K$74="2日",IF((Y98+Y100+Y101)*VLOOKUP($AV$4,単価表2,54,0)&lt;10,INT((Y98+Y100+Y101)*VLOOKUP($AV$4,単価表2,54,0)),ROUNDDOWN((Y98+Y100+Y101)*VLOOKUP($AV$4,単価表2,54,0),-1)),IF($K$74="3日以上",IF((Y98+Y100+Y101)*VLOOKUP($AV$4,単価表2,55,0)&lt;10,INT((Y98+Y100+Y101)*VLOOKUP($AV$4,単価表2,55,0)),ROUNDDOWN((Y98+Y100+Y101)*VLOOKUP($AV$4,単価表2,55,0),-1)),IF($K$74="全て",IF((Y98+Y100+Y101)*VLOOKUP($AV$4,単価表2,56,0)&lt;10,INT((Y98+Y100+Y101)*VLOOKUP($AV$4,単価表2,56,0)),ROUNDDOWN((Y98+Y100+Y101)*VLOOKUP($AV$4,単価表2,56,0),-1)),0))))</f>
        <v>0</v>
      </c>
      <c r="Z109" s="1038"/>
      <c r="AA109" s="1035">
        <f>-IF($K$74="1日",IF((AA98+AA100+AA101)*VLOOKUP($AV$4,単価表2,53,0)&lt;10,INT((AA98+AA100+AA101)*VLOOKUP($AV$4,単価表2,53,0)),ROUNDDOWN((AA98+AA100+AA101)*VLOOKUP($AV$4,単価表2,53,0),-1)),IF($K$74="2日",IF((AA98+AA100+AA101)*VLOOKUP($AV$4,単価表2,54,0)&lt;10,INT((AA98+AA100+AA101)*VLOOKUP($AV$4,単価表2,54,0)),ROUNDDOWN((AA98+AA100+AA101)*VLOOKUP($AV$4,単価表2,54,0),-1)),IF($K$74="3日以上",IF((AA98+AA100+AA101)*VLOOKUP($AV$4,単価表2,55,0)&lt;10,INT((AA98+AA100+AA101)*VLOOKUP($AV$4,単価表2,55,0)),ROUNDDOWN((AA98+AA100+AA101)*VLOOKUP($AV$4,単価表2,55,0),-1)),IF($K$74="全て",IF((AA98+AA100+AA101)*VLOOKUP($AV$4,単価表2,56,0)&lt;10,INT((AA98+AA100+AA101)*VLOOKUP($AV$4,単価表2,56,0)),ROUNDDOWN((AA98+AA100+AA101)*VLOOKUP($AV$4,単価表2,56,0),-1)),0))))</f>
        <v>0</v>
      </c>
      <c r="AB109" s="1036"/>
      <c r="AC109" s="1037">
        <f>-IF($K$74="1日",IF((AC98+AC100+AC101)*VLOOKUP($AV$4,単価表2,53,0)&lt;10,INT((AC98+AC100+AC101)*VLOOKUP($AV$4,単価表2,53,0)),ROUNDDOWN((AC98+AC100+AC101)*VLOOKUP($AV$4,単価表2,53,0),-1)),IF($K$74="2日",IF((AC98+AC100+AC101)*VLOOKUP($AV$4,単価表2,54,0)&lt;10,INT((AC98+AC100+AC101)*VLOOKUP($AV$4,単価表2,54,0)),ROUNDDOWN((AC98+AC100+AC101)*VLOOKUP($AV$4,単価表2,54,0),-1)),IF($K$74="3日以上",IF((AC98+AC100+AC101)*VLOOKUP($AV$4,単価表2,55,0)&lt;10,INT((AC98+AC100+AC101)*VLOOKUP($AV$4,単価表2,55,0)),ROUNDDOWN((AC98+AC100+AC101)*VLOOKUP($AV$4,単価表2,55,0),-1)),IF($K$74="全て",IF((AC98+AC100+AC101)*VLOOKUP($AV$4,単価表2,56,0)&lt;10,INT((AC98+AC100+AC101)*VLOOKUP($AV$4,単価表2,56,0)),ROUNDDOWN((AC98+AC100+AC101)*VLOOKUP($AV$4,単価表2,56,0),-1)),0))))</f>
        <v>0</v>
      </c>
      <c r="AD109" s="1038"/>
      <c r="AE109" s="1035">
        <f>-IF($K$74="1日",IF((AE98+AE100+AE101)*VLOOKUP($AV$4,単価表2,53,0)&lt;10,INT((AE98+AE100+AE101)*VLOOKUP($AV$4,単価表2,53,0)),ROUNDDOWN((AE98+AE100+AE101)*VLOOKUP($AV$4,単価表2,53,0),-1)),IF($K$74="2日",IF((AE98+AE100+AE101)*VLOOKUP($AV$4,単価表2,54,0)&lt;10,INT((AE98+AE100+AE101)*VLOOKUP($AV$4,単価表2,54,0)),ROUNDDOWN((AE98+AE100+AE101)*VLOOKUP($AV$4,単価表2,54,0),-1)),IF($K$74="3日以上",IF((AE98+AE100+AE101)*VLOOKUP($AV$4,単価表2,55,0)&lt;10,INT((AE98+AE100+AE101)*VLOOKUP($AV$4,単価表2,55,0)),ROUNDDOWN((AE98+AE100+AE101)*VLOOKUP($AV$4,単価表2,55,0),-1)),IF($K$74="全て",IF((AE98+AE100+AE101)*VLOOKUP($AV$4,単価表2,56,0)&lt;10,INT((AE98+AE100+AE101)*VLOOKUP($AV$4,単価表2,56,0)),ROUNDDOWN((AE98+AE100+AE101)*VLOOKUP($AV$4,単価表2,56,0),-1)),0))))</f>
        <v>0</v>
      </c>
      <c r="AF109" s="1036"/>
    </row>
    <row r="110" spans="1:50" ht="13.7" customHeight="1">
      <c r="A110" s="1065"/>
      <c r="B110" s="1026"/>
      <c r="C110" s="1170"/>
      <c r="D110" s="827"/>
      <c r="E110" s="827"/>
      <c r="F110" s="827"/>
      <c r="G110" s="827"/>
      <c r="H110" s="827" t="s">
        <v>797</v>
      </c>
      <c r="I110" s="827"/>
      <c r="J110" s="828"/>
      <c r="K110" s="1175"/>
      <c r="L110" s="1176"/>
      <c r="M110" s="1054">
        <f>-IF($K$74="1日",IF(SUM(M99:M101)*VLOOKUP($AV$14,単価表2,53,0)&lt;10,INT(SUM(M99:M101)*VLOOKUP($AV$14,単価表2,53,0)),ROUNDDOWN(SUM(M99:M101)*VLOOKUP($AV$14,単価表2,53,0),-1)),IF($K$74="2日",IF(SUM(M99:M101)*VLOOKUP($AV$14,単価表2,54,0)&lt;10,INT(SUM(M99:M101)*VLOOKUP($AV$14,単価表2,54,0)),ROUNDDOWN(SUM(M99:M101)*VLOOKUP($AV$14,単価表2,54,0),-1)),IF($K$74="3日以上",IF(SUM(M99:M101)*VLOOKUP($AV$14,単価表2,55,0)&lt;10,INT(SUM(M99:M101)*VLOOKUP($AV$14,単価表2,55,0)),ROUNDDOWN(SUM(M99:M101)*VLOOKUP($AV$14,単価表2,55,0),-1)),IF($K$74="全て",IF(SUM(M99:M101)*VLOOKUP($AV$14,単価表2,56,0)&lt;10,INT(SUM(M99:M101)*VLOOKUP($AV$14,単価表2,56,0)),ROUNDDOWN(SUM(M99:M101)*VLOOKUP($AV$14,単価表2,56,0),-1)),0))))</f>
        <v>0</v>
      </c>
      <c r="N110" s="1046"/>
      <c r="O110" s="1047">
        <f>-IF($K$74="1日",IF(SUM(O99:O101)*VLOOKUP($AV$14,単価表2,53,0)&lt;10,INT(SUM(O99:O101)*VLOOKUP($AV$14,単価表2,53,0)),ROUNDDOWN(SUM(O99:O101)*VLOOKUP($AV$14,単価表2,53,0),-1)),IF($K$74="2日",IF(SUM(O99:O101)*VLOOKUP($AV$14,単価表2,54,0)&lt;10,INT(SUM(O99:O101)*VLOOKUP($AV$14,単価表2,54,0)),ROUNDDOWN(SUM(O99:O101)*VLOOKUP($AV$14,単価表2,54,0),-1)),IF($K$74="3日以上",IF(SUM(O99:O101)*VLOOKUP($AV$14,単価表2,55,0)&lt;10,INT(SUM(O99:O101)*VLOOKUP($AV$14,単価表2,55,0)),ROUNDDOWN(SUM(O99:O101)*VLOOKUP($AV$14,単価表2,55,0),-1)),IF($K$74="全て",IF(SUM(O99:O101)*VLOOKUP($AV$14,単価表2,56,0)&lt;10,INT(SUM(O99:O101)*VLOOKUP($AV$14,単価表2,56,0)),ROUNDDOWN(SUM(O99:O101)*VLOOKUP($AV$14,単価表2,56,0),-1)),0))))</f>
        <v>0</v>
      </c>
      <c r="P110" s="1048"/>
      <c r="Q110" s="1045">
        <f>-IF($K$74="1日",IF(SUM(Q99:Q101)*VLOOKUP($AV$14,単価表2,53,0)&lt;10,INT(SUM(Q99:Q101)*VLOOKUP($AV$14,単価表2,53,0)),ROUNDDOWN(SUM(Q99:Q101)*VLOOKUP($AV$14,単価表2,53,0),-1)),IF($K$74="2日",IF(SUM(Q99:Q101)*VLOOKUP($AV$14,単価表2,54,0)&lt;10,INT(SUM(Q99:Q101)*VLOOKUP($AV$14,単価表2,54,0)),ROUNDDOWN(SUM(Q99:Q101)*VLOOKUP($AV$14,単価表2,54,0),-1)),IF($K$74="3日以上",IF(SUM(Q99:Q101)*VLOOKUP($AV$14,単価表2,55,0)&lt;10,INT(SUM(Q99:Q101)*VLOOKUP($AV$14,単価表2,55,0)),ROUNDDOWN(SUM(Q99:Q101)*VLOOKUP($AV$14,単価表2,55,0),-1)),IF($K$74="全て",IF(SUM(Q99:Q101)*VLOOKUP($AV$14,単価表2,56,0)&lt;10,INT(SUM(Q99:Q101)*VLOOKUP($AV$14,単価表2,56,0)),ROUNDDOWN(SUM(Q99:Q101)*VLOOKUP($AV$14,単価表2,56,0),-1)),0))))</f>
        <v>0</v>
      </c>
      <c r="R110" s="1046"/>
      <c r="S110" s="1047">
        <f>-IF($K$74="1日",IF(SUM(S99:S101)*VLOOKUP($AV$14,単価表2,53,0)&lt;10,INT(SUM(S99:S101)*VLOOKUP($AV$14,単価表2,53,0)),ROUNDDOWN(SUM(S99:S101)*VLOOKUP($AV$14,単価表2,53,0),-1)),IF($K$74="2日",IF(SUM(S99:S101)*VLOOKUP($AV$14,単価表2,54,0)&lt;10,INT(SUM(S99:S101)*VLOOKUP($AV$14,単価表2,54,0)),ROUNDDOWN(SUM(S99:S101)*VLOOKUP($AV$14,単価表2,54,0),-1)),IF($K$74="3日以上",IF(SUM(S99:S101)*VLOOKUP($AV$14,単価表2,55,0)&lt;10,INT(SUM(S99:S101)*VLOOKUP($AV$14,単価表2,55,0)),ROUNDDOWN(SUM(S99:S101)*VLOOKUP($AV$14,単価表2,55,0),-1)),IF($K$74="全て",IF(SUM(S99:S101)*VLOOKUP($AV$14,単価表2,56,0)&lt;10,INT(SUM(S99:S101)*VLOOKUP($AV$14,単価表2,56,0)),ROUNDDOWN(SUM(S99:S101)*VLOOKUP($AV$14,単価表2,56,0),-1)),0))))</f>
        <v>0</v>
      </c>
      <c r="T110" s="1048"/>
      <c r="U110" s="1045">
        <f>-IF($K$74="1日",IF(SUM(U99:U101)*VLOOKUP($AV$14,単価表2,53,0)&lt;10,INT(SUM(U99:U101)*VLOOKUP($AV$14,単価表2,53,0)),ROUNDDOWN(SUM(U99:U101)*VLOOKUP($AV$14,単価表2,53,0),-1)),IF($K$74="2日",IF(SUM(U99:U101)*VLOOKUP($AV$14,単価表2,54,0)&lt;10,INT(SUM(U99:U101)*VLOOKUP($AV$14,単価表2,54,0)),ROUNDDOWN(SUM(U99:U101)*VLOOKUP($AV$14,単価表2,54,0),-1)),IF($K$74="3日以上",IF(SUM(U99:U101)*VLOOKUP($AV$14,単価表2,55,0)&lt;10,INT(SUM(U99:U101)*VLOOKUP($AV$14,単価表2,55,0)),ROUNDDOWN(SUM(U99:U101)*VLOOKUP($AV$14,単価表2,55,0),-1)),IF($K$74="全て",IF(SUM(U99:U101)*VLOOKUP($AV$14,単価表2,56,0)&lt;10,INT(SUM(U99:U101)*VLOOKUP($AV$14,単価表2,56,0)),ROUNDDOWN(SUM(U99:U101)*VLOOKUP($AV$14,単価表2,56,0),-1)),0))))</f>
        <v>0</v>
      </c>
      <c r="V110" s="1046"/>
      <c r="W110" s="1047">
        <f>-IF($K$74="1日",IF(SUM(W99:W101)*VLOOKUP($AV$14,単価表2,53,0)&lt;10,INT(SUM(W99:W101)*VLOOKUP($AV$14,単価表2,53,0)),ROUNDDOWN(SUM(W99:W101)*VLOOKUP($AV$14,単価表2,53,0),-1)),IF($K$74="2日",IF(SUM(W99:W101)*VLOOKUP($AV$14,単価表2,54,0)&lt;10,INT(SUM(W99:W101)*VLOOKUP($AV$14,単価表2,54,0)),ROUNDDOWN(SUM(W99:W101)*VLOOKUP($AV$14,単価表2,54,0),-1)),IF($K$74="3日以上",IF(SUM(W99:W101)*VLOOKUP($AV$14,単価表2,55,0)&lt;10,INT(SUM(W99:W101)*VLOOKUP($AV$14,単価表2,55,0)),ROUNDDOWN(SUM(W99:W101)*VLOOKUP($AV$14,単価表2,55,0),-1)),IF($K$74="全て",IF(SUM(W99:W101)*VLOOKUP($AV$14,単価表2,56,0)&lt;10,INT(SUM(W99:W101)*VLOOKUP($AV$14,単価表2,56,0)),ROUNDDOWN(SUM(W99:W101)*VLOOKUP($AV$14,単価表2,56,0),-1)),0))))</f>
        <v>0</v>
      </c>
      <c r="X110" s="1048"/>
      <c r="Y110" s="1045">
        <f>-IF($K$74="1日",IF(SUM(Y99:Y101)*VLOOKUP($AV$14,単価表2,53,0)&lt;10,INT(SUM(Y99:Y101)*VLOOKUP($AV$14,単価表2,53,0)),ROUNDDOWN(SUM(Y99:Y101)*VLOOKUP($AV$14,単価表2,53,0),-1)),IF($K$74="2日",IF(SUM(Y99:Y101)*VLOOKUP($AV$14,単価表2,54,0)&lt;10,INT(SUM(Y99:Y101)*VLOOKUP($AV$14,単価表2,54,0)),ROUNDDOWN(SUM(Y99:Y101)*VLOOKUP($AV$14,単価表2,54,0),-1)),IF($K$74="3日以上",IF(SUM(Y99:Y101)*VLOOKUP($AV$14,単価表2,55,0)&lt;10,INT(SUM(Y99:Y101)*VLOOKUP($AV$14,単価表2,55,0)),ROUNDDOWN(SUM(Y99:Y101)*VLOOKUP($AV$14,単価表2,55,0),-1)),IF($K$74="全て",IF(SUM(Y99:Y101)*VLOOKUP($AV$14,単価表2,56,0)&lt;10,INT(SUM(Y99:Y101)*VLOOKUP($AV$14,単価表2,56,0)),ROUNDDOWN(SUM(Y99:Y101)*VLOOKUP($AV$14,単価表2,56,0),-1)),0))))</f>
        <v>0</v>
      </c>
      <c r="Z110" s="1046"/>
      <c r="AA110" s="1047">
        <f>-IF($K$74="1日",IF(SUM(AA99:AA101)*VLOOKUP($AV$14,単価表2,53,0)&lt;10,INT(SUM(AA99:AA101)*VLOOKUP($AV$14,単価表2,53,0)),ROUNDDOWN(SUM(AA99:AA101)*VLOOKUP($AV$14,単価表2,53,0),-1)),IF($K$74="2日",IF(SUM(AA99:AA101)*VLOOKUP($AV$14,単価表2,54,0)&lt;10,INT(SUM(AA99:AA101)*VLOOKUP($AV$14,単価表2,54,0)),ROUNDDOWN(SUM(AA99:AA101)*VLOOKUP($AV$14,単価表2,54,0),-1)),IF($K$74="3日以上",IF(SUM(AA99:AA101)*VLOOKUP($AV$14,単価表2,55,0)&lt;10,INT(SUM(AA99:AA101)*VLOOKUP($AV$14,単価表2,55,0)),ROUNDDOWN(SUM(AA99:AA101)*VLOOKUP($AV$14,単価表2,55,0),-1)),IF($K$74="全て",IF(SUM(AA99:AA101)*VLOOKUP($AV$14,単価表2,56,0)&lt;10,INT(SUM(AA99:AA101)*VLOOKUP($AV$14,単価表2,56,0)),ROUNDDOWN(SUM(AA99:AA101)*VLOOKUP($AV$14,単価表2,56,0),-1)),0))))</f>
        <v>0</v>
      </c>
      <c r="AB110" s="1048"/>
      <c r="AC110" s="1045">
        <f>-IF($K$74="1日",IF(SUM(AC99:AC101)*VLOOKUP($AV$14,単価表2,53,0)&lt;10,INT(SUM(AC99:AC101)*VLOOKUP($AV$14,単価表2,53,0)),ROUNDDOWN(SUM(AC99:AC101)*VLOOKUP($AV$14,単価表2,53,0),-1)),IF($K$74="2日",IF(SUM(AC99:AC101)*VLOOKUP($AV$14,単価表2,54,0)&lt;10,INT(SUM(AC99:AC101)*VLOOKUP($AV$14,単価表2,54,0)),ROUNDDOWN(SUM(AC99:AC101)*VLOOKUP($AV$14,単価表2,54,0),-1)),IF($K$74="3日以上",IF(SUM(AC99:AC101)*VLOOKUP($AV$14,単価表2,55,0)&lt;10,INT(SUM(AC99:AC101)*VLOOKUP($AV$14,単価表2,55,0)),ROUNDDOWN(SUM(AC99:AC101)*VLOOKUP($AV$14,単価表2,55,0),-1)),IF($K$74="全て",IF(SUM(AC99:AC101)*VLOOKUP($AV$14,単価表2,56,0)&lt;10,INT(SUM(AC99:AC101)*VLOOKUP($AV$14,単価表2,56,0)),ROUNDDOWN(SUM(AC99:AC101)*VLOOKUP($AV$14,単価表2,56,0),-1)),0))))</f>
        <v>0</v>
      </c>
      <c r="AD110" s="1046"/>
      <c r="AE110" s="1047">
        <f>-IF($K$74="1日",IF(SUM(AE99:AE101)*VLOOKUP($AV$14,単価表2,53,0)&lt;10,INT(SUM(AE99:AE101)*VLOOKUP($AV$14,単価表2,53,0)),ROUNDDOWN(SUM(AE99:AE101)*VLOOKUP($AV$14,単価表2,53,0),-1)),IF($K$74="2日",IF(SUM(AE99:AE101)*VLOOKUP($AV$14,単価表2,54,0)&lt;10,INT(SUM(AE99:AE101)*VLOOKUP($AV$14,単価表2,54,0)),ROUNDDOWN(SUM(AE99:AE101)*VLOOKUP($AV$14,単価表2,54,0),-1)),IF($K$74="3日以上",IF(SUM(AE99:AE101)*VLOOKUP($AV$14,単価表2,55,0)&lt;10,INT(SUM(AE99:AE101)*VLOOKUP($AV$14,単価表2,55,0)),ROUNDDOWN(SUM(AE99:AE101)*VLOOKUP($AV$14,単価表2,55,0),-1)),IF($K$74="全て",IF(SUM(AE99:AE101)*VLOOKUP($AV$14,単価表2,56,0)&lt;10,INT(SUM(AE99:AE101)*VLOOKUP($AV$14,単価表2,56,0)),ROUNDDOWN(SUM(AE99:AE101)*VLOOKUP($AV$14,単価表2,56,0),-1)),0))))</f>
        <v>0</v>
      </c>
      <c r="AF110" s="1048"/>
    </row>
    <row r="111" spans="1:50" ht="13.7" customHeight="1">
      <c r="A111" s="1065"/>
      <c r="B111" s="1026"/>
      <c r="C111" s="1116" t="s">
        <v>805</v>
      </c>
      <c r="D111" s="1117"/>
      <c r="E111" s="1117"/>
      <c r="F111" s="1117"/>
      <c r="G111" s="1117"/>
      <c r="H111" s="826" t="s">
        <v>798</v>
      </c>
      <c r="I111" s="826"/>
      <c r="J111" s="1120"/>
      <c r="K111" s="1114" t="str">
        <f>IF(K76="","",K76)</f>
        <v/>
      </c>
      <c r="L111" s="1115"/>
      <c r="M111" s="1058">
        <f>-IF($K111="○",IF(SUM(M103,M107,M109)*(1-VLOOKUP($AV$4,単価表2,58,0))&lt;10,INT(SUM(M103,M107,M109)*(1-VLOOKUP($AV$4,単価表2,58,0))),ROUNDDOWN(SUM(M103,M107,M109)*(1-VLOOKUP($AV$4,単価表2,58,0)),-1)),0)</f>
        <v>0</v>
      </c>
      <c r="N111" s="1019"/>
      <c r="O111" s="1019">
        <f>-IF($K111="○",IF(SUM(O103,O107,O109)*(1-VLOOKUP($AV$4,単価表2,58,0))&lt;10,INT(SUM(O103,O107,O109)*(1-VLOOKUP($AV$4,単価表2,58,0))),ROUNDDOWN(SUM(O103,O107,O109)*(1-VLOOKUP($AV$4,単価表2,58,0)),-1)),0)</f>
        <v>0</v>
      </c>
      <c r="P111" s="1020"/>
      <c r="Q111" s="1021">
        <f>-IF($K111="○",IF(SUM(Q103,Q107,Q109)*(1-VLOOKUP($AV$4,単価表2,58,0))&lt;10,INT(SUM(Q103,Q107,Q109)*(1-VLOOKUP($AV$4,単価表2,58,0))),ROUNDDOWN(SUM(Q103,Q107,Q109)*(1-VLOOKUP($AV$4,単価表2,58,0)),-1)),0)</f>
        <v>0</v>
      </c>
      <c r="R111" s="1019"/>
      <c r="S111" s="1019">
        <f>-IF($K111="○",IF(SUM(S103,S107,S109)*(1-VLOOKUP($AV$4,単価表2,58,0))&lt;10,INT(SUM(S103,S107,S109)*(1-VLOOKUP($AV$4,単価表2,58,0))),ROUNDDOWN(SUM(S103,S107,S109)*(1-VLOOKUP($AV$4,単価表2,58,0)),-1)),0)</f>
        <v>0</v>
      </c>
      <c r="T111" s="1022"/>
      <c r="U111" s="1018">
        <f>-IF($K111="○",IF(SUM(U103,U107,U109)*(1-VLOOKUP($AV$4,単価表2,58,0))&lt;10,INT(SUM(U103,U107,U109)*(1-VLOOKUP($AV$4,単価表2,58,0))),ROUNDDOWN(SUM(U103,U107,U109)*(1-VLOOKUP($AV$4,単価表2,58,0)),-1)),0)</f>
        <v>0</v>
      </c>
      <c r="V111" s="1019"/>
      <c r="W111" s="1019">
        <f>-IF($K111="○",IF(SUM(W103,W107,W109)*(1-VLOOKUP($AV$4,単価表2,58,0))&lt;10,INT(SUM(W103,W107,W109)*(1-VLOOKUP($AV$4,単価表2,58,0))),ROUNDDOWN(SUM(W103,W107,W109)*(1-VLOOKUP($AV$4,単価表2,58,0)),-1)),0)</f>
        <v>0</v>
      </c>
      <c r="X111" s="1020"/>
      <c r="Y111" s="1021">
        <f>-IF($K111="○",IF(SUM(Y103,Y107,Y109)*(1-VLOOKUP($AV$4,単価表2,58,0))&lt;10,INT(SUM(Y103,Y107,Y109)*(1-VLOOKUP($AV$4,単価表2,58,0))),ROUNDDOWN(SUM(Y103,Y107,Y109)*(1-VLOOKUP($AV$4,単価表2,58,0)),-1)),0)</f>
        <v>0</v>
      </c>
      <c r="Z111" s="1019"/>
      <c r="AA111" s="1019">
        <f>-IF($K111="○",IF(SUM(AA103,AA107,AA109)*(1-VLOOKUP($AV$4,単価表2,58,0))&lt;10,INT(SUM(AA103,AA107,AA109)*(1-VLOOKUP($AV$4,単価表2,58,0))),ROUNDDOWN(SUM(AA103,AA107,AA109)*(1-VLOOKUP($AV$4,単価表2,58,0)),-1)),0)</f>
        <v>0</v>
      </c>
      <c r="AB111" s="1022"/>
      <c r="AC111" s="1021">
        <f>-IF($K111="○",IF(SUM(AC103,AC107,AC109)*(1-VLOOKUP($AV$4,単価表2,58,0))&lt;10,INT(SUM(AC103,AC107,AC109)*(1-VLOOKUP($AV$4,単価表2,58,0))),ROUNDDOWN(SUM(AC103,AC107,AC109)*(1-VLOOKUP($AV$4,単価表2,58,0)),-1)),0)</f>
        <v>0</v>
      </c>
      <c r="AD111" s="1019"/>
      <c r="AE111" s="1019">
        <f>-IF($K111="○",IF(SUM(AE103,AE107,AE109)*(1-VLOOKUP($AV$4,単価表2,58,0))&lt;10,INT(SUM(AE103,AE107,AE109)*(1-VLOOKUP($AV$4,単価表2,58,0))),ROUNDDOWN(SUM(AE103,AE107,AE109)*(1-VLOOKUP($AV$4,単価表2,58,0)),-1)),0)</f>
        <v>0</v>
      </c>
      <c r="AF111" s="1022"/>
    </row>
    <row r="112" spans="1:50" ht="13.7" customHeight="1" thickBot="1">
      <c r="A112" s="1065"/>
      <c r="B112" s="1026"/>
      <c r="C112" s="1118"/>
      <c r="D112" s="1119"/>
      <c r="E112" s="1119"/>
      <c r="F112" s="1119"/>
      <c r="G112" s="1119"/>
      <c r="H112" s="1123" t="s">
        <v>797</v>
      </c>
      <c r="I112" s="1123"/>
      <c r="J112" s="1124"/>
      <c r="K112" s="1121"/>
      <c r="L112" s="1122"/>
      <c r="M112" s="1051">
        <f>-IF($K111="○",IF(SUM(M104,M106,M108,M110)*(1-VLOOKUP($AV$14,単価表2,58,0))&lt;10,INT(SUM(M104,M106,M108,M110)*(1-VLOOKUP($AV$14,単価表2,58,0))),ROUNDDOWN(SUM(M104,M106,M108,M110)*(1-VLOOKUP($AV$14,単価表2,58,0)),-1)),0)</f>
        <v>0</v>
      </c>
      <c r="N112" s="1049"/>
      <c r="O112" s="1049">
        <f>-IF($K111="○",IF(SUM(O104,O106,O108,O110)*(1-VLOOKUP($AV$14,単価表2,58,0))&lt;10,INT(SUM(O104,O106,O108,O110)*(1-VLOOKUP($AV$14,単価表2,58,0))),ROUNDDOWN(SUM(O104,O106,O108,O110)*(1-VLOOKUP($AV$14,単価表2,58,0)),-1)),0)</f>
        <v>0</v>
      </c>
      <c r="P112" s="1052"/>
      <c r="Q112" s="1053">
        <f>-IF($K111="○",IF(SUM(Q104,Q106,Q108,Q110)*(1-VLOOKUP($AV$14,単価表2,58,0))&lt;10,INT(SUM(Q104,Q106,Q108,Q110)*(1-VLOOKUP($AV$14,単価表2,58,0))),ROUNDDOWN(SUM(Q104,Q106,Q108,Q110)*(1-VLOOKUP($AV$14,単価表2,58,0)),-1)),0)</f>
        <v>0</v>
      </c>
      <c r="R112" s="1049"/>
      <c r="S112" s="1049">
        <f>-IF($K111="○",IF(SUM(S104,S106,S108,S110)*(1-VLOOKUP($AV$14,単価表2,58,0))&lt;10,INT(SUM(S104,S106,S108,S110)*(1-VLOOKUP($AV$14,単価表2,58,0))),ROUNDDOWN(SUM(S104,S106,S108,S110)*(1-VLOOKUP($AV$14,単価表2,58,0)),-1)),0)</f>
        <v>0</v>
      </c>
      <c r="T112" s="1050"/>
      <c r="U112" s="1057">
        <f>-IF($K111="○",IF(SUM(U104,U106,U108,U110)*(1-VLOOKUP($AV$14,単価表2,58,0))&lt;10,INT(SUM(U104,U106,U108,U110)*(1-VLOOKUP($AV$14,単価表2,58,0))),ROUNDDOWN(SUM(U104,U106,U108,U110)*(1-VLOOKUP($AV$14,単価表2,58,0)),-1)),0)</f>
        <v>0</v>
      </c>
      <c r="V112" s="1049"/>
      <c r="W112" s="1049">
        <f>-IF($K111="○",IF(SUM(W104,W106,W108,W110)*(1-VLOOKUP($AV$14,単価表2,58,0))&lt;10,INT(SUM(W104,W106,W108,W110)*(1-VLOOKUP($AV$14,単価表2,58,0))),ROUNDDOWN(SUM(W104,W106,W108,W110)*(1-VLOOKUP($AV$14,単価表2,58,0)),-1)),0)</f>
        <v>0</v>
      </c>
      <c r="X112" s="1052"/>
      <c r="Y112" s="1053">
        <f>-IF($K111="○",IF(SUM(Y104,Y106,Y108,Y110)*(1-VLOOKUP($AV$14,単価表2,58,0))&lt;10,INT(SUM(Y104,Y106,Y108,Y110)*(1-VLOOKUP($AV$14,単価表2,58,0))),ROUNDDOWN(SUM(Y104,Y106,Y108,Y110)*(1-VLOOKUP($AV$14,単価表2,58,0)),-1)),0)</f>
        <v>0</v>
      </c>
      <c r="Z112" s="1049"/>
      <c r="AA112" s="1049">
        <f>-IF($K111="○",IF(SUM(AA104,AA106,AA108,AA110)*(1-VLOOKUP($AV$14,単価表2,58,0))&lt;10,INT(SUM(AA104,AA106,AA108,AA110)*(1-VLOOKUP($AV$14,単価表2,58,0))),ROUNDDOWN(SUM(AA104,AA106,AA108,AA110)*(1-VLOOKUP($AV$14,単価表2,58,0)),-1)),0)</f>
        <v>0</v>
      </c>
      <c r="AB112" s="1050"/>
      <c r="AC112" s="1053">
        <f>-IF($K111="○",IF(SUM(AC104,AC106,AC108,AC110)*(1-VLOOKUP($AV$14,単価表2,58,0))&lt;10,INT(SUM(AC104,AC106,AC108,AC110)*(1-VLOOKUP($AV$14,単価表2,58,0))),ROUNDDOWN(SUM(AC104,AC106,AC108,AC110)*(1-VLOOKUP($AV$14,単価表2,58,0)),-1)),0)</f>
        <v>0</v>
      </c>
      <c r="AD112" s="1049"/>
      <c r="AE112" s="1049">
        <f>-IF($K111="○",IF(SUM(AE104,AE106,AE108,AE110)*(1-VLOOKUP($AV$14,単価表2,58,0))&lt;10,INT(SUM(AE104,AE106,AE108,AE110)*(1-VLOOKUP($AV$14,単価表2,58,0))),ROUNDDOWN(SUM(AE104,AE106,AE108,AE110)*(1-VLOOKUP($AV$14,単価表2,58,0)),-1)),0)</f>
        <v>0</v>
      </c>
      <c r="AF112" s="1050"/>
    </row>
    <row r="113" spans="1:32" ht="13.7" customHeight="1" thickTop="1">
      <c r="A113" s="1065"/>
      <c r="B113" s="1026"/>
      <c r="C113" s="1003" t="s">
        <v>804</v>
      </c>
      <c r="D113" s="1004"/>
      <c r="E113" s="1004"/>
      <c r="F113" s="1004"/>
      <c r="G113" s="1004"/>
      <c r="H113" s="1004"/>
      <c r="I113" s="1004"/>
      <c r="J113" s="1004"/>
      <c r="K113" s="1004"/>
      <c r="L113" s="1004"/>
      <c r="M113" s="1055">
        <f>SUM(M107,M109,M111)</f>
        <v>0</v>
      </c>
      <c r="N113" s="1056"/>
      <c r="O113" s="1061">
        <f>SUM(O107,O109,O111)</f>
        <v>0</v>
      </c>
      <c r="P113" s="1062"/>
      <c r="Q113" s="1055">
        <f>SUM(Q107,Q109,Q111)</f>
        <v>0</v>
      </c>
      <c r="R113" s="1056"/>
      <c r="S113" s="1061">
        <f>SUM(S107,S109,S111)</f>
        <v>0</v>
      </c>
      <c r="T113" s="1062"/>
      <c r="U113" s="1055">
        <f>SUM(U107,U109,U111)</f>
        <v>0</v>
      </c>
      <c r="V113" s="1056"/>
      <c r="W113" s="1061">
        <f>SUM(W107,W109,W111)</f>
        <v>0</v>
      </c>
      <c r="X113" s="1062"/>
      <c r="Y113" s="1055">
        <f>SUM(Y107,Y109,Y111)</f>
        <v>0</v>
      </c>
      <c r="Z113" s="1056"/>
      <c r="AA113" s="1061">
        <f>SUM(AA107,AA109,AA111)</f>
        <v>0</v>
      </c>
      <c r="AB113" s="1062"/>
      <c r="AC113" s="1055">
        <f>SUM(AC107,AC109,AC111)</f>
        <v>0</v>
      </c>
      <c r="AD113" s="1056"/>
      <c r="AE113" s="1061">
        <f>SUM(AE107,AE109,AE111)</f>
        <v>0</v>
      </c>
      <c r="AF113" s="1062"/>
    </row>
    <row r="114" spans="1:32" ht="13.7" customHeight="1" thickBot="1">
      <c r="A114" s="1065"/>
      <c r="B114" s="1026"/>
      <c r="C114" s="1010" t="s">
        <v>803</v>
      </c>
      <c r="D114" s="1011"/>
      <c r="E114" s="1011"/>
      <c r="F114" s="1011"/>
      <c r="G114" s="1011"/>
      <c r="H114" s="1011"/>
      <c r="I114" s="1011"/>
      <c r="J114" s="1011"/>
      <c r="K114" s="1011"/>
      <c r="L114" s="1012"/>
      <c r="M114" s="1063">
        <f>SUM(M106,M108,M110,M112)</f>
        <v>0</v>
      </c>
      <c r="N114" s="1030"/>
      <c r="O114" s="1059">
        <f>SUM(O106,O108,O110,O112)</f>
        <v>0</v>
      </c>
      <c r="P114" s="1060"/>
      <c r="Q114" s="1063">
        <f>SUM(Q106,Q108,Q110,Q112)</f>
        <v>0</v>
      </c>
      <c r="R114" s="1030"/>
      <c r="S114" s="1059">
        <f>SUM(S106,S108,S110,S112)</f>
        <v>0</v>
      </c>
      <c r="T114" s="1060"/>
      <c r="U114" s="1063">
        <f>SUM(U106,U108,U110,U112)</f>
        <v>0</v>
      </c>
      <c r="V114" s="1030"/>
      <c r="W114" s="1059">
        <f>SUM(W106,W108,W110,W112)</f>
        <v>0</v>
      </c>
      <c r="X114" s="1060"/>
      <c r="Y114" s="1063">
        <f>SUM(Y106,Y108,Y110,Y112)</f>
        <v>0</v>
      </c>
      <c r="Z114" s="1030"/>
      <c r="AA114" s="1059">
        <f>SUM(AA106,AA108,AA110,AA112)</f>
        <v>0</v>
      </c>
      <c r="AB114" s="1060"/>
      <c r="AC114" s="1063">
        <f>SUM(AC106,AC108,AC110,AC112)</f>
        <v>0</v>
      </c>
      <c r="AD114" s="1030"/>
      <c r="AE114" s="1059">
        <f>SUM(AE106,AE108,AE110,AE112)</f>
        <v>0</v>
      </c>
      <c r="AF114" s="1060"/>
    </row>
    <row r="115" spans="1:32" ht="13.7" customHeight="1">
      <c r="A115" s="1065"/>
      <c r="B115" s="1071" t="s">
        <v>802</v>
      </c>
      <c r="C115" s="1072" t="s">
        <v>453</v>
      </c>
      <c r="D115" s="1073"/>
      <c r="E115" s="1073"/>
      <c r="F115" s="1073"/>
      <c r="G115" s="1073"/>
      <c r="H115" s="1073"/>
      <c r="I115" s="1073"/>
      <c r="J115" s="1074"/>
      <c r="K115" s="1126" t="str">
        <f>IF(K80="","",K80)</f>
        <v/>
      </c>
      <c r="L115" s="1127"/>
      <c r="M115" s="1075">
        <f>IF($K115="○",IF(保育単価表②2!$K$4/SUM($M$61:$AF$62)&lt;10,INT(保育単価表②2!$K$4/SUM($M$61:$AF$62)),ROUNDDOWN(保育単価表②2!$K$4/SUM($M$61:$AF$62),-1)),0)</f>
        <v>0</v>
      </c>
      <c r="N115" s="1076"/>
      <c r="O115" s="1076"/>
      <c r="P115" s="1076"/>
      <c r="Q115" s="1076"/>
      <c r="R115" s="1076"/>
      <c r="S115" s="1076"/>
      <c r="T115" s="1076"/>
      <c r="U115" s="1076"/>
      <c r="V115" s="1076"/>
      <c r="W115" s="1076"/>
      <c r="X115" s="1076"/>
      <c r="Y115" s="1076"/>
      <c r="Z115" s="1076"/>
      <c r="AA115" s="1076"/>
      <c r="AB115" s="1076"/>
      <c r="AC115" s="1076"/>
      <c r="AD115" s="1076"/>
      <c r="AE115" s="1076"/>
      <c r="AF115" s="1077"/>
    </row>
    <row r="116" spans="1:32" ht="13.7" customHeight="1">
      <c r="A116" s="1065"/>
      <c r="B116" s="1071"/>
      <c r="C116" s="983" t="s">
        <v>452</v>
      </c>
      <c r="D116" s="984"/>
      <c r="E116" s="984"/>
      <c r="F116" s="984"/>
      <c r="G116" s="984"/>
      <c r="H116" s="984"/>
      <c r="I116" s="984"/>
      <c r="J116" s="985"/>
      <c r="K116" s="1114" t="str">
        <f>IF(K81="","",K81)</f>
        <v/>
      </c>
      <c r="L116" s="1115"/>
      <c r="M116" s="1078">
        <f>IF($K116="A",IF(保育単価表②2!$K$8/SUM($M$61:$AF$62)&lt;10,INT(保育単価表②2!$K$8/SUM($M$61:$AF$62)),ROUNDDOWN(保育単価表②2!$K$8/SUM($M$61:$AF$62),-1)),IF($K116="B",IF(保育単価表②2!$K$11/SUM($M$61:$AF$62)&lt;10,INT(保育単価表②2!$K$11/SUM($M$61:$AF$62)),ROUNDDOWN(保育単価表②2!$K$11/SUM($M$61:$AF$62),-1)),0))</f>
        <v>0</v>
      </c>
      <c r="N116" s="1079"/>
      <c r="O116" s="1079"/>
      <c r="P116" s="1079"/>
      <c r="Q116" s="1079"/>
      <c r="R116" s="1079"/>
      <c r="S116" s="1079"/>
      <c r="T116" s="1079"/>
      <c r="U116" s="1079"/>
      <c r="V116" s="1079"/>
      <c r="W116" s="1079"/>
      <c r="X116" s="1079"/>
      <c r="Y116" s="1079"/>
      <c r="Z116" s="1079"/>
      <c r="AA116" s="1079"/>
      <c r="AB116" s="1079"/>
      <c r="AC116" s="1079"/>
      <c r="AD116" s="1079"/>
      <c r="AE116" s="1079"/>
      <c r="AF116" s="1080"/>
    </row>
    <row r="117" spans="1:32" ht="13.7" customHeight="1">
      <c r="A117" s="1065"/>
      <c r="B117" s="1071"/>
      <c r="C117" s="983" t="s">
        <v>451</v>
      </c>
      <c r="D117" s="984"/>
      <c r="E117" s="984"/>
      <c r="F117" s="984"/>
      <c r="G117" s="984"/>
      <c r="H117" s="984"/>
      <c r="I117" s="984"/>
      <c r="J117" s="985"/>
      <c r="K117" s="1114" t="str">
        <f>IF(K82="","",K82)</f>
        <v/>
      </c>
      <c r="L117" s="1115"/>
      <c r="M117" s="1078">
        <f>IF($K117="○",IF(保育単価表②2!$K$15/SUM($M$61:$AF$62)&lt;10,INT(保育単価表②2!$K$15/SUM($M$61:$AF$62)),ROUNDDOWN(保育単価表②2!$K$15/SUM($M$61:$AF$62),-1)),0)</f>
        <v>0</v>
      </c>
      <c r="N117" s="1079"/>
      <c r="O117" s="1079"/>
      <c r="P117" s="1079"/>
      <c r="Q117" s="1079"/>
      <c r="R117" s="1079"/>
      <c r="S117" s="1079"/>
      <c r="T117" s="1079"/>
      <c r="U117" s="1079"/>
      <c r="V117" s="1079"/>
      <c r="W117" s="1079"/>
      <c r="X117" s="1079"/>
      <c r="Y117" s="1079"/>
      <c r="Z117" s="1079"/>
      <c r="AA117" s="1079"/>
      <c r="AB117" s="1079"/>
      <c r="AC117" s="1079"/>
      <c r="AD117" s="1079"/>
      <c r="AE117" s="1079"/>
      <c r="AF117" s="1080"/>
    </row>
    <row r="118" spans="1:32" ht="13.7" customHeight="1" thickBot="1">
      <c r="A118" s="1065"/>
      <c r="B118" s="1071"/>
      <c r="C118" s="152" t="s">
        <v>450</v>
      </c>
      <c r="D118" s="150"/>
      <c r="E118" s="150"/>
      <c r="F118" s="150"/>
      <c r="G118" s="151"/>
      <c r="H118" s="150"/>
      <c r="I118" s="150"/>
      <c r="J118" s="149"/>
      <c r="K118" s="1132" t="str">
        <f>IF(K83="","",K83)</f>
        <v/>
      </c>
      <c r="L118" s="1133"/>
      <c r="M118" s="1083">
        <f>IF($K118="配置",IF(保育単価表②2!$K$42/SUM($M$61:$AF$62)&lt;10,INT(保育単価表②2!$K$42/SUM($M$61:$AF$62)),ROUNDDOWN(保育単価表②2!$K$42/SUM($M$61:$AF$62),-1)),IF($K118="兼務",IF(保育単価表②2!$K$45/SUM($M$61:$AF$62)&lt;10,INT(保育単価表②2!$K$45/SUM($M$61:$AF$62)),ROUNDDOWN(保育単価表②2!$K$45/SUM($M$61:$AF$62),-1)),0))</f>
        <v>0</v>
      </c>
      <c r="N118" s="1084"/>
      <c r="O118" s="1084"/>
      <c r="P118" s="1084"/>
      <c r="Q118" s="1084"/>
      <c r="R118" s="1084"/>
      <c r="S118" s="1084"/>
      <c r="T118" s="1084"/>
      <c r="U118" s="1084"/>
      <c r="V118" s="1084"/>
      <c r="W118" s="1084"/>
      <c r="X118" s="1084"/>
      <c r="Y118" s="1084"/>
      <c r="Z118" s="1084"/>
      <c r="AA118" s="1084"/>
      <c r="AB118" s="1084"/>
      <c r="AC118" s="1084"/>
      <c r="AD118" s="1084"/>
      <c r="AE118" s="1084"/>
      <c r="AF118" s="1085"/>
    </row>
    <row r="119" spans="1:32" ht="13.7" customHeight="1" thickTop="1">
      <c r="A119" s="1066"/>
      <c r="B119" s="1071"/>
      <c r="C119" s="1086" t="s">
        <v>801</v>
      </c>
      <c r="D119" s="1087"/>
      <c r="E119" s="1087"/>
      <c r="F119" s="1087"/>
      <c r="G119" s="1087"/>
      <c r="H119" s="1087"/>
      <c r="I119" s="1087"/>
      <c r="J119" s="1087"/>
      <c r="K119" s="1088"/>
      <c r="L119" s="1089"/>
      <c r="M119" s="1090">
        <f>SUM(M115:AF118)</f>
        <v>0</v>
      </c>
      <c r="N119" s="1091"/>
      <c r="O119" s="1091"/>
      <c r="P119" s="1091"/>
      <c r="Q119" s="1091"/>
      <c r="R119" s="1091"/>
      <c r="S119" s="1091"/>
      <c r="T119" s="1091"/>
      <c r="U119" s="1091"/>
      <c r="V119" s="1091"/>
      <c r="W119" s="1091"/>
      <c r="X119" s="1091"/>
      <c r="Y119" s="1091"/>
      <c r="Z119" s="1091"/>
      <c r="AA119" s="1091"/>
      <c r="AB119" s="1091"/>
      <c r="AC119" s="1091"/>
      <c r="AD119" s="1091"/>
      <c r="AE119" s="1091"/>
      <c r="AF119" s="1092"/>
    </row>
    <row r="120" spans="1:32" ht="13.7" customHeight="1">
      <c r="A120" s="1128" t="s">
        <v>800</v>
      </c>
      <c r="B120" s="1129"/>
      <c r="C120" s="1129"/>
      <c r="D120" s="1129"/>
      <c r="E120" s="1129"/>
      <c r="F120" s="1129"/>
      <c r="G120" s="1129"/>
      <c r="H120" s="1129"/>
      <c r="I120" s="716"/>
      <c r="J120" s="1103" t="s">
        <v>798</v>
      </c>
      <c r="K120" s="1103"/>
      <c r="L120" s="1103"/>
      <c r="M120" s="1093">
        <f>SUM(M103,M113,$M119)</f>
        <v>0</v>
      </c>
      <c r="N120" s="1094"/>
      <c r="O120" s="1095">
        <f>SUM(O103,O113,$M119)</f>
        <v>0</v>
      </c>
      <c r="P120" s="1096"/>
      <c r="Q120" s="1094">
        <f>SUM(Q103,Q113,$M119)</f>
        <v>0</v>
      </c>
      <c r="R120" s="1095"/>
      <c r="S120" s="1095">
        <f>SUM(S103,S113,$M119)</f>
        <v>0</v>
      </c>
      <c r="T120" s="1096"/>
      <c r="U120" s="1094">
        <f>SUM(U103,U113,$M119)</f>
        <v>0</v>
      </c>
      <c r="V120" s="1095"/>
      <c r="W120" s="1095">
        <f>SUM(W103,W113,$M119)</f>
        <v>0</v>
      </c>
      <c r="X120" s="1096"/>
      <c r="Y120" s="1094">
        <f>SUM(Y103,Y113,$M119)</f>
        <v>0</v>
      </c>
      <c r="Z120" s="1095"/>
      <c r="AA120" s="1095">
        <f>SUM(AA103,AA113,$M119)</f>
        <v>0</v>
      </c>
      <c r="AB120" s="1096"/>
      <c r="AC120" s="1094">
        <f>SUM(AC103,AC113,$M119)</f>
        <v>0</v>
      </c>
      <c r="AD120" s="1095"/>
      <c r="AE120" s="1095">
        <f>SUM(AE103,AE113,$M119)</f>
        <v>0</v>
      </c>
      <c r="AF120" s="1096"/>
    </row>
    <row r="121" spans="1:32" ht="13.7" customHeight="1">
      <c r="A121" s="1130"/>
      <c r="B121" s="1131"/>
      <c r="C121" s="1131"/>
      <c r="D121" s="1131"/>
      <c r="E121" s="1131"/>
      <c r="F121" s="1131"/>
      <c r="G121" s="1131"/>
      <c r="H121" s="1131"/>
      <c r="I121" s="715" t="s">
        <v>799</v>
      </c>
      <c r="J121" s="1104" t="s">
        <v>797</v>
      </c>
      <c r="K121" s="1104"/>
      <c r="L121" s="1104"/>
      <c r="M121" s="1097">
        <f>SUM(M104,M114,$M119)</f>
        <v>0</v>
      </c>
      <c r="N121" s="1098"/>
      <c r="O121" s="1099">
        <f>SUM(O104,O114,$M119)</f>
        <v>0</v>
      </c>
      <c r="P121" s="1100"/>
      <c r="Q121" s="1098">
        <f>SUM(Q104,Q114,$M119)</f>
        <v>0</v>
      </c>
      <c r="R121" s="1099"/>
      <c r="S121" s="1099">
        <f>SUM(S104,S114,$M119)</f>
        <v>0</v>
      </c>
      <c r="T121" s="1100"/>
      <c r="U121" s="1098">
        <f>SUM(U104,U114,$M119)</f>
        <v>0</v>
      </c>
      <c r="V121" s="1101"/>
      <c r="W121" s="1099">
        <f>SUM(W104,W114,$M119)</f>
        <v>0</v>
      </c>
      <c r="X121" s="1099"/>
      <c r="Y121" s="1098">
        <f>SUM(Y104,Y114,$M119)</f>
        <v>0</v>
      </c>
      <c r="Z121" s="1099"/>
      <c r="AA121" s="1102">
        <f>SUM(AA104,AA114,$M119)</f>
        <v>0</v>
      </c>
      <c r="AB121" s="1099"/>
      <c r="AC121" s="1098">
        <f>SUM(AC104,AC114,$M119)</f>
        <v>0</v>
      </c>
      <c r="AD121" s="1101"/>
      <c r="AE121" s="1099">
        <f>SUM(AE104,AE114,$M119)</f>
        <v>0</v>
      </c>
      <c r="AF121" s="1100"/>
    </row>
    <row r="122" spans="1:32" ht="13.7" customHeight="1">
      <c r="A122" s="1181" t="s">
        <v>449</v>
      </c>
      <c r="B122" s="1182"/>
      <c r="C122" s="1182"/>
      <c r="D122" s="1182"/>
      <c r="E122" s="1182"/>
      <c r="F122" s="1182"/>
      <c r="G122" s="1182"/>
      <c r="H122" s="1182"/>
      <c r="I122" s="1182"/>
      <c r="J122" s="1125" t="s">
        <v>798</v>
      </c>
      <c r="K122" s="1125"/>
      <c r="L122" s="1125"/>
      <c r="M122" s="1094">
        <f>M$61*M120</f>
        <v>0</v>
      </c>
      <c r="N122" s="1095"/>
      <c r="O122" s="1095">
        <f>O$61*O120</f>
        <v>0</v>
      </c>
      <c r="P122" s="1096"/>
      <c r="Q122" s="1094">
        <f>Q$61*Q120</f>
        <v>0</v>
      </c>
      <c r="R122" s="1095"/>
      <c r="S122" s="1095">
        <f>S$61*S120</f>
        <v>0</v>
      </c>
      <c r="T122" s="1096"/>
      <c r="U122" s="1094">
        <f>U$61*U120</f>
        <v>0</v>
      </c>
      <c r="V122" s="1095"/>
      <c r="W122" s="1095">
        <f>W$61*W120</f>
        <v>0</v>
      </c>
      <c r="X122" s="1096"/>
      <c r="Y122" s="1094">
        <f>Y$61*Y120</f>
        <v>0</v>
      </c>
      <c r="Z122" s="1095"/>
      <c r="AA122" s="1095">
        <f>AA$61*AA120</f>
        <v>0</v>
      </c>
      <c r="AB122" s="1096"/>
      <c r="AC122" s="1094">
        <f>AC$61*AC120</f>
        <v>0</v>
      </c>
      <c r="AD122" s="1095"/>
      <c r="AE122" s="1095">
        <f>AE$61*AE120</f>
        <v>0</v>
      </c>
      <c r="AF122" s="1096"/>
    </row>
    <row r="123" spans="1:32" ht="13.7" customHeight="1">
      <c r="A123" s="1183"/>
      <c r="B123" s="1184"/>
      <c r="C123" s="1184"/>
      <c r="D123" s="1184"/>
      <c r="E123" s="1184"/>
      <c r="F123" s="1184"/>
      <c r="G123" s="1184"/>
      <c r="H123" s="1184"/>
      <c r="I123" s="1184"/>
      <c r="J123" s="1104" t="s">
        <v>797</v>
      </c>
      <c r="K123" s="1104"/>
      <c r="L123" s="1104"/>
      <c r="M123" s="1098">
        <f>M$62*M121</f>
        <v>0</v>
      </c>
      <c r="N123" s="1099"/>
      <c r="O123" s="1099">
        <f>O$62*O121</f>
        <v>0</v>
      </c>
      <c r="P123" s="1100"/>
      <c r="Q123" s="1098">
        <f>Q$62*Q121</f>
        <v>0</v>
      </c>
      <c r="R123" s="1099"/>
      <c r="S123" s="1099">
        <f>S$62*S121</f>
        <v>0</v>
      </c>
      <c r="T123" s="1100"/>
      <c r="U123" s="1098">
        <f>U$62*U121</f>
        <v>0</v>
      </c>
      <c r="V123" s="1099"/>
      <c r="W123" s="1099">
        <f>W$62*W121</f>
        <v>0</v>
      </c>
      <c r="X123" s="1100"/>
      <c r="Y123" s="1098">
        <f>Y$62*Y121</f>
        <v>0</v>
      </c>
      <c r="Z123" s="1099"/>
      <c r="AA123" s="1099">
        <f>AA$62*AA121</f>
        <v>0</v>
      </c>
      <c r="AB123" s="1100"/>
      <c r="AC123" s="1098">
        <f>AC$62*AC121</f>
        <v>0</v>
      </c>
      <c r="AD123" s="1099"/>
      <c r="AE123" s="1099">
        <f>AE$62*AE121</f>
        <v>0</v>
      </c>
      <c r="AF123" s="1100"/>
    </row>
    <row r="124" spans="1:32" ht="13.7" customHeight="1">
      <c r="A124" s="1105" t="s">
        <v>796</v>
      </c>
      <c r="B124" s="1105"/>
      <c r="C124" s="1105"/>
      <c r="D124" s="1105"/>
      <c r="E124" s="1105"/>
      <c r="F124" s="1105"/>
      <c r="G124" s="1105"/>
      <c r="H124" s="1105"/>
      <c r="I124" s="1105"/>
      <c r="J124" s="1105"/>
      <c r="K124" s="1105"/>
      <c r="L124" s="1105"/>
      <c r="M124" s="1106">
        <f>SUM(M122:AF123)*$Q$20*2</f>
        <v>0</v>
      </c>
      <c r="N124" s="1106"/>
      <c r="O124" s="1106"/>
      <c r="P124" s="1106"/>
      <c r="Q124" s="1106"/>
      <c r="R124" s="1106"/>
      <c r="S124" s="1106"/>
      <c r="T124" s="1106"/>
      <c r="U124" s="1106"/>
      <c r="V124" s="1106"/>
      <c r="W124" s="1106"/>
      <c r="X124" s="1106"/>
      <c r="Y124" s="1106"/>
      <c r="Z124" s="1106"/>
      <c r="AA124" s="1106"/>
      <c r="AB124" s="1106"/>
      <c r="AC124" s="1106"/>
      <c r="AD124" s="1106"/>
      <c r="AE124" s="1106"/>
      <c r="AF124" s="1106"/>
    </row>
    <row r="125" spans="1:32" ht="14.25">
      <c r="A125" s="714"/>
      <c r="B125" s="714"/>
      <c r="C125" s="714"/>
      <c r="D125" s="714"/>
      <c r="E125" s="714"/>
      <c r="F125" s="714"/>
      <c r="G125" s="714"/>
      <c r="H125" s="714"/>
      <c r="I125" s="714"/>
      <c r="J125" s="714"/>
      <c r="K125" s="714"/>
      <c r="L125" s="714"/>
      <c r="M125" s="713"/>
      <c r="N125" s="713"/>
      <c r="O125" s="713"/>
      <c r="P125" s="713"/>
      <c r="Q125" s="713"/>
      <c r="R125" s="713"/>
      <c r="S125" s="713"/>
      <c r="T125" s="713"/>
      <c r="U125" s="713"/>
      <c r="V125" s="713"/>
      <c r="W125" s="713"/>
      <c r="X125" s="713"/>
      <c r="Y125" s="713"/>
      <c r="Z125" s="713"/>
      <c r="AA125" s="713"/>
      <c r="AB125" s="713"/>
      <c r="AC125" s="713"/>
      <c r="AD125" s="713"/>
      <c r="AE125" s="713"/>
      <c r="AF125" s="713"/>
    </row>
    <row r="126" spans="1:32" s="711" customFormat="1" ht="14.25" thickBot="1">
      <c r="A126" s="147" t="s">
        <v>448</v>
      </c>
      <c r="B126" s="147"/>
      <c r="C126" s="147"/>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6"/>
      <c r="AF126" s="145"/>
    </row>
    <row r="127" spans="1:32" s="711" customFormat="1">
      <c r="A127" s="1140" t="s">
        <v>446</v>
      </c>
      <c r="B127" s="1141"/>
      <c r="C127" s="1141"/>
      <c r="D127" s="1141"/>
      <c r="E127" s="1141"/>
      <c r="F127" s="1141"/>
      <c r="G127" s="1141"/>
      <c r="H127" s="1141"/>
      <c r="I127" s="1141"/>
      <c r="J127" s="1141"/>
      <c r="K127" s="1142"/>
      <c r="L127" s="1143"/>
      <c r="M127" s="1144"/>
      <c r="N127" s="1144"/>
      <c r="O127" s="1144"/>
      <c r="P127" s="1145"/>
      <c r="Q127" s="1137">
        <f>IF($K127="○",市独自助成!$C$4,0)</f>
        <v>0</v>
      </c>
      <c r="R127" s="1138"/>
      <c r="S127" s="1138"/>
      <c r="T127" s="1139"/>
      <c r="U127" s="1137">
        <f>IF($K127="○",市独自助成!$C$5,0)</f>
        <v>0</v>
      </c>
      <c r="V127" s="1138"/>
      <c r="W127" s="1138"/>
      <c r="X127" s="1139"/>
      <c r="Y127" s="1146"/>
      <c r="Z127" s="1147"/>
      <c r="AA127" s="1147"/>
      <c r="AB127" s="1148"/>
      <c r="AC127" s="1137">
        <f>IF($K127="○",市独自助成!$C$7,0)</f>
        <v>0</v>
      </c>
      <c r="AD127" s="1138"/>
      <c r="AE127" s="1138"/>
      <c r="AF127" s="1139"/>
    </row>
    <row r="128" spans="1:32" s="711" customFormat="1">
      <c r="A128" s="1152" t="s">
        <v>445</v>
      </c>
      <c r="B128" s="1153"/>
      <c r="C128" s="1153"/>
      <c r="D128" s="1153"/>
      <c r="E128" s="1153"/>
      <c r="F128" s="1153"/>
      <c r="G128" s="1153"/>
      <c r="H128" s="1153"/>
      <c r="I128" s="1153"/>
      <c r="J128" s="1153"/>
      <c r="K128" s="1154" t="s">
        <v>444</v>
      </c>
      <c r="L128" s="1155"/>
      <c r="M128" s="1156"/>
      <c r="N128" s="1157"/>
      <c r="O128" s="1157"/>
      <c r="P128" s="1158"/>
      <c r="Q128" s="1149">
        <f>SUM(Q$61:T$62)*Q127</f>
        <v>0</v>
      </c>
      <c r="R128" s="1150"/>
      <c r="S128" s="1150"/>
      <c r="T128" s="1151"/>
      <c r="U128" s="1149">
        <f>SUM(U$61:X$62)*U127</f>
        <v>0</v>
      </c>
      <c r="V128" s="1150"/>
      <c r="W128" s="1150"/>
      <c r="X128" s="1151"/>
      <c r="Y128" s="1159"/>
      <c r="Z128" s="1160"/>
      <c r="AA128" s="1160"/>
      <c r="AB128" s="1161"/>
      <c r="AC128" s="1149">
        <f>SUM(AC$61:AF$62)*AC127</f>
        <v>0</v>
      </c>
      <c r="AD128" s="1150"/>
      <c r="AE128" s="1150"/>
      <c r="AF128" s="1151"/>
    </row>
    <row r="129" spans="1:32" s="711" customFormat="1">
      <c r="A129" s="1105" t="s">
        <v>443</v>
      </c>
      <c r="B129" s="1105"/>
      <c r="C129" s="1105"/>
      <c r="D129" s="1105"/>
      <c r="E129" s="1105"/>
      <c r="F129" s="1105"/>
      <c r="G129" s="1105"/>
      <c r="H129" s="1105"/>
      <c r="I129" s="1105"/>
      <c r="J129" s="1105"/>
      <c r="K129" s="1105"/>
      <c r="L129" s="1105"/>
      <c r="M129" s="1134">
        <f>SUM(M128:AF128)*$Q$20*($G$20-2)</f>
        <v>0</v>
      </c>
      <c r="N129" s="1135"/>
      <c r="O129" s="1135"/>
      <c r="P129" s="1135"/>
      <c r="Q129" s="1135"/>
      <c r="R129" s="1135"/>
      <c r="S129" s="1135"/>
      <c r="T129" s="1135"/>
      <c r="U129" s="1135"/>
      <c r="V129" s="1135"/>
      <c r="W129" s="1135"/>
      <c r="X129" s="1135"/>
      <c r="Y129" s="1135"/>
      <c r="Z129" s="1135"/>
      <c r="AA129" s="1135"/>
      <c r="AB129" s="1135"/>
      <c r="AC129" s="1135"/>
      <c r="AD129" s="1135"/>
      <c r="AE129" s="1135"/>
      <c r="AF129" s="1136"/>
    </row>
    <row r="130" spans="1:32" s="711" customFormat="1">
      <c r="A130" s="712"/>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row>
    <row r="131" spans="1:32" s="711" customFormat="1" ht="14.25" thickBot="1">
      <c r="A131" s="147" t="s">
        <v>447</v>
      </c>
      <c r="B131" s="147"/>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6"/>
      <c r="AF131" s="145"/>
    </row>
    <row r="132" spans="1:32" s="711" customFormat="1">
      <c r="A132" s="1140" t="s">
        <v>446</v>
      </c>
      <c r="B132" s="1141"/>
      <c r="C132" s="1141"/>
      <c r="D132" s="1141"/>
      <c r="E132" s="1141"/>
      <c r="F132" s="1141"/>
      <c r="G132" s="1141"/>
      <c r="H132" s="1141"/>
      <c r="I132" s="1141"/>
      <c r="J132" s="1141"/>
      <c r="K132" s="1185" t="str">
        <f>IF(K127="","",K127)</f>
        <v/>
      </c>
      <c r="L132" s="1186"/>
      <c r="M132" s="1144"/>
      <c r="N132" s="1144"/>
      <c r="O132" s="1144"/>
      <c r="P132" s="1145"/>
      <c r="Q132" s="1137">
        <f>IF($K132="○",市独自助成!$C$4,0)</f>
        <v>0</v>
      </c>
      <c r="R132" s="1138"/>
      <c r="S132" s="1138"/>
      <c r="T132" s="1139"/>
      <c r="U132" s="1137">
        <f>IF($K132="○",市独自助成!$C$5,0)</f>
        <v>0</v>
      </c>
      <c r="V132" s="1138"/>
      <c r="W132" s="1138"/>
      <c r="X132" s="1139"/>
      <c r="Y132" s="1146"/>
      <c r="Z132" s="1147"/>
      <c r="AA132" s="1147"/>
      <c r="AB132" s="1148"/>
      <c r="AC132" s="1137">
        <f>IF($K132="○",市独自助成!$C$7,0)</f>
        <v>0</v>
      </c>
      <c r="AD132" s="1138"/>
      <c r="AE132" s="1138"/>
      <c r="AF132" s="1139"/>
    </row>
    <row r="133" spans="1:32" s="711" customFormat="1">
      <c r="A133" s="1152" t="s">
        <v>445</v>
      </c>
      <c r="B133" s="1153"/>
      <c r="C133" s="1153"/>
      <c r="D133" s="1153"/>
      <c r="E133" s="1153"/>
      <c r="F133" s="1153"/>
      <c r="G133" s="1153"/>
      <c r="H133" s="1153"/>
      <c r="I133" s="1153"/>
      <c r="J133" s="1153"/>
      <c r="K133" s="1154" t="s">
        <v>444</v>
      </c>
      <c r="L133" s="1155"/>
      <c r="M133" s="1156"/>
      <c r="N133" s="1157"/>
      <c r="O133" s="1157"/>
      <c r="P133" s="1158"/>
      <c r="Q133" s="1149">
        <f>SUM(Q$61:T$62)*Q132</f>
        <v>0</v>
      </c>
      <c r="R133" s="1150"/>
      <c r="S133" s="1150"/>
      <c r="T133" s="1151"/>
      <c r="U133" s="1149">
        <f>SUM(U$61:X$62)*U132</f>
        <v>0</v>
      </c>
      <c r="V133" s="1150"/>
      <c r="W133" s="1150"/>
      <c r="X133" s="1151"/>
      <c r="Y133" s="1159"/>
      <c r="Z133" s="1160"/>
      <c r="AA133" s="1160"/>
      <c r="AB133" s="1161"/>
      <c r="AC133" s="1149">
        <f>SUM(AC$61:AF$62)*AC132</f>
        <v>0</v>
      </c>
      <c r="AD133" s="1150"/>
      <c r="AE133" s="1150"/>
      <c r="AF133" s="1151"/>
    </row>
    <row r="134" spans="1:32" s="711" customFormat="1">
      <c r="A134" s="1105" t="s">
        <v>443</v>
      </c>
      <c r="B134" s="1105"/>
      <c r="C134" s="1105"/>
      <c r="D134" s="1105"/>
      <c r="E134" s="1105"/>
      <c r="F134" s="1105"/>
      <c r="G134" s="1105"/>
      <c r="H134" s="1105"/>
      <c r="I134" s="1105"/>
      <c r="J134" s="1105"/>
      <c r="K134" s="1105"/>
      <c r="L134" s="1105"/>
      <c r="M134" s="1134">
        <f>SUM(M133:AF133)*$Q$20*2</f>
        <v>0</v>
      </c>
      <c r="N134" s="1135"/>
      <c r="O134" s="1135"/>
      <c r="P134" s="1135"/>
      <c r="Q134" s="1135"/>
      <c r="R134" s="1135"/>
      <c r="S134" s="1135"/>
      <c r="T134" s="1135"/>
      <c r="U134" s="1135"/>
      <c r="V134" s="1135"/>
      <c r="W134" s="1135"/>
      <c r="X134" s="1135"/>
      <c r="Y134" s="1135"/>
      <c r="Z134" s="1135"/>
      <c r="AA134" s="1135"/>
      <c r="AB134" s="1135"/>
      <c r="AC134" s="1135"/>
      <c r="AD134" s="1135"/>
      <c r="AE134" s="1135"/>
      <c r="AF134" s="1136"/>
    </row>
  </sheetData>
  <sheetProtection algorithmName="SHA-512" hashValue="0IcCPv4SPRWmyE6fbUexVs4g4RkwpFh7s0ccM/3mLSc7jzIrUKUKvJ92rSdiRdON5sslOSvcpdCHBiUdJefv0w==" saltValue="OkXCEP8OkbwV7mPSwdoqtA==" spinCount="100000" sheet="1" objects="1" scenarios="1"/>
  <mergeCells count="1008">
    <mergeCell ref="B105:B114"/>
    <mergeCell ref="B115:B119"/>
    <mergeCell ref="A128:J128"/>
    <mergeCell ref="H106:J106"/>
    <mergeCell ref="K106:L106"/>
    <mergeCell ref="C107:G108"/>
    <mergeCell ref="H107:J107"/>
    <mergeCell ref="K132:L132"/>
    <mergeCell ref="M132:P132"/>
    <mergeCell ref="Q132:T132"/>
    <mergeCell ref="U122:V122"/>
    <mergeCell ref="W122:X122"/>
    <mergeCell ref="Y122:Z122"/>
    <mergeCell ref="AA122:AB122"/>
    <mergeCell ref="S121:T121"/>
    <mergeCell ref="U121:V121"/>
    <mergeCell ref="W121:X121"/>
    <mergeCell ref="Y121:Z121"/>
    <mergeCell ref="AA121:AB121"/>
    <mergeCell ref="U123:V123"/>
    <mergeCell ref="M124:AF124"/>
    <mergeCell ref="AA123:AB123"/>
    <mergeCell ref="AC123:AD123"/>
    <mergeCell ref="AE123:AF123"/>
    <mergeCell ref="AC122:AD122"/>
    <mergeCell ref="AE122:AF122"/>
    <mergeCell ref="M123:N123"/>
    <mergeCell ref="O123:P123"/>
    <mergeCell ref="Q123:R123"/>
    <mergeCell ref="S123:T123"/>
    <mergeCell ref="A122:I123"/>
    <mergeCell ref="A124:L124"/>
    <mergeCell ref="J88:L88"/>
    <mergeCell ref="A85:H86"/>
    <mergeCell ref="H77:J77"/>
    <mergeCell ref="Q76:R76"/>
    <mergeCell ref="S76:T76"/>
    <mergeCell ref="U76:V76"/>
    <mergeCell ref="W76:X76"/>
    <mergeCell ref="Y76:Z76"/>
    <mergeCell ref="AA76:AB76"/>
    <mergeCell ref="K107:L108"/>
    <mergeCell ref="H108:J108"/>
    <mergeCell ref="C109:G110"/>
    <mergeCell ref="H109:J109"/>
    <mergeCell ref="K109:L110"/>
    <mergeCell ref="H110:J110"/>
    <mergeCell ref="B98:B104"/>
    <mergeCell ref="C98:G99"/>
    <mergeCell ref="H98:J98"/>
    <mergeCell ref="K98:L99"/>
    <mergeCell ref="H99:J99"/>
    <mergeCell ref="C103:L103"/>
    <mergeCell ref="C104:L104"/>
    <mergeCell ref="C105:G106"/>
    <mergeCell ref="H105:J105"/>
    <mergeCell ref="K76:L77"/>
    <mergeCell ref="C82:J82"/>
    <mergeCell ref="M82:AF82"/>
    <mergeCell ref="AC110:AD110"/>
    <mergeCell ref="AE110:AF110"/>
    <mergeCell ref="AE109:AF109"/>
    <mergeCell ref="K82:L82"/>
    <mergeCell ref="A87:I88"/>
    <mergeCell ref="A61:J61"/>
    <mergeCell ref="A62:J62"/>
    <mergeCell ref="M72:N72"/>
    <mergeCell ref="O72:P72"/>
    <mergeCell ref="Q72:R72"/>
    <mergeCell ref="S72:T72"/>
    <mergeCell ref="Y110:Z110"/>
    <mergeCell ref="C72:G73"/>
    <mergeCell ref="H72:J72"/>
    <mergeCell ref="K72:L73"/>
    <mergeCell ref="H73:J73"/>
    <mergeCell ref="C74:G75"/>
    <mergeCell ref="H74:J74"/>
    <mergeCell ref="H75:J75"/>
    <mergeCell ref="C76:G77"/>
    <mergeCell ref="H76:J76"/>
    <mergeCell ref="AA110:AB110"/>
    <mergeCell ref="M110:N110"/>
    <mergeCell ref="O110:P110"/>
    <mergeCell ref="Q110:R110"/>
    <mergeCell ref="S110:T110"/>
    <mergeCell ref="U110:V110"/>
    <mergeCell ref="W110:X110"/>
    <mergeCell ref="W107:X107"/>
    <mergeCell ref="Y107:Z107"/>
    <mergeCell ref="AA107:AB107"/>
    <mergeCell ref="U107:V107"/>
    <mergeCell ref="S98:T98"/>
    <mergeCell ref="U98:V98"/>
    <mergeCell ref="W98:X98"/>
    <mergeCell ref="Y98:Z98"/>
    <mergeCell ref="AA101:AB101"/>
    <mergeCell ref="A134:L134"/>
    <mergeCell ref="M134:AF134"/>
    <mergeCell ref="M129:AF129"/>
    <mergeCell ref="AC127:AF127"/>
    <mergeCell ref="A127:J127"/>
    <mergeCell ref="K127:L127"/>
    <mergeCell ref="M127:P127"/>
    <mergeCell ref="Q127:T127"/>
    <mergeCell ref="U127:X127"/>
    <mergeCell ref="Y127:AB127"/>
    <mergeCell ref="AC133:AF133"/>
    <mergeCell ref="A133:J133"/>
    <mergeCell ref="K133:L133"/>
    <mergeCell ref="M133:P133"/>
    <mergeCell ref="Q133:T133"/>
    <mergeCell ref="U133:X133"/>
    <mergeCell ref="Y133:AB133"/>
    <mergeCell ref="AC132:AF132"/>
    <mergeCell ref="A132:J132"/>
    <mergeCell ref="U132:X132"/>
    <mergeCell ref="Y132:AB132"/>
    <mergeCell ref="M128:P128"/>
    <mergeCell ref="Q128:T128"/>
    <mergeCell ref="U128:X128"/>
    <mergeCell ref="Y128:AB128"/>
    <mergeCell ref="AC128:AF128"/>
    <mergeCell ref="A129:L129"/>
    <mergeCell ref="K128:L128"/>
    <mergeCell ref="J87:L87"/>
    <mergeCell ref="W123:X123"/>
    <mergeCell ref="Y123:Z123"/>
    <mergeCell ref="J122:L122"/>
    <mergeCell ref="J123:L123"/>
    <mergeCell ref="AE121:AF121"/>
    <mergeCell ref="M122:N122"/>
    <mergeCell ref="O122:P122"/>
    <mergeCell ref="Q122:R122"/>
    <mergeCell ref="S122:T122"/>
    <mergeCell ref="C116:J116"/>
    <mergeCell ref="M116:AF116"/>
    <mergeCell ref="C117:J117"/>
    <mergeCell ref="M117:AF117"/>
    <mergeCell ref="K116:L116"/>
    <mergeCell ref="AE114:AF114"/>
    <mergeCell ref="C115:J115"/>
    <mergeCell ref="K115:L115"/>
    <mergeCell ref="S114:T114"/>
    <mergeCell ref="S120:T120"/>
    <mergeCell ref="U120:V120"/>
    <mergeCell ref="M118:AF118"/>
    <mergeCell ref="C119:L119"/>
    <mergeCell ref="M119:AF119"/>
    <mergeCell ref="A120:H121"/>
    <mergeCell ref="K118:L118"/>
    <mergeCell ref="M121:N121"/>
    <mergeCell ref="O121:P121"/>
    <mergeCell ref="Q121:R121"/>
    <mergeCell ref="J120:L120"/>
    <mergeCell ref="J121:L121"/>
    <mergeCell ref="M120:N120"/>
    <mergeCell ref="O120:P120"/>
    <mergeCell ref="Q120:R120"/>
    <mergeCell ref="AC121:AD121"/>
    <mergeCell ref="W120:X120"/>
    <mergeCell ref="Y120:Z120"/>
    <mergeCell ref="AA120:AB120"/>
    <mergeCell ref="AC120:AD120"/>
    <mergeCell ref="AE120:AF120"/>
    <mergeCell ref="C111:G112"/>
    <mergeCell ref="H111:J111"/>
    <mergeCell ref="K111:L112"/>
    <mergeCell ref="H112:J112"/>
    <mergeCell ref="C113:L113"/>
    <mergeCell ref="M112:N112"/>
    <mergeCell ref="M111:N111"/>
    <mergeCell ref="M115:AF115"/>
    <mergeCell ref="M114:N114"/>
    <mergeCell ref="O114:P114"/>
    <mergeCell ref="Q114:R114"/>
    <mergeCell ref="AA112:AB112"/>
    <mergeCell ref="AC112:AD112"/>
    <mergeCell ref="O112:P112"/>
    <mergeCell ref="Q112:R112"/>
    <mergeCell ref="AC113:AD113"/>
    <mergeCell ref="AE112:AF112"/>
    <mergeCell ref="U114:V114"/>
    <mergeCell ref="W114:X114"/>
    <mergeCell ref="Y114:Z114"/>
    <mergeCell ref="AA114:AB114"/>
    <mergeCell ref="AC114:AD114"/>
    <mergeCell ref="C114:L114"/>
    <mergeCell ref="AE113:AF113"/>
    <mergeCell ref="K117:L117"/>
    <mergeCell ref="M113:N113"/>
    <mergeCell ref="O113:P113"/>
    <mergeCell ref="Q113:R113"/>
    <mergeCell ref="S113:T113"/>
    <mergeCell ref="S109:T109"/>
    <mergeCell ref="U109:V109"/>
    <mergeCell ref="W109:X109"/>
    <mergeCell ref="Y109:Z109"/>
    <mergeCell ref="AA109:AB109"/>
    <mergeCell ref="AC109:AD109"/>
    <mergeCell ref="O111:P111"/>
    <mergeCell ref="Q111:R111"/>
    <mergeCell ref="S111:T111"/>
    <mergeCell ref="U111:V111"/>
    <mergeCell ref="Y113:Z113"/>
    <mergeCell ref="AA113:AB113"/>
    <mergeCell ref="AA111:AB111"/>
    <mergeCell ref="U113:V113"/>
    <mergeCell ref="W113:X113"/>
    <mergeCell ref="S112:T112"/>
    <mergeCell ref="U112:V112"/>
    <mergeCell ref="W112:X112"/>
    <mergeCell ref="Y112:Z112"/>
    <mergeCell ref="AC111:AD111"/>
    <mergeCell ref="AE111:AF111"/>
    <mergeCell ref="U108:V108"/>
    <mergeCell ref="W108:X108"/>
    <mergeCell ref="Y108:Z108"/>
    <mergeCell ref="AA108:AB108"/>
    <mergeCell ref="AC108:AD108"/>
    <mergeCell ref="AE108:AF108"/>
    <mergeCell ref="M109:N109"/>
    <mergeCell ref="O109:P109"/>
    <mergeCell ref="Q109:R109"/>
    <mergeCell ref="M106:N106"/>
    <mergeCell ref="O106:P106"/>
    <mergeCell ref="Q106:R106"/>
    <mergeCell ref="S106:T106"/>
    <mergeCell ref="U106:V106"/>
    <mergeCell ref="W106:X106"/>
    <mergeCell ref="Y106:Z106"/>
    <mergeCell ref="AA106:AB106"/>
    <mergeCell ref="AC106:AD106"/>
    <mergeCell ref="AE106:AF106"/>
    <mergeCell ref="AC107:AD107"/>
    <mergeCell ref="AE107:AF107"/>
    <mergeCell ref="M108:N108"/>
    <mergeCell ref="O108:P108"/>
    <mergeCell ref="Q108:R108"/>
    <mergeCell ref="S108:T108"/>
    <mergeCell ref="M107:N107"/>
    <mergeCell ref="O107:P107"/>
    <mergeCell ref="Q107:R107"/>
    <mergeCell ref="S107:T107"/>
    <mergeCell ref="W111:X111"/>
    <mergeCell ref="Y111:Z111"/>
    <mergeCell ref="AE103:AF103"/>
    <mergeCell ref="M104:N104"/>
    <mergeCell ref="O104:P104"/>
    <mergeCell ref="Q104:R104"/>
    <mergeCell ref="S104:T104"/>
    <mergeCell ref="U104:V104"/>
    <mergeCell ref="W104:X104"/>
    <mergeCell ref="Y104:Z104"/>
    <mergeCell ref="S103:T103"/>
    <mergeCell ref="AA104:AB104"/>
    <mergeCell ref="AC104:AD104"/>
    <mergeCell ref="AE104:AF104"/>
    <mergeCell ref="K105:L105"/>
    <mergeCell ref="M105:N105"/>
    <mergeCell ref="O105:P105"/>
    <mergeCell ref="Q105:R105"/>
    <mergeCell ref="S105:T105"/>
    <mergeCell ref="U105:V105"/>
    <mergeCell ref="W105:X105"/>
    <mergeCell ref="Y105:Z105"/>
    <mergeCell ref="AA105:AB105"/>
    <mergeCell ref="AC105:AD105"/>
    <mergeCell ref="AE105:AF105"/>
    <mergeCell ref="M103:N103"/>
    <mergeCell ref="O103:P103"/>
    <mergeCell ref="Q103:R103"/>
    <mergeCell ref="AC101:AD101"/>
    <mergeCell ref="U103:V103"/>
    <mergeCell ref="W103:X103"/>
    <mergeCell ref="Y103:Z103"/>
    <mergeCell ref="AA103:AB103"/>
    <mergeCell ref="AC103:AD103"/>
    <mergeCell ref="W102:X102"/>
    <mergeCell ref="Y102:Z102"/>
    <mergeCell ref="AA102:AB102"/>
    <mergeCell ref="AC102:AD102"/>
    <mergeCell ref="U102:V102"/>
    <mergeCell ref="AC100:AD100"/>
    <mergeCell ref="C101:J101"/>
    <mergeCell ref="K101:L101"/>
    <mergeCell ref="M101:N101"/>
    <mergeCell ref="O101:P101"/>
    <mergeCell ref="Q101:R101"/>
    <mergeCell ref="S101:T101"/>
    <mergeCell ref="U101:V101"/>
    <mergeCell ref="W101:X101"/>
    <mergeCell ref="Y101:Z101"/>
    <mergeCell ref="Y100:Z100"/>
    <mergeCell ref="AA100:AB100"/>
    <mergeCell ref="AE101:AF101"/>
    <mergeCell ref="AA98:AB98"/>
    <mergeCell ref="AC98:AD98"/>
    <mergeCell ref="M98:N98"/>
    <mergeCell ref="C102:J102"/>
    <mergeCell ref="K102:L102"/>
    <mergeCell ref="M102:N102"/>
    <mergeCell ref="O102:P102"/>
    <mergeCell ref="Q102:R102"/>
    <mergeCell ref="S102:T102"/>
    <mergeCell ref="AE102:AF102"/>
    <mergeCell ref="C100:J100"/>
    <mergeCell ref="K100:L100"/>
    <mergeCell ref="M100:N100"/>
    <mergeCell ref="O100:P100"/>
    <mergeCell ref="Q100:R100"/>
    <mergeCell ref="AA96:AB96"/>
    <mergeCell ref="M99:N99"/>
    <mergeCell ref="O99:P99"/>
    <mergeCell ref="Q99:R99"/>
    <mergeCell ref="S99:T99"/>
    <mergeCell ref="AC97:AD97"/>
    <mergeCell ref="AE97:AF97"/>
    <mergeCell ref="W99:X99"/>
    <mergeCell ref="Y99:Z99"/>
    <mergeCell ref="AA99:AB99"/>
    <mergeCell ref="AC99:AD99"/>
    <mergeCell ref="AE99:AF99"/>
    <mergeCell ref="AE98:AF98"/>
    <mergeCell ref="S100:T100"/>
    <mergeCell ref="U100:V100"/>
    <mergeCell ref="W100:X100"/>
    <mergeCell ref="Y97:Z97"/>
    <mergeCell ref="AA97:AB97"/>
    <mergeCell ref="U99:V99"/>
    <mergeCell ref="AE100:AF100"/>
    <mergeCell ref="M95:N95"/>
    <mergeCell ref="Y96:Z96"/>
    <mergeCell ref="Q95:R95"/>
    <mergeCell ref="S95:T95"/>
    <mergeCell ref="U95:V95"/>
    <mergeCell ref="W95:X95"/>
    <mergeCell ref="Y95:Z95"/>
    <mergeCell ref="O98:P98"/>
    <mergeCell ref="Q98:R98"/>
    <mergeCell ref="AC95:AD95"/>
    <mergeCell ref="AE95:AF95"/>
    <mergeCell ref="A96:L96"/>
    <mergeCell ref="M96:N96"/>
    <mergeCell ref="O96:P96"/>
    <mergeCell ref="Q96:R96"/>
    <mergeCell ref="S96:T96"/>
    <mergeCell ref="U96:V96"/>
    <mergeCell ref="AC96:AD96"/>
    <mergeCell ref="AE96:AF96"/>
    <mergeCell ref="A97:L97"/>
    <mergeCell ref="M97:N97"/>
    <mergeCell ref="O97:P97"/>
    <mergeCell ref="Q97:R97"/>
    <mergeCell ref="S97:T97"/>
    <mergeCell ref="U97:V97"/>
    <mergeCell ref="W97:X97"/>
    <mergeCell ref="W96:X96"/>
    <mergeCell ref="A98:A119"/>
    <mergeCell ref="M87:N87"/>
    <mergeCell ref="O87:P87"/>
    <mergeCell ref="Q87:R87"/>
    <mergeCell ref="S87:T87"/>
    <mergeCell ref="U87:V87"/>
    <mergeCell ref="W87:X87"/>
    <mergeCell ref="Y87:Z87"/>
    <mergeCell ref="AA87:AB87"/>
    <mergeCell ref="AC87:AD87"/>
    <mergeCell ref="AE87:AF87"/>
    <mergeCell ref="M88:N88"/>
    <mergeCell ref="O88:P88"/>
    <mergeCell ref="Q88:R88"/>
    <mergeCell ref="S88:T88"/>
    <mergeCell ref="O95:P95"/>
    <mergeCell ref="A89:L89"/>
    <mergeCell ref="M89:AF89"/>
    <mergeCell ref="U88:V88"/>
    <mergeCell ref="W88:X88"/>
    <mergeCell ref="Y88:Z88"/>
    <mergeCell ref="AA88:AB88"/>
    <mergeCell ref="AC88:AD88"/>
    <mergeCell ref="AE88:AF88"/>
    <mergeCell ref="AA95:AB95"/>
    <mergeCell ref="A92:J95"/>
    <mergeCell ref="K92:L95"/>
    <mergeCell ref="M92:AF93"/>
    <mergeCell ref="M94:P94"/>
    <mergeCell ref="Q94:T94"/>
    <mergeCell ref="U94:X94"/>
    <mergeCell ref="Y94:AB94"/>
    <mergeCell ref="AC94:AF94"/>
    <mergeCell ref="C84:L84"/>
    <mergeCell ref="M84:AF84"/>
    <mergeCell ref="M85:N85"/>
    <mergeCell ref="O85:P85"/>
    <mergeCell ref="Q85:R85"/>
    <mergeCell ref="S85:T85"/>
    <mergeCell ref="U85:V85"/>
    <mergeCell ref="W85:X85"/>
    <mergeCell ref="Y85:Z85"/>
    <mergeCell ref="AA85:AB85"/>
    <mergeCell ref="AC85:AD85"/>
    <mergeCell ref="AE85:AF85"/>
    <mergeCell ref="M86:N86"/>
    <mergeCell ref="O86:P86"/>
    <mergeCell ref="Q86:R86"/>
    <mergeCell ref="S86:T86"/>
    <mergeCell ref="U86:V86"/>
    <mergeCell ref="W86:X86"/>
    <mergeCell ref="Y86:Z86"/>
    <mergeCell ref="AA86:AB86"/>
    <mergeCell ref="AC86:AD86"/>
    <mergeCell ref="AE86:AF86"/>
    <mergeCell ref="J85:L85"/>
    <mergeCell ref="J86:L86"/>
    <mergeCell ref="S79:T79"/>
    <mergeCell ref="C78:L78"/>
    <mergeCell ref="M78:N78"/>
    <mergeCell ref="O78:P78"/>
    <mergeCell ref="Q78:R78"/>
    <mergeCell ref="S78:T78"/>
    <mergeCell ref="AC79:AD79"/>
    <mergeCell ref="AE79:AF79"/>
    <mergeCell ref="W78:X78"/>
    <mergeCell ref="Y78:Z78"/>
    <mergeCell ref="AA78:AB78"/>
    <mergeCell ref="AC78:AD78"/>
    <mergeCell ref="AE78:AF78"/>
    <mergeCell ref="A63:A84"/>
    <mergeCell ref="K63:L64"/>
    <mergeCell ref="U79:V79"/>
    <mergeCell ref="W79:X79"/>
    <mergeCell ref="Y79:Z79"/>
    <mergeCell ref="AA79:AB79"/>
    <mergeCell ref="C79:L79"/>
    <mergeCell ref="M79:N79"/>
    <mergeCell ref="O79:P79"/>
    <mergeCell ref="Q79:R79"/>
    <mergeCell ref="B80:B84"/>
    <mergeCell ref="C80:J80"/>
    <mergeCell ref="K80:L80"/>
    <mergeCell ref="M80:AF80"/>
    <mergeCell ref="C81:J81"/>
    <mergeCell ref="K81:L81"/>
    <mergeCell ref="M81:AF81"/>
    <mergeCell ref="K83:L83"/>
    <mergeCell ref="M83:AF83"/>
    <mergeCell ref="S74:T74"/>
    <mergeCell ref="U74:V74"/>
    <mergeCell ref="W74:X74"/>
    <mergeCell ref="Y74:Z74"/>
    <mergeCell ref="AE77:AF77"/>
    <mergeCell ref="Y75:Z75"/>
    <mergeCell ref="AA75:AB75"/>
    <mergeCell ref="AC75:AD75"/>
    <mergeCell ref="AE75:AF75"/>
    <mergeCell ref="M77:N77"/>
    <mergeCell ref="O77:P77"/>
    <mergeCell ref="Q77:R77"/>
    <mergeCell ref="S77:T77"/>
    <mergeCell ref="M75:N75"/>
    <mergeCell ref="U78:V78"/>
    <mergeCell ref="U77:V77"/>
    <mergeCell ref="W77:X77"/>
    <mergeCell ref="Y77:Z77"/>
    <mergeCell ref="AA77:AB77"/>
    <mergeCell ref="AC77:AD77"/>
    <mergeCell ref="M76:N76"/>
    <mergeCell ref="O76:P76"/>
    <mergeCell ref="AE74:AF74"/>
    <mergeCell ref="O75:P75"/>
    <mergeCell ref="Q75:R75"/>
    <mergeCell ref="S75:T75"/>
    <mergeCell ref="AC76:AD76"/>
    <mergeCell ref="AE76:AF76"/>
    <mergeCell ref="AA70:AB70"/>
    <mergeCell ref="AE71:AF71"/>
    <mergeCell ref="AC70:AD70"/>
    <mergeCell ref="AE70:AF70"/>
    <mergeCell ref="K71:L71"/>
    <mergeCell ref="M71:N71"/>
    <mergeCell ref="O71:P71"/>
    <mergeCell ref="Q71:R71"/>
    <mergeCell ref="S71:T71"/>
    <mergeCell ref="U71:V71"/>
    <mergeCell ref="W71:X71"/>
    <mergeCell ref="AA74:AB74"/>
    <mergeCell ref="AC74:AD74"/>
    <mergeCell ref="M74:N74"/>
    <mergeCell ref="O74:P74"/>
    <mergeCell ref="Q74:R74"/>
    <mergeCell ref="Y71:Z71"/>
    <mergeCell ref="AA71:AB71"/>
    <mergeCell ref="AC71:AD71"/>
    <mergeCell ref="Y73:Z73"/>
    <mergeCell ref="AA73:AB73"/>
    <mergeCell ref="AC73:AD73"/>
    <mergeCell ref="AE73:AF73"/>
    <mergeCell ref="M73:N73"/>
    <mergeCell ref="O73:P73"/>
    <mergeCell ref="Q73:R73"/>
    <mergeCell ref="S73:T73"/>
    <mergeCell ref="U73:V73"/>
    <mergeCell ref="W73:X73"/>
    <mergeCell ref="K74:L75"/>
    <mergeCell ref="U75:V75"/>
    <mergeCell ref="W75:X75"/>
    <mergeCell ref="C69:L69"/>
    <mergeCell ref="M69:N69"/>
    <mergeCell ref="O69:P69"/>
    <mergeCell ref="Q69:R69"/>
    <mergeCell ref="S69:T69"/>
    <mergeCell ref="AE69:AF69"/>
    <mergeCell ref="B63:B69"/>
    <mergeCell ref="M63:N63"/>
    <mergeCell ref="O63:P63"/>
    <mergeCell ref="U72:V72"/>
    <mergeCell ref="W72:X72"/>
    <mergeCell ref="Y72:Z72"/>
    <mergeCell ref="AA72:AB72"/>
    <mergeCell ref="AC72:AD72"/>
    <mergeCell ref="AE72:AF72"/>
    <mergeCell ref="O70:P70"/>
    <mergeCell ref="U69:V69"/>
    <mergeCell ref="W69:X69"/>
    <mergeCell ref="Y69:Z69"/>
    <mergeCell ref="AA69:AB69"/>
    <mergeCell ref="AC69:AD69"/>
    <mergeCell ref="H70:J70"/>
    <mergeCell ref="C70:G71"/>
    <mergeCell ref="H71:J71"/>
    <mergeCell ref="B70:B79"/>
    <mergeCell ref="K70:L70"/>
    <mergeCell ref="M70:N70"/>
    <mergeCell ref="Q70:R70"/>
    <mergeCell ref="S70:T70"/>
    <mergeCell ref="U70:V70"/>
    <mergeCell ref="W70:X70"/>
    <mergeCell ref="Y70:Z70"/>
    <mergeCell ref="C67:J67"/>
    <mergeCell ref="K67:L67"/>
    <mergeCell ref="M67:N67"/>
    <mergeCell ref="O67:P67"/>
    <mergeCell ref="Q67:R67"/>
    <mergeCell ref="S67:T67"/>
    <mergeCell ref="U67:V67"/>
    <mergeCell ref="W67:X67"/>
    <mergeCell ref="Y67:Z67"/>
    <mergeCell ref="AA67:AB67"/>
    <mergeCell ref="AC67:AD67"/>
    <mergeCell ref="AE67:AF67"/>
    <mergeCell ref="C68:L68"/>
    <mergeCell ref="M68:N68"/>
    <mergeCell ref="O68:P68"/>
    <mergeCell ref="Q68:R68"/>
    <mergeCell ref="S68:T68"/>
    <mergeCell ref="U68:V68"/>
    <mergeCell ref="W68:X68"/>
    <mergeCell ref="Y68:Z68"/>
    <mergeCell ref="AA68:AB68"/>
    <mergeCell ref="AC68:AD68"/>
    <mergeCell ref="AE68:AF68"/>
    <mergeCell ref="U65:V65"/>
    <mergeCell ref="W65:X65"/>
    <mergeCell ref="Y65:Z65"/>
    <mergeCell ref="AA65:AB65"/>
    <mergeCell ref="AC65:AD65"/>
    <mergeCell ref="AE65:AF65"/>
    <mergeCell ref="C66:J66"/>
    <mergeCell ref="K66:L66"/>
    <mergeCell ref="M66:N66"/>
    <mergeCell ref="O66:P66"/>
    <mergeCell ref="Q66:R66"/>
    <mergeCell ref="S66:T66"/>
    <mergeCell ref="U66:V66"/>
    <mergeCell ref="W66:X66"/>
    <mergeCell ref="Y66:Z66"/>
    <mergeCell ref="AA66:AB66"/>
    <mergeCell ref="AC66:AD66"/>
    <mergeCell ref="AE66:AF66"/>
    <mergeCell ref="C65:J65"/>
    <mergeCell ref="K65:L65"/>
    <mergeCell ref="M65:N65"/>
    <mergeCell ref="O65:P65"/>
    <mergeCell ref="Q65:R65"/>
    <mergeCell ref="S65:T65"/>
    <mergeCell ref="Y63:Z63"/>
    <mergeCell ref="AA63:AB63"/>
    <mergeCell ref="S60:T60"/>
    <mergeCell ref="U60:V60"/>
    <mergeCell ref="W60:X60"/>
    <mergeCell ref="Y60:Z60"/>
    <mergeCell ref="AA60:AB60"/>
    <mergeCell ref="AC64:AD64"/>
    <mergeCell ref="AE64:AF64"/>
    <mergeCell ref="AC63:AD63"/>
    <mergeCell ref="AE63:AF63"/>
    <mergeCell ref="M64:N64"/>
    <mergeCell ref="O64:P64"/>
    <mergeCell ref="Q64:R64"/>
    <mergeCell ref="S64:T64"/>
    <mergeCell ref="U64:V64"/>
    <mergeCell ref="W64:X64"/>
    <mergeCell ref="Q61:R61"/>
    <mergeCell ref="S61:T61"/>
    <mergeCell ref="U61:V61"/>
    <mergeCell ref="W61:X61"/>
    <mergeCell ref="Y64:Z64"/>
    <mergeCell ref="AA64:AB64"/>
    <mergeCell ref="Q63:R63"/>
    <mergeCell ref="S63:T63"/>
    <mergeCell ref="U63:V63"/>
    <mergeCell ref="W63:X63"/>
    <mergeCell ref="N53:O53"/>
    <mergeCell ref="P53:Q53"/>
    <mergeCell ref="R53:S53"/>
    <mergeCell ref="T53:U53"/>
    <mergeCell ref="AE61:AF61"/>
    <mergeCell ref="M62:N62"/>
    <mergeCell ref="O62:P62"/>
    <mergeCell ref="Q62:R62"/>
    <mergeCell ref="S62:T62"/>
    <mergeCell ref="U62:V62"/>
    <mergeCell ref="M61:N61"/>
    <mergeCell ref="O61:P61"/>
    <mergeCell ref="B54:AF54"/>
    <mergeCell ref="A52:C53"/>
    <mergeCell ref="W62:X62"/>
    <mergeCell ref="Y62:Z62"/>
    <mergeCell ref="AA62:AB62"/>
    <mergeCell ref="AC62:AD62"/>
    <mergeCell ref="AE62:AF62"/>
    <mergeCell ref="Y61:Z61"/>
    <mergeCell ref="AA61:AB61"/>
    <mergeCell ref="AC61:AD61"/>
    <mergeCell ref="A57:J60"/>
    <mergeCell ref="K57:L60"/>
    <mergeCell ref="M57:AF58"/>
    <mergeCell ref="M59:P59"/>
    <mergeCell ref="Q59:T59"/>
    <mergeCell ref="V53:W53"/>
    <mergeCell ref="X53:Y53"/>
    <mergeCell ref="Z53:AA53"/>
    <mergeCell ref="AB53:AC53"/>
    <mergeCell ref="AD53:AF53"/>
    <mergeCell ref="Y59:AB59"/>
    <mergeCell ref="AC59:AF59"/>
    <mergeCell ref="M60:N60"/>
    <mergeCell ref="O60:P60"/>
    <mergeCell ref="Q60:R60"/>
    <mergeCell ref="P51:Q51"/>
    <mergeCell ref="R51:S51"/>
    <mergeCell ref="T51:U51"/>
    <mergeCell ref="V51:W51"/>
    <mergeCell ref="X51:Y51"/>
    <mergeCell ref="AC60:AD60"/>
    <mergeCell ref="AE60:AF60"/>
    <mergeCell ref="D52:E52"/>
    <mergeCell ref="F52:G52"/>
    <mergeCell ref="H52:I52"/>
    <mergeCell ref="J52:K52"/>
    <mergeCell ref="L52:M52"/>
    <mergeCell ref="N52:O52"/>
    <mergeCell ref="P52:Q52"/>
    <mergeCell ref="U59:X59"/>
    <mergeCell ref="R52:S52"/>
    <mergeCell ref="T52:U52"/>
    <mergeCell ref="V52:W52"/>
    <mergeCell ref="X52:Y52"/>
    <mergeCell ref="Z52:AA52"/>
    <mergeCell ref="AB52:AC52"/>
    <mergeCell ref="AD52:AF52"/>
    <mergeCell ref="D53:E53"/>
    <mergeCell ref="F53:G53"/>
    <mergeCell ref="H53:I53"/>
    <mergeCell ref="J53:K53"/>
    <mergeCell ref="L53:M53"/>
    <mergeCell ref="A50:C51"/>
    <mergeCell ref="D50:E50"/>
    <mergeCell ref="F50:G50"/>
    <mergeCell ref="H50:I50"/>
    <mergeCell ref="J50:K50"/>
    <mergeCell ref="AB51:AC51"/>
    <mergeCell ref="AD51:AF51"/>
    <mergeCell ref="AD50:AF50"/>
    <mergeCell ref="L50:M50"/>
    <mergeCell ref="N50:O50"/>
    <mergeCell ref="P50:Q50"/>
    <mergeCell ref="R50:S50"/>
    <mergeCell ref="T50:U50"/>
    <mergeCell ref="V50:W50"/>
    <mergeCell ref="Z51:AA51"/>
    <mergeCell ref="X50:Y50"/>
    <mergeCell ref="Z50:AA50"/>
    <mergeCell ref="AB50:AC50"/>
    <mergeCell ref="D51:E51"/>
    <mergeCell ref="F51:G51"/>
    <mergeCell ref="H51:I51"/>
    <mergeCell ref="J51:K51"/>
    <mergeCell ref="L51:M51"/>
    <mergeCell ref="N51:O51"/>
    <mergeCell ref="X48:Y48"/>
    <mergeCell ref="Z48:AA48"/>
    <mergeCell ref="AB48:AC48"/>
    <mergeCell ref="AD48:AF48"/>
    <mergeCell ref="D49:E49"/>
    <mergeCell ref="F49:G49"/>
    <mergeCell ref="H49:I49"/>
    <mergeCell ref="J49:K49"/>
    <mergeCell ref="L49:M49"/>
    <mergeCell ref="N49:O49"/>
    <mergeCell ref="P49:Q49"/>
    <mergeCell ref="R49:S49"/>
    <mergeCell ref="T49:U49"/>
    <mergeCell ref="AB49:AC49"/>
    <mergeCell ref="AD49:AF49"/>
    <mergeCell ref="V49:W49"/>
    <mergeCell ref="X49:Y49"/>
    <mergeCell ref="Z49:AA49"/>
    <mergeCell ref="L47:M47"/>
    <mergeCell ref="N47:O47"/>
    <mergeCell ref="N48:O48"/>
    <mergeCell ref="P48:Q48"/>
    <mergeCell ref="P47:Q47"/>
    <mergeCell ref="R47:S47"/>
    <mergeCell ref="T47:U47"/>
    <mergeCell ref="V47:W47"/>
    <mergeCell ref="A48:C49"/>
    <mergeCell ref="D48:E48"/>
    <mergeCell ref="F48:G48"/>
    <mergeCell ref="H48:I48"/>
    <mergeCell ref="J48:K48"/>
    <mergeCell ref="L48:M48"/>
    <mergeCell ref="R48:S48"/>
    <mergeCell ref="T48:U48"/>
    <mergeCell ref="V48:W48"/>
    <mergeCell ref="AB47:AC47"/>
    <mergeCell ref="AD47:AF47"/>
    <mergeCell ref="Z44:AA44"/>
    <mergeCell ref="AB44:AC44"/>
    <mergeCell ref="AD44:AF44"/>
    <mergeCell ref="P46:Q46"/>
    <mergeCell ref="R46:S46"/>
    <mergeCell ref="R45:S45"/>
    <mergeCell ref="T45:U45"/>
    <mergeCell ref="V45:W45"/>
    <mergeCell ref="X45:Y45"/>
    <mergeCell ref="P45:Q45"/>
    <mergeCell ref="AB46:AC46"/>
    <mergeCell ref="AD46:AF46"/>
    <mergeCell ref="AD45:AF45"/>
    <mergeCell ref="A46:C47"/>
    <mergeCell ref="D46:E46"/>
    <mergeCell ref="F46:G46"/>
    <mergeCell ref="H46:I46"/>
    <mergeCell ref="J46:K46"/>
    <mergeCell ref="L46:M46"/>
    <mergeCell ref="N46:O46"/>
    <mergeCell ref="T46:U46"/>
    <mergeCell ref="V46:W46"/>
    <mergeCell ref="X46:Y46"/>
    <mergeCell ref="Z46:AA46"/>
    <mergeCell ref="X47:Y47"/>
    <mergeCell ref="Z47:AA47"/>
    <mergeCell ref="D47:E47"/>
    <mergeCell ref="F47:G47"/>
    <mergeCell ref="H47:I47"/>
    <mergeCell ref="J47:K47"/>
    <mergeCell ref="P37:Q37"/>
    <mergeCell ref="P36:Q36"/>
    <mergeCell ref="R36:S36"/>
    <mergeCell ref="T36:U36"/>
    <mergeCell ref="R37:S37"/>
    <mergeCell ref="T37:U37"/>
    <mergeCell ref="A44:C45"/>
    <mergeCell ref="D44:E44"/>
    <mergeCell ref="F44:G44"/>
    <mergeCell ref="H44:I44"/>
    <mergeCell ref="J44:K44"/>
    <mergeCell ref="L44:M44"/>
    <mergeCell ref="N44:O44"/>
    <mergeCell ref="P44:Q44"/>
    <mergeCell ref="R44:S44"/>
    <mergeCell ref="T44:U44"/>
    <mergeCell ref="B39:AF39"/>
    <mergeCell ref="A37:C38"/>
    <mergeCell ref="V44:W44"/>
    <mergeCell ref="X44:Y44"/>
    <mergeCell ref="D45:E45"/>
    <mergeCell ref="F45:G45"/>
    <mergeCell ref="H45:I45"/>
    <mergeCell ref="J45:K45"/>
    <mergeCell ref="L45:M45"/>
    <mergeCell ref="N45:O45"/>
    <mergeCell ref="Z45:AA45"/>
    <mergeCell ref="AB45:AC45"/>
    <mergeCell ref="R35:S35"/>
    <mergeCell ref="T35:U35"/>
    <mergeCell ref="V35:W35"/>
    <mergeCell ref="D38:E38"/>
    <mergeCell ref="P42:Q42"/>
    <mergeCell ref="R42:S42"/>
    <mergeCell ref="T42:U42"/>
    <mergeCell ref="V38:W38"/>
    <mergeCell ref="X38:Y38"/>
    <mergeCell ref="Z38:AA38"/>
    <mergeCell ref="R38:S38"/>
    <mergeCell ref="T38:U38"/>
    <mergeCell ref="AB42:AC42"/>
    <mergeCell ref="AD42:AF43"/>
    <mergeCell ref="F43:AC43"/>
    <mergeCell ref="A41:AF41"/>
    <mergeCell ref="A42:E43"/>
    <mergeCell ref="F42:G42"/>
    <mergeCell ref="H42:I42"/>
    <mergeCell ref="J42:K42"/>
    <mergeCell ref="L42:M42"/>
    <mergeCell ref="N42:O42"/>
    <mergeCell ref="V36:W36"/>
    <mergeCell ref="X36:Y36"/>
    <mergeCell ref="Z36:AA36"/>
    <mergeCell ref="V42:W42"/>
    <mergeCell ref="X42:Y42"/>
    <mergeCell ref="Z42:AA42"/>
    <mergeCell ref="F35:G35"/>
    <mergeCell ref="H35:I35"/>
    <mergeCell ref="L37:M37"/>
    <mergeCell ref="N37:O37"/>
    <mergeCell ref="J35:K35"/>
    <mergeCell ref="AD33:AF33"/>
    <mergeCell ref="D34:E34"/>
    <mergeCell ref="F34:G34"/>
    <mergeCell ref="H34:I34"/>
    <mergeCell ref="J34:K34"/>
    <mergeCell ref="AB36:AC36"/>
    <mergeCell ref="AD36:AF36"/>
    <mergeCell ref="D37:E37"/>
    <mergeCell ref="F37:G37"/>
    <mergeCell ref="H37:I37"/>
    <mergeCell ref="J37:K37"/>
    <mergeCell ref="F38:G38"/>
    <mergeCell ref="H38:I38"/>
    <mergeCell ref="J38:K38"/>
    <mergeCell ref="L38:M38"/>
    <mergeCell ref="N38:O38"/>
    <mergeCell ref="P38:Q38"/>
    <mergeCell ref="V34:W34"/>
    <mergeCell ref="X34:Y34"/>
    <mergeCell ref="Z34:AA34"/>
    <mergeCell ref="AB34:AC34"/>
    <mergeCell ref="AD34:AF34"/>
    <mergeCell ref="AD37:AF37"/>
    <mergeCell ref="V37:W37"/>
    <mergeCell ref="X37:Y37"/>
    <mergeCell ref="Z37:AA37"/>
    <mergeCell ref="AB37:AC37"/>
    <mergeCell ref="AB38:AC38"/>
    <mergeCell ref="AD38:AF38"/>
    <mergeCell ref="N35:O35"/>
    <mergeCell ref="P35:Q35"/>
    <mergeCell ref="A33:C34"/>
    <mergeCell ref="D33:E33"/>
    <mergeCell ref="F33:G33"/>
    <mergeCell ref="H33:I33"/>
    <mergeCell ref="J33:K33"/>
    <mergeCell ref="L33:M33"/>
    <mergeCell ref="AD35:AF35"/>
    <mergeCell ref="D36:E36"/>
    <mergeCell ref="F36:G36"/>
    <mergeCell ref="H36:I36"/>
    <mergeCell ref="J36:K36"/>
    <mergeCell ref="L36:M36"/>
    <mergeCell ref="N36:O36"/>
    <mergeCell ref="L35:M35"/>
    <mergeCell ref="V33:W33"/>
    <mergeCell ref="X33:Y33"/>
    <mergeCell ref="Z33:AA33"/>
    <mergeCell ref="AB33:AC33"/>
    <mergeCell ref="X35:Y35"/>
    <mergeCell ref="Z35:AA35"/>
    <mergeCell ref="AB35:AC35"/>
    <mergeCell ref="L34:M34"/>
    <mergeCell ref="N34:O34"/>
    <mergeCell ref="P34:Q34"/>
    <mergeCell ref="R34:S34"/>
    <mergeCell ref="T34:U34"/>
    <mergeCell ref="R33:S33"/>
    <mergeCell ref="T33:U33"/>
    <mergeCell ref="N33:O33"/>
    <mergeCell ref="P33:Q33"/>
    <mergeCell ref="A35:C36"/>
    <mergeCell ref="D35:E35"/>
    <mergeCell ref="A31:C32"/>
    <mergeCell ref="D31:E31"/>
    <mergeCell ref="F31:G31"/>
    <mergeCell ref="H31:I31"/>
    <mergeCell ref="J31:K31"/>
    <mergeCell ref="AD32:AF32"/>
    <mergeCell ref="N31:O31"/>
    <mergeCell ref="P31:Q31"/>
    <mergeCell ref="R31:S31"/>
    <mergeCell ref="T31:U31"/>
    <mergeCell ref="V31:W31"/>
    <mergeCell ref="L27:M27"/>
    <mergeCell ref="N27:O27"/>
    <mergeCell ref="P27:Q27"/>
    <mergeCell ref="V30:W30"/>
    <mergeCell ref="R29:S29"/>
    <mergeCell ref="X31:Y31"/>
    <mergeCell ref="Z31:AA31"/>
    <mergeCell ref="AB31:AC31"/>
    <mergeCell ref="D32:E32"/>
    <mergeCell ref="F32:G32"/>
    <mergeCell ref="H32:I32"/>
    <mergeCell ref="J32:K32"/>
    <mergeCell ref="L32:M32"/>
    <mergeCell ref="N32:O32"/>
    <mergeCell ref="L31:M31"/>
    <mergeCell ref="P32:Q32"/>
    <mergeCell ref="R32:S32"/>
    <mergeCell ref="T32:U32"/>
    <mergeCell ref="V32:W32"/>
    <mergeCell ref="X32:Y32"/>
    <mergeCell ref="Z32:AA32"/>
    <mergeCell ref="P29:Q29"/>
    <mergeCell ref="T29:U29"/>
    <mergeCell ref="V29:W29"/>
    <mergeCell ref="X29:Y29"/>
    <mergeCell ref="Z29:AA29"/>
    <mergeCell ref="AB29:AC29"/>
    <mergeCell ref="AB32:AC32"/>
    <mergeCell ref="AD29:AF29"/>
    <mergeCell ref="D30:E30"/>
    <mergeCell ref="F30:G30"/>
    <mergeCell ref="H30:I30"/>
    <mergeCell ref="J30:K30"/>
    <mergeCell ref="L30:M30"/>
    <mergeCell ref="N30:O30"/>
    <mergeCell ref="P30:Q30"/>
    <mergeCell ref="R30:S30"/>
    <mergeCell ref="T30:U30"/>
    <mergeCell ref="X30:Y30"/>
    <mergeCell ref="Z30:AA30"/>
    <mergeCell ref="AB30:AC30"/>
    <mergeCell ref="AD30:AF30"/>
    <mergeCell ref="S1:T1"/>
    <mergeCell ref="U1:AA1"/>
    <mergeCell ref="AC1:AE1"/>
    <mergeCell ref="B2:J7"/>
    <mergeCell ref="R2:U2"/>
    <mergeCell ref="V2:AF2"/>
    <mergeCell ref="R3:U3"/>
    <mergeCell ref="V3:AF3"/>
    <mergeCell ref="R4:U5"/>
    <mergeCell ref="V4:AF5"/>
    <mergeCell ref="A23:L23"/>
    <mergeCell ref="M23:AE23"/>
    <mergeCell ref="A26:AF26"/>
    <mergeCell ref="A27:E28"/>
    <mergeCell ref="F27:G27"/>
    <mergeCell ref="H27:I27"/>
    <mergeCell ref="J27:K27"/>
    <mergeCell ref="R27:S27"/>
    <mergeCell ref="T27:U27"/>
    <mergeCell ref="V27:W27"/>
    <mergeCell ref="X27:Y27"/>
    <mergeCell ref="Z27:AA27"/>
    <mergeCell ref="AB27:AC27"/>
    <mergeCell ref="L16:P16"/>
    <mergeCell ref="Q16:U16"/>
    <mergeCell ref="V16:Z16"/>
    <mergeCell ref="AD27:AF28"/>
    <mergeCell ref="F28:AC28"/>
    <mergeCell ref="L19:P19"/>
    <mergeCell ref="Q19:U19"/>
    <mergeCell ref="G19:K19"/>
    <mergeCell ref="L20:P20"/>
    <mergeCell ref="R6:U6"/>
    <mergeCell ref="V6:AF6"/>
    <mergeCell ref="R7:U7"/>
    <mergeCell ref="V7:AF7"/>
    <mergeCell ref="A9:AF9"/>
    <mergeCell ref="A11:AF11"/>
    <mergeCell ref="A12:AF12"/>
    <mergeCell ref="A13:AF13"/>
    <mergeCell ref="B15:F15"/>
    <mergeCell ref="G15:K15"/>
    <mergeCell ref="L15:P15"/>
    <mergeCell ref="Q15:U15"/>
    <mergeCell ref="V15:Z15"/>
    <mergeCell ref="AA15:AE15"/>
    <mergeCell ref="H63:J63"/>
    <mergeCell ref="C63:G64"/>
    <mergeCell ref="H64:J64"/>
    <mergeCell ref="AA16:AE16"/>
    <mergeCell ref="L17:P17"/>
    <mergeCell ref="Q17:U17"/>
    <mergeCell ref="V17:Z17"/>
    <mergeCell ref="AA17:AE17"/>
    <mergeCell ref="A29:C30"/>
    <mergeCell ref="D29:E29"/>
    <mergeCell ref="F29:G29"/>
    <mergeCell ref="H29:I29"/>
    <mergeCell ref="J29:K29"/>
    <mergeCell ref="AD31:AF31"/>
    <mergeCell ref="Q20:U20"/>
    <mergeCell ref="G20:K20"/>
    <mergeCell ref="L29:M29"/>
    <mergeCell ref="N29:O29"/>
  </mergeCells>
  <phoneticPr fontId="16"/>
  <conditionalFormatting sqref="AC1:AE1 V3:AF6 Q15:U16 L20 M61:AF62">
    <cfRule type="containsBlanks" dxfId="254" priority="14">
      <formula>LEN(TRIM(L1))=0</formula>
    </cfRule>
  </conditionalFormatting>
  <conditionalFormatting sqref="F29:AC38">
    <cfRule type="containsBlanks" dxfId="253" priority="15">
      <formula>LEN(TRIM(F29))=0</formula>
    </cfRule>
  </conditionalFormatting>
  <conditionalFormatting sqref="F44:AC53 L20 G20">
    <cfRule type="containsBlanks" dxfId="252" priority="16">
      <formula>LEN(TRIM(F20))=0</formula>
    </cfRule>
  </conditionalFormatting>
  <conditionalFormatting sqref="M96:AF97">
    <cfRule type="containsBlanks" dxfId="251" priority="17">
      <formula>LEN(TRIM(M96))=0</formula>
    </cfRule>
  </conditionalFormatting>
  <conditionalFormatting sqref="K63:L67 K70:L77 K80:L83 K127">
    <cfRule type="containsBlanks" dxfId="250" priority="18">
      <formula>LEN(TRIM(K63))=0</formula>
    </cfRule>
  </conditionalFormatting>
  <dataValidations count="5">
    <dataValidation type="list" allowBlank="1" showInputMessage="1" showErrorMessage="1" sqref="L20:P20">
      <formula1>$BA$3:$BA$9</formula1>
    </dataValidation>
    <dataValidation type="list" allowBlank="1" showInputMessage="1" showErrorMessage="1" sqref="K83:L83">
      <formula1>"配置,兼務,―"</formula1>
    </dataValidation>
    <dataValidation type="list" allowBlank="1" showInputMessage="1" showErrorMessage="1" sqref="K74:L75">
      <formula1>"1日,2日,3日以上,全て,―"</formula1>
    </dataValidation>
    <dataValidation type="list" allowBlank="1" showInputMessage="1" showErrorMessage="1" sqref="K81:L81">
      <formula1>"A,B,―"</formula1>
    </dataValidation>
    <dataValidation type="list" allowBlank="1" showInputMessage="1" showErrorMessage="1" sqref="K80:L80 K82:L82 K127:L127 L65:L66 K65:K67 K63:L63 K72:L72 K76:L76">
      <formula1>"○,―"</formula1>
    </dataValidation>
  </dataValidations>
  <pageMargins left="0.70866141732283472" right="0.70866141732283472" top="0.55118110236220474" bottom="0.35433070866141736" header="0.31496062992125984" footer="0.31496062992125984"/>
  <pageSetup paperSize="9" orientation="portrait" r:id="rId1"/>
  <rowBreaks count="2" manualBreakCount="2">
    <brk id="55" max="16383" man="1"/>
    <brk id="90"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A15" sqref="AA15:AE15"/>
    </sheetView>
  </sheetViews>
  <sheetFormatPr defaultRowHeight="13.5"/>
  <cols>
    <col min="1" max="1" width="5.25" style="162" customWidth="1"/>
    <col min="2" max="2" width="5.375" style="162" customWidth="1"/>
    <col min="3" max="3" width="28.75" style="162" customWidth="1"/>
    <col min="4" max="4" width="11.625" style="162" customWidth="1"/>
    <col min="5" max="5" width="11.375" style="162" customWidth="1"/>
    <col min="6" max="256" width="9" style="162"/>
    <col min="257" max="257" width="5.25" style="162" customWidth="1"/>
    <col min="258" max="258" width="5.375" style="162" customWidth="1"/>
    <col min="259" max="259" width="28.75" style="162" customWidth="1"/>
    <col min="260" max="260" width="11.75" style="162" customWidth="1"/>
    <col min="261" max="512" width="9" style="162"/>
    <col min="513" max="513" width="5.25" style="162" customWidth="1"/>
    <col min="514" max="514" width="5.375" style="162" customWidth="1"/>
    <col min="515" max="515" width="28.75" style="162" customWidth="1"/>
    <col min="516" max="516" width="11.75" style="162" customWidth="1"/>
    <col min="517" max="768" width="9" style="162"/>
    <col min="769" max="769" width="5.25" style="162" customWidth="1"/>
    <col min="770" max="770" width="5.375" style="162" customWidth="1"/>
    <col min="771" max="771" width="28.75" style="162" customWidth="1"/>
    <col min="772" max="772" width="11.75" style="162" customWidth="1"/>
    <col min="773" max="1024" width="9" style="162"/>
    <col min="1025" max="1025" width="5.25" style="162" customWidth="1"/>
    <col min="1026" max="1026" width="5.375" style="162" customWidth="1"/>
    <col min="1027" max="1027" width="28.75" style="162" customWidth="1"/>
    <col min="1028" max="1028" width="11.75" style="162" customWidth="1"/>
    <col min="1029" max="1280" width="9" style="162"/>
    <col min="1281" max="1281" width="5.25" style="162" customWidth="1"/>
    <col min="1282" max="1282" width="5.375" style="162" customWidth="1"/>
    <col min="1283" max="1283" width="28.75" style="162" customWidth="1"/>
    <col min="1284" max="1284" width="11.75" style="162" customWidth="1"/>
    <col min="1285" max="1536" width="9" style="162"/>
    <col min="1537" max="1537" width="5.25" style="162" customWidth="1"/>
    <col min="1538" max="1538" width="5.375" style="162" customWidth="1"/>
    <col min="1539" max="1539" width="28.75" style="162" customWidth="1"/>
    <col min="1540" max="1540" width="11.75" style="162" customWidth="1"/>
    <col min="1541" max="1792" width="9" style="162"/>
    <col min="1793" max="1793" width="5.25" style="162" customWidth="1"/>
    <col min="1794" max="1794" width="5.375" style="162" customWidth="1"/>
    <col min="1795" max="1795" width="28.75" style="162" customWidth="1"/>
    <col min="1796" max="1796" width="11.75" style="162" customWidth="1"/>
    <col min="1797" max="2048" width="9" style="162"/>
    <col min="2049" max="2049" width="5.25" style="162" customWidth="1"/>
    <col min="2050" max="2050" width="5.375" style="162" customWidth="1"/>
    <col min="2051" max="2051" width="28.75" style="162" customWidth="1"/>
    <col min="2052" max="2052" width="11.75" style="162" customWidth="1"/>
    <col min="2053" max="2304" width="9" style="162"/>
    <col min="2305" max="2305" width="5.25" style="162" customWidth="1"/>
    <col min="2306" max="2306" width="5.375" style="162" customWidth="1"/>
    <col min="2307" max="2307" width="28.75" style="162" customWidth="1"/>
    <col min="2308" max="2308" width="11.75" style="162" customWidth="1"/>
    <col min="2309" max="2560" width="9" style="162"/>
    <col min="2561" max="2561" width="5.25" style="162" customWidth="1"/>
    <col min="2562" max="2562" width="5.375" style="162" customWidth="1"/>
    <col min="2563" max="2563" width="28.75" style="162" customWidth="1"/>
    <col min="2564" max="2564" width="11.75" style="162" customWidth="1"/>
    <col min="2565" max="2816" width="9" style="162"/>
    <col min="2817" max="2817" width="5.25" style="162" customWidth="1"/>
    <col min="2818" max="2818" width="5.375" style="162" customWidth="1"/>
    <col min="2819" max="2819" width="28.75" style="162" customWidth="1"/>
    <col min="2820" max="2820" width="11.75" style="162" customWidth="1"/>
    <col min="2821" max="3072" width="9" style="162"/>
    <col min="3073" max="3073" width="5.25" style="162" customWidth="1"/>
    <col min="3074" max="3074" width="5.375" style="162" customWidth="1"/>
    <col min="3075" max="3075" width="28.75" style="162" customWidth="1"/>
    <col min="3076" max="3076" width="11.75" style="162" customWidth="1"/>
    <col min="3077" max="3328" width="9" style="162"/>
    <col min="3329" max="3329" width="5.25" style="162" customWidth="1"/>
    <col min="3330" max="3330" width="5.375" style="162" customWidth="1"/>
    <col min="3331" max="3331" width="28.75" style="162" customWidth="1"/>
    <col min="3332" max="3332" width="11.75" style="162" customWidth="1"/>
    <col min="3333" max="3584" width="9" style="162"/>
    <col min="3585" max="3585" width="5.25" style="162" customWidth="1"/>
    <col min="3586" max="3586" width="5.375" style="162" customWidth="1"/>
    <col min="3587" max="3587" width="28.75" style="162" customWidth="1"/>
    <col min="3588" max="3588" width="11.75" style="162" customWidth="1"/>
    <col min="3589" max="3840" width="9" style="162"/>
    <col min="3841" max="3841" width="5.25" style="162" customWidth="1"/>
    <col min="3842" max="3842" width="5.375" style="162" customWidth="1"/>
    <col min="3843" max="3843" width="28.75" style="162" customWidth="1"/>
    <col min="3844" max="3844" width="11.75" style="162" customWidth="1"/>
    <col min="3845" max="4096" width="9" style="162"/>
    <col min="4097" max="4097" width="5.25" style="162" customWidth="1"/>
    <col min="4098" max="4098" width="5.375" style="162" customWidth="1"/>
    <col min="4099" max="4099" width="28.75" style="162" customWidth="1"/>
    <col min="4100" max="4100" width="11.75" style="162" customWidth="1"/>
    <col min="4101" max="4352" width="9" style="162"/>
    <col min="4353" max="4353" width="5.25" style="162" customWidth="1"/>
    <col min="4354" max="4354" width="5.375" style="162" customWidth="1"/>
    <col min="4355" max="4355" width="28.75" style="162" customWidth="1"/>
    <col min="4356" max="4356" width="11.75" style="162" customWidth="1"/>
    <col min="4357" max="4608" width="9" style="162"/>
    <col min="4609" max="4609" width="5.25" style="162" customWidth="1"/>
    <col min="4610" max="4610" width="5.375" style="162" customWidth="1"/>
    <col min="4611" max="4611" width="28.75" style="162" customWidth="1"/>
    <col min="4612" max="4612" width="11.75" style="162" customWidth="1"/>
    <col min="4613" max="4864" width="9" style="162"/>
    <col min="4865" max="4865" width="5.25" style="162" customWidth="1"/>
    <col min="4866" max="4866" width="5.375" style="162" customWidth="1"/>
    <col min="4867" max="4867" width="28.75" style="162" customWidth="1"/>
    <col min="4868" max="4868" width="11.75" style="162" customWidth="1"/>
    <col min="4869" max="5120" width="9" style="162"/>
    <col min="5121" max="5121" width="5.25" style="162" customWidth="1"/>
    <col min="5122" max="5122" width="5.375" style="162" customWidth="1"/>
    <col min="5123" max="5123" width="28.75" style="162" customWidth="1"/>
    <col min="5124" max="5124" width="11.75" style="162" customWidth="1"/>
    <col min="5125" max="5376" width="9" style="162"/>
    <col min="5377" max="5377" width="5.25" style="162" customWidth="1"/>
    <col min="5378" max="5378" width="5.375" style="162" customWidth="1"/>
    <col min="5379" max="5379" width="28.75" style="162" customWidth="1"/>
    <col min="5380" max="5380" width="11.75" style="162" customWidth="1"/>
    <col min="5381" max="5632" width="9" style="162"/>
    <col min="5633" max="5633" width="5.25" style="162" customWidth="1"/>
    <col min="5634" max="5634" width="5.375" style="162" customWidth="1"/>
    <col min="5635" max="5635" width="28.75" style="162" customWidth="1"/>
    <col min="5636" max="5636" width="11.75" style="162" customWidth="1"/>
    <col min="5637" max="5888" width="9" style="162"/>
    <col min="5889" max="5889" width="5.25" style="162" customWidth="1"/>
    <col min="5890" max="5890" width="5.375" style="162" customWidth="1"/>
    <col min="5891" max="5891" width="28.75" style="162" customWidth="1"/>
    <col min="5892" max="5892" width="11.75" style="162" customWidth="1"/>
    <col min="5893" max="6144" width="9" style="162"/>
    <col min="6145" max="6145" width="5.25" style="162" customWidth="1"/>
    <col min="6146" max="6146" width="5.375" style="162" customWidth="1"/>
    <col min="6147" max="6147" width="28.75" style="162" customWidth="1"/>
    <col min="6148" max="6148" width="11.75" style="162" customWidth="1"/>
    <col min="6149" max="6400" width="9" style="162"/>
    <col min="6401" max="6401" width="5.25" style="162" customWidth="1"/>
    <col min="6402" max="6402" width="5.375" style="162" customWidth="1"/>
    <col min="6403" max="6403" width="28.75" style="162" customWidth="1"/>
    <col min="6404" max="6404" width="11.75" style="162" customWidth="1"/>
    <col min="6405" max="6656" width="9" style="162"/>
    <col min="6657" max="6657" width="5.25" style="162" customWidth="1"/>
    <col min="6658" max="6658" width="5.375" style="162" customWidth="1"/>
    <col min="6659" max="6659" width="28.75" style="162" customWidth="1"/>
    <col min="6660" max="6660" width="11.75" style="162" customWidth="1"/>
    <col min="6661" max="6912" width="9" style="162"/>
    <col min="6913" max="6913" width="5.25" style="162" customWidth="1"/>
    <col min="6914" max="6914" width="5.375" style="162" customWidth="1"/>
    <col min="6915" max="6915" width="28.75" style="162" customWidth="1"/>
    <col min="6916" max="6916" width="11.75" style="162" customWidth="1"/>
    <col min="6917" max="7168" width="9" style="162"/>
    <col min="7169" max="7169" width="5.25" style="162" customWidth="1"/>
    <col min="7170" max="7170" width="5.375" style="162" customWidth="1"/>
    <col min="7171" max="7171" width="28.75" style="162" customWidth="1"/>
    <col min="7172" max="7172" width="11.75" style="162" customWidth="1"/>
    <col min="7173" max="7424" width="9" style="162"/>
    <col min="7425" max="7425" width="5.25" style="162" customWidth="1"/>
    <col min="7426" max="7426" width="5.375" style="162" customWidth="1"/>
    <col min="7427" max="7427" width="28.75" style="162" customWidth="1"/>
    <col min="7428" max="7428" width="11.75" style="162" customWidth="1"/>
    <col min="7429" max="7680" width="9" style="162"/>
    <col min="7681" max="7681" width="5.25" style="162" customWidth="1"/>
    <col min="7682" max="7682" width="5.375" style="162" customWidth="1"/>
    <col min="7683" max="7683" width="28.75" style="162" customWidth="1"/>
    <col min="7684" max="7684" width="11.75" style="162" customWidth="1"/>
    <col min="7685" max="7936" width="9" style="162"/>
    <col min="7937" max="7937" width="5.25" style="162" customWidth="1"/>
    <col min="7938" max="7938" width="5.375" style="162" customWidth="1"/>
    <col min="7939" max="7939" width="28.75" style="162" customWidth="1"/>
    <col min="7940" max="7940" width="11.75" style="162" customWidth="1"/>
    <col min="7941" max="8192" width="9" style="162"/>
    <col min="8193" max="8193" width="5.25" style="162" customWidth="1"/>
    <col min="8194" max="8194" width="5.375" style="162" customWidth="1"/>
    <col min="8195" max="8195" width="28.75" style="162" customWidth="1"/>
    <col min="8196" max="8196" width="11.75" style="162" customWidth="1"/>
    <col min="8197" max="8448" width="9" style="162"/>
    <col min="8449" max="8449" width="5.25" style="162" customWidth="1"/>
    <col min="8450" max="8450" width="5.375" style="162" customWidth="1"/>
    <col min="8451" max="8451" width="28.75" style="162" customWidth="1"/>
    <col min="8452" max="8452" width="11.75" style="162" customWidth="1"/>
    <col min="8453" max="8704" width="9" style="162"/>
    <col min="8705" max="8705" width="5.25" style="162" customWidth="1"/>
    <col min="8706" max="8706" width="5.375" style="162" customWidth="1"/>
    <col min="8707" max="8707" width="28.75" style="162" customWidth="1"/>
    <col min="8708" max="8708" width="11.75" style="162" customWidth="1"/>
    <col min="8709" max="8960" width="9" style="162"/>
    <col min="8961" max="8961" width="5.25" style="162" customWidth="1"/>
    <col min="8962" max="8962" width="5.375" style="162" customWidth="1"/>
    <col min="8963" max="8963" width="28.75" style="162" customWidth="1"/>
    <col min="8964" max="8964" width="11.75" style="162" customWidth="1"/>
    <col min="8965" max="9216" width="9" style="162"/>
    <col min="9217" max="9217" width="5.25" style="162" customWidth="1"/>
    <col min="9218" max="9218" width="5.375" style="162" customWidth="1"/>
    <col min="9219" max="9219" width="28.75" style="162" customWidth="1"/>
    <col min="9220" max="9220" width="11.75" style="162" customWidth="1"/>
    <col min="9221" max="9472" width="9" style="162"/>
    <col min="9473" max="9473" width="5.25" style="162" customWidth="1"/>
    <col min="9474" max="9474" width="5.375" style="162" customWidth="1"/>
    <col min="9475" max="9475" width="28.75" style="162" customWidth="1"/>
    <col min="9476" max="9476" width="11.75" style="162" customWidth="1"/>
    <col min="9477" max="9728" width="9" style="162"/>
    <col min="9729" max="9729" width="5.25" style="162" customWidth="1"/>
    <col min="9730" max="9730" width="5.375" style="162" customWidth="1"/>
    <col min="9731" max="9731" width="28.75" style="162" customWidth="1"/>
    <col min="9732" max="9732" width="11.75" style="162" customWidth="1"/>
    <col min="9733" max="9984" width="9" style="162"/>
    <col min="9985" max="9985" width="5.25" style="162" customWidth="1"/>
    <col min="9986" max="9986" width="5.375" style="162" customWidth="1"/>
    <col min="9987" max="9987" width="28.75" style="162" customWidth="1"/>
    <col min="9988" max="9988" width="11.75" style="162" customWidth="1"/>
    <col min="9989" max="10240" width="9" style="162"/>
    <col min="10241" max="10241" width="5.25" style="162" customWidth="1"/>
    <col min="10242" max="10242" width="5.375" style="162" customWidth="1"/>
    <col min="10243" max="10243" width="28.75" style="162" customWidth="1"/>
    <col min="10244" max="10244" width="11.75" style="162" customWidth="1"/>
    <col min="10245" max="10496" width="9" style="162"/>
    <col min="10497" max="10497" width="5.25" style="162" customWidth="1"/>
    <col min="10498" max="10498" width="5.375" style="162" customWidth="1"/>
    <col min="10499" max="10499" width="28.75" style="162" customWidth="1"/>
    <col min="10500" max="10500" width="11.75" style="162" customWidth="1"/>
    <col min="10501" max="10752" width="9" style="162"/>
    <col min="10753" max="10753" width="5.25" style="162" customWidth="1"/>
    <col min="10754" max="10754" width="5.375" style="162" customWidth="1"/>
    <col min="10755" max="10755" width="28.75" style="162" customWidth="1"/>
    <col min="10756" max="10756" width="11.75" style="162" customWidth="1"/>
    <col min="10757" max="11008" width="9" style="162"/>
    <col min="11009" max="11009" width="5.25" style="162" customWidth="1"/>
    <col min="11010" max="11010" width="5.375" style="162" customWidth="1"/>
    <col min="11011" max="11011" width="28.75" style="162" customWidth="1"/>
    <col min="11012" max="11012" width="11.75" style="162" customWidth="1"/>
    <col min="11013" max="11264" width="9" style="162"/>
    <col min="11265" max="11265" width="5.25" style="162" customWidth="1"/>
    <col min="11266" max="11266" width="5.375" style="162" customWidth="1"/>
    <col min="11267" max="11267" width="28.75" style="162" customWidth="1"/>
    <col min="11268" max="11268" width="11.75" style="162" customWidth="1"/>
    <col min="11269" max="11520" width="9" style="162"/>
    <col min="11521" max="11521" width="5.25" style="162" customWidth="1"/>
    <col min="11522" max="11522" width="5.375" style="162" customWidth="1"/>
    <col min="11523" max="11523" width="28.75" style="162" customWidth="1"/>
    <col min="11524" max="11524" width="11.75" style="162" customWidth="1"/>
    <col min="11525" max="11776" width="9" style="162"/>
    <col min="11777" max="11777" width="5.25" style="162" customWidth="1"/>
    <col min="11778" max="11778" width="5.375" style="162" customWidth="1"/>
    <col min="11779" max="11779" width="28.75" style="162" customWidth="1"/>
    <col min="11780" max="11780" width="11.75" style="162" customWidth="1"/>
    <col min="11781" max="12032" width="9" style="162"/>
    <col min="12033" max="12033" width="5.25" style="162" customWidth="1"/>
    <col min="12034" max="12034" width="5.375" style="162" customWidth="1"/>
    <col min="12035" max="12035" width="28.75" style="162" customWidth="1"/>
    <col min="12036" max="12036" width="11.75" style="162" customWidth="1"/>
    <col min="12037" max="12288" width="9" style="162"/>
    <col min="12289" max="12289" width="5.25" style="162" customWidth="1"/>
    <col min="12290" max="12290" width="5.375" style="162" customWidth="1"/>
    <col min="12291" max="12291" width="28.75" style="162" customWidth="1"/>
    <col min="12292" max="12292" width="11.75" style="162" customWidth="1"/>
    <col min="12293" max="12544" width="9" style="162"/>
    <col min="12545" max="12545" width="5.25" style="162" customWidth="1"/>
    <col min="12546" max="12546" width="5.375" style="162" customWidth="1"/>
    <col min="12547" max="12547" width="28.75" style="162" customWidth="1"/>
    <col min="12548" max="12548" width="11.75" style="162" customWidth="1"/>
    <col min="12549" max="12800" width="9" style="162"/>
    <col min="12801" max="12801" width="5.25" style="162" customWidth="1"/>
    <col min="12802" max="12802" width="5.375" style="162" customWidth="1"/>
    <col min="12803" max="12803" width="28.75" style="162" customWidth="1"/>
    <col min="12804" max="12804" width="11.75" style="162" customWidth="1"/>
    <col min="12805" max="13056" width="9" style="162"/>
    <col min="13057" max="13057" width="5.25" style="162" customWidth="1"/>
    <col min="13058" max="13058" width="5.375" style="162" customWidth="1"/>
    <col min="13059" max="13059" width="28.75" style="162" customWidth="1"/>
    <col min="13060" max="13060" width="11.75" style="162" customWidth="1"/>
    <col min="13061" max="13312" width="9" style="162"/>
    <col min="13313" max="13313" width="5.25" style="162" customWidth="1"/>
    <col min="13314" max="13314" width="5.375" style="162" customWidth="1"/>
    <col min="13315" max="13315" width="28.75" style="162" customWidth="1"/>
    <col min="13316" max="13316" width="11.75" style="162" customWidth="1"/>
    <col min="13317" max="13568" width="9" style="162"/>
    <col min="13569" max="13569" width="5.25" style="162" customWidth="1"/>
    <col min="13570" max="13570" width="5.375" style="162" customWidth="1"/>
    <col min="13571" max="13571" width="28.75" style="162" customWidth="1"/>
    <col min="13572" max="13572" width="11.75" style="162" customWidth="1"/>
    <col min="13573" max="13824" width="9" style="162"/>
    <col min="13825" max="13825" width="5.25" style="162" customWidth="1"/>
    <col min="13826" max="13826" width="5.375" style="162" customWidth="1"/>
    <col min="13827" max="13827" width="28.75" style="162" customWidth="1"/>
    <col min="13828" max="13828" width="11.75" style="162" customWidth="1"/>
    <col min="13829" max="14080" width="9" style="162"/>
    <col min="14081" max="14081" width="5.25" style="162" customWidth="1"/>
    <col min="14082" max="14082" width="5.375" style="162" customWidth="1"/>
    <col min="14083" max="14083" width="28.75" style="162" customWidth="1"/>
    <col min="14084" max="14084" width="11.75" style="162" customWidth="1"/>
    <col min="14085" max="14336" width="9" style="162"/>
    <col min="14337" max="14337" width="5.25" style="162" customWidth="1"/>
    <col min="14338" max="14338" width="5.375" style="162" customWidth="1"/>
    <col min="14339" max="14339" width="28.75" style="162" customWidth="1"/>
    <col min="14340" max="14340" width="11.75" style="162" customWidth="1"/>
    <col min="14341" max="14592" width="9" style="162"/>
    <col min="14593" max="14593" width="5.25" style="162" customWidth="1"/>
    <col min="14594" max="14594" width="5.375" style="162" customWidth="1"/>
    <col min="14595" max="14595" width="28.75" style="162" customWidth="1"/>
    <col min="14596" max="14596" width="11.75" style="162" customWidth="1"/>
    <col min="14597" max="14848" width="9" style="162"/>
    <col min="14849" max="14849" width="5.25" style="162" customWidth="1"/>
    <col min="14850" max="14850" width="5.375" style="162" customWidth="1"/>
    <col min="14851" max="14851" width="28.75" style="162" customWidth="1"/>
    <col min="14852" max="14852" width="11.75" style="162" customWidth="1"/>
    <col min="14853" max="15104" width="9" style="162"/>
    <col min="15105" max="15105" width="5.25" style="162" customWidth="1"/>
    <col min="15106" max="15106" width="5.375" style="162" customWidth="1"/>
    <col min="15107" max="15107" width="28.75" style="162" customWidth="1"/>
    <col min="15108" max="15108" width="11.75" style="162" customWidth="1"/>
    <col min="15109" max="15360" width="9" style="162"/>
    <col min="15361" max="15361" width="5.25" style="162" customWidth="1"/>
    <col min="15362" max="15362" width="5.375" style="162" customWidth="1"/>
    <col min="15363" max="15363" width="28.75" style="162" customWidth="1"/>
    <col min="15364" max="15364" width="11.75" style="162" customWidth="1"/>
    <col min="15365" max="15616" width="9" style="162"/>
    <col min="15617" max="15617" width="5.25" style="162" customWidth="1"/>
    <col min="15618" max="15618" width="5.375" style="162" customWidth="1"/>
    <col min="15619" max="15619" width="28.75" style="162" customWidth="1"/>
    <col min="15620" max="15620" width="11.75" style="162" customWidth="1"/>
    <col min="15621" max="15872" width="9" style="162"/>
    <col min="15873" max="15873" width="5.25" style="162" customWidth="1"/>
    <col min="15874" max="15874" width="5.375" style="162" customWidth="1"/>
    <col min="15875" max="15875" width="28.75" style="162" customWidth="1"/>
    <col min="15876" max="15876" width="11.75" style="162" customWidth="1"/>
    <col min="15877" max="16128" width="9" style="162"/>
    <col min="16129" max="16129" width="5.25" style="162" customWidth="1"/>
    <col min="16130" max="16130" width="5.375" style="162" customWidth="1"/>
    <col min="16131" max="16131" width="28.75" style="162" customWidth="1"/>
    <col min="16132" max="16132" width="11.75" style="162" customWidth="1"/>
    <col min="16133" max="16384" width="9" style="162"/>
  </cols>
  <sheetData>
    <row r="1" spans="1:7">
      <c r="A1" s="171"/>
      <c r="B1" s="171"/>
      <c r="C1" s="171"/>
      <c r="D1" s="171"/>
      <c r="E1" s="171"/>
      <c r="F1" s="171"/>
    </row>
    <row r="2" spans="1:7" ht="30.6" customHeight="1">
      <c r="B2" s="170"/>
      <c r="C2" s="169" t="s">
        <v>548</v>
      </c>
      <c r="D2" s="169" t="s">
        <v>547</v>
      </c>
      <c r="E2" s="169" t="s">
        <v>546</v>
      </c>
      <c r="F2" s="168" t="s">
        <v>545</v>
      </c>
      <c r="G2" s="168"/>
    </row>
    <row r="3" spans="1:7" ht="16.899999999999999" customHeight="1">
      <c r="B3" s="163">
        <v>0</v>
      </c>
      <c r="C3" s="164" t="s">
        <v>544</v>
      </c>
      <c r="D3" s="167">
        <v>2</v>
      </c>
      <c r="E3" s="167">
        <v>6</v>
      </c>
      <c r="F3" s="166">
        <f t="shared" ref="F3:F14" si="0">SUM(D3:E3)</f>
        <v>8</v>
      </c>
      <c r="G3" s="165"/>
    </row>
    <row r="4" spans="1:7" ht="16.899999999999999" customHeight="1">
      <c r="B4" s="163">
        <v>1</v>
      </c>
      <c r="C4" s="164" t="s">
        <v>543</v>
      </c>
      <c r="D4" s="167">
        <v>3</v>
      </c>
      <c r="E4" s="167">
        <v>6</v>
      </c>
      <c r="F4" s="166">
        <f t="shared" si="0"/>
        <v>9</v>
      </c>
      <c r="G4" s="165"/>
    </row>
    <row r="5" spans="1:7" ht="16.899999999999999" customHeight="1">
      <c r="B5" s="163">
        <v>2</v>
      </c>
      <c r="C5" s="164" t="s">
        <v>542</v>
      </c>
      <c r="D5" s="167">
        <v>4</v>
      </c>
      <c r="E5" s="167">
        <v>6</v>
      </c>
      <c r="F5" s="166">
        <f t="shared" si="0"/>
        <v>10</v>
      </c>
      <c r="G5" s="165"/>
    </row>
    <row r="6" spans="1:7" ht="16.899999999999999" customHeight="1">
      <c r="B6" s="163">
        <v>3</v>
      </c>
      <c r="C6" s="164" t="s">
        <v>541</v>
      </c>
      <c r="D6" s="167">
        <v>5</v>
      </c>
      <c r="E6" s="167">
        <v>6</v>
      </c>
      <c r="F6" s="166">
        <f t="shared" si="0"/>
        <v>11</v>
      </c>
      <c r="G6" s="165"/>
    </row>
    <row r="7" spans="1:7" ht="16.899999999999999" customHeight="1">
      <c r="B7" s="163">
        <v>4</v>
      </c>
      <c r="C7" s="164" t="s">
        <v>540</v>
      </c>
      <c r="D7" s="167">
        <v>6</v>
      </c>
      <c r="E7" s="167">
        <v>6</v>
      </c>
      <c r="F7" s="166">
        <f t="shared" si="0"/>
        <v>12</v>
      </c>
      <c r="G7" s="165"/>
    </row>
    <row r="8" spans="1:7" ht="16.899999999999999" customHeight="1">
      <c r="B8" s="163">
        <v>5</v>
      </c>
      <c r="C8" s="164" t="s">
        <v>539</v>
      </c>
      <c r="D8" s="167">
        <v>7</v>
      </c>
      <c r="E8" s="167">
        <v>6</v>
      </c>
      <c r="F8" s="166">
        <f t="shared" si="0"/>
        <v>13</v>
      </c>
      <c r="G8" s="165"/>
    </row>
    <row r="9" spans="1:7" ht="16.899999999999999" customHeight="1">
      <c r="B9" s="163">
        <v>6</v>
      </c>
      <c r="C9" s="164" t="s">
        <v>538</v>
      </c>
      <c r="D9" s="167">
        <v>8</v>
      </c>
      <c r="E9" s="167">
        <v>6</v>
      </c>
      <c r="F9" s="166">
        <f t="shared" si="0"/>
        <v>14</v>
      </c>
      <c r="G9" s="165"/>
    </row>
    <row r="10" spans="1:7" ht="16.899999999999999" customHeight="1">
      <c r="B10" s="163">
        <v>7</v>
      </c>
      <c r="C10" s="164" t="s">
        <v>537</v>
      </c>
      <c r="D10" s="167">
        <v>9</v>
      </c>
      <c r="E10" s="167">
        <v>6</v>
      </c>
      <c r="F10" s="166">
        <f t="shared" si="0"/>
        <v>15</v>
      </c>
      <c r="G10" s="165"/>
    </row>
    <row r="11" spans="1:7" ht="16.899999999999999" customHeight="1">
      <c r="B11" s="163">
        <v>8</v>
      </c>
      <c r="C11" s="164" t="s">
        <v>536</v>
      </c>
      <c r="D11" s="167">
        <v>10</v>
      </c>
      <c r="E11" s="167">
        <v>6</v>
      </c>
      <c r="F11" s="166">
        <f t="shared" si="0"/>
        <v>16</v>
      </c>
      <c r="G11" s="165"/>
    </row>
    <row r="12" spans="1:7" ht="16.899999999999999" customHeight="1">
      <c r="B12" s="163">
        <v>9</v>
      </c>
      <c r="C12" s="164" t="s">
        <v>535</v>
      </c>
      <c r="D12" s="167">
        <v>11</v>
      </c>
      <c r="E12" s="167">
        <v>6</v>
      </c>
      <c r="F12" s="166">
        <f t="shared" si="0"/>
        <v>17</v>
      </c>
      <c r="G12" s="165"/>
    </row>
    <row r="13" spans="1:7" ht="16.899999999999999" customHeight="1">
      <c r="B13" s="163">
        <v>10</v>
      </c>
      <c r="C13" s="164" t="s">
        <v>534</v>
      </c>
      <c r="D13" s="167">
        <v>12</v>
      </c>
      <c r="E13" s="167">
        <v>6</v>
      </c>
      <c r="F13" s="166">
        <f t="shared" si="0"/>
        <v>18</v>
      </c>
      <c r="G13" s="165"/>
    </row>
    <row r="14" spans="1:7">
      <c r="B14" s="163">
        <v>11</v>
      </c>
      <c r="C14" s="164" t="s">
        <v>533</v>
      </c>
      <c r="D14" s="167">
        <v>12</v>
      </c>
      <c r="E14" s="167">
        <v>7</v>
      </c>
      <c r="F14" s="166">
        <f t="shared" si="0"/>
        <v>19</v>
      </c>
      <c r="G14" s="165"/>
    </row>
    <row r="15" spans="1:7">
      <c r="C15" s="164"/>
      <c r="D15" s="163"/>
      <c r="E15" s="163"/>
    </row>
  </sheetData>
  <sheetProtection password="9207" sheet="1" objects="1" scenarios="1"/>
  <phoneticPr fontId="16"/>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XM550"/>
  <sheetViews>
    <sheetView view="pageBreakPreview" zoomScaleNormal="100" zoomScaleSheetLayoutView="100" workbookViewId="0">
      <pane xSplit="5" ySplit="5" topLeftCell="BB6" activePane="bottomRight" state="frozen"/>
      <selection activeCell="AA15" sqref="AA15:AE15"/>
      <selection pane="topRight" activeCell="AA15" sqref="AA15:AE15"/>
      <selection pane="bottomLeft" activeCell="AA15" sqref="AA15:AE15"/>
      <selection pane="bottomRight" activeCell="AA15" sqref="AA7:AE74"/>
    </sheetView>
  </sheetViews>
  <sheetFormatPr defaultRowHeight="13.5"/>
  <cols>
    <col min="1" max="1" width="9" style="172"/>
    <col min="2" max="2" width="5.625" style="185" customWidth="1"/>
    <col min="3" max="3" width="7.25" style="185" customWidth="1"/>
    <col min="4" max="4" width="4.5" style="185" bestFit="1" customWidth="1"/>
    <col min="5" max="5" width="8.375" style="185" customWidth="1"/>
    <col min="6" max="6" width="2.25" style="184" customWidth="1"/>
    <col min="7" max="7" width="6.875" style="175" customWidth="1"/>
    <col min="8" max="8" width="8.125" style="183" customWidth="1"/>
    <col min="9" max="9" width="6.875" style="176" customWidth="1"/>
    <col min="10" max="10" width="8.125" style="183" customWidth="1"/>
    <col min="11" max="11" width="2.25" style="692" customWidth="1"/>
    <col min="12" max="12" width="6.25" style="175" customWidth="1"/>
    <col min="13" max="13" width="6.25" style="183" customWidth="1"/>
    <col min="14" max="14" width="7.625" style="174" customWidth="1"/>
    <col min="15" max="15" width="6.25" style="176" customWidth="1"/>
    <col min="16" max="16" width="6.25" style="183" customWidth="1"/>
    <col min="17" max="17" width="7.625" style="174" customWidth="1"/>
    <col min="18" max="18" width="2.25" style="174" customWidth="1"/>
    <col min="19" max="19" width="5.5" style="182" customWidth="1"/>
    <col min="20" max="20" width="2.25" style="181" customWidth="1"/>
    <col min="21" max="21" width="12.25" style="180" bestFit="1" customWidth="1"/>
    <col min="22" max="22" width="2.25" style="692" customWidth="1"/>
    <col min="23" max="23" width="6.25" style="175" customWidth="1"/>
    <col min="24" max="24" width="11.375" style="179" bestFit="1" customWidth="1"/>
    <col min="25" max="25" width="2.25" style="174" customWidth="1"/>
    <col min="26" max="26" width="9.875" style="692" customWidth="1"/>
    <col min="27" max="27" width="13.625" style="176" customWidth="1"/>
    <col min="28" max="28" width="2.25" style="692" customWidth="1"/>
    <col min="29" max="29" width="13.625" style="179" customWidth="1"/>
    <col min="30" max="30" width="1.75" style="179" customWidth="1"/>
    <col min="31" max="31" width="2.25" style="692" customWidth="1"/>
    <col min="32" max="32" width="10.25" style="179" customWidth="1"/>
    <col min="33" max="33" width="2.25" style="174" customWidth="1"/>
    <col min="34" max="34" width="5.625" style="176" customWidth="1"/>
    <col min="35" max="35" width="5.375" style="176" customWidth="1"/>
    <col min="36" max="36" width="2.25" style="692" customWidth="1"/>
    <col min="37" max="37" width="9.75" style="178" bestFit="1" customWidth="1"/>
    <col min="38" max="38" width="2.25" style="175" customWidth="1"/>
    <col min="39" max="39" width="6" style="177" bestFit="1" customWidth="1"/>
    <col min="40" max="41" width="6.125" style="175" customWidth="1"/>
    <col min="42" max="42" width="2.25" style="175" customWidth="1"/>
    <col min="43" max="43" width="6" style="177" bestFit="1" customWidth="1"/>
    <col min="44" max="45" width="6.125" style="175" customWidth="1"/>
    <col min="46" max="46" width="2.25" style="174" customWidth="1"/>
    <col min="47" max="47" width="5.5" style="176" customWidth="1"/>
    <col min="48" max="48" width="2.25" style="692" customWidth="1"/>
    <col min="49" max="49" width="9.25" style="175" customWidth="1"/>
    <col min="50" max="50" width="2.25" style="175" customWidth="1"/>
    <col min="51" max="51" width="10.25" style="177" customWidth="1"/>
    <col min="52" max="52" width="2.25" style="175" customWidth="1"/>
    <col min="53" max="55" width="14.375" style="175" customWidth="1"/>
    <col min="56" max="56" width="14.375" style="177" customWidth="1"/>
    <col min="57" max="57" width="2.25" style="175" customWidth="1"/>
    <col min="58" max="58" width="11.75" style="177" customWidth="1"/>
    <col min="59" max="59" width="6.25" style="175" customWidth="1"/>
    <col min="60" max="60" width="6.625" style="176" customWidth="1"/>
    <col min="61" max="61" width="2.25" style="692" customWidth="1"/>
    <col min="62" max="62" width="12.25" style="175" bestFit="1" customWidth="1"/>
    <col min="63" max="63" width="6.25" style="175" customWidth="1"/>
    <col min="64" max="64" width="7.5" style="174" customWidth="1"/>
    <col min="65" max="77" width="9" style="173"/>
    <col min="78" max="295" width="9" style="172"/>
    <col min="296" max="296" width="1.75" style="172" customWidth="1"/>
    <col min="297" max="297" width="2.5" style="172" customWidth="1"/>
    <col min="298" max="298" width="3.625" style="172" customWidth="1"/>
    <col min="299" max="299" width="2.75" style="172" customWidth="1"/>
    <col min="300" max="300" width="0.875" style="172" customWidth="1"/>
    <col min="301" max="301" width="1.25" style="172" customWidth="1"/>
    <col min="302" max="302" width="5.375" style="172" customWidth="1"/>
    <col min="303" max="303" width="6.5" style="172" customWidth="1"/>
    <col min="304" max="304" width="4.125" style="172" customWidth="1"/>
    <col min="305" max="305" width="7.875" style="172" customWidth="1"/>
    <col min="306" max="306" width="8.75" style="172" customWidth="1"/>
    <col min="307" max="310" width="6.25" style="172" customWidth="1"/>
    <col min="311" max="311" width="4.875" style="172" customWidth="1"/>
    <col min="312" max="312" width="2.5" style="172" customWidth="1"/>
    <col min="313" max="313" width="4.875" style="172" customWidth="1"/>
    <col min="314" max="551" width="9" style="172"/>
    <col min="552" max="552" width="1.75" style="172" customWidth="1"/>
    <col min="553" max="553" width="2.5" style="172" customWidth="1"/>
    <col min="554" max="554" width="3.625" style="172" customWidth="1"/>
    <col min="555" max="555" width="2.75" style="172" customWidth="1"/>
    <col min="556" max="556" width="0.875" style="172" customWidth="1"/>
    <col min="557" max="557" width="1.25" style="172" customWidth="1"/>
    <col min="558" max="558" width="5.375" style="172" customWidth="1"/>
    <col min="559" max="559" width="6.5" style="172" customWidth="1"/>
    <col min="560" max="560" width="4.125" style="172" customWidth="1"/>
    <col min="561" max="561" width="7.875" style="172" customWidth="1"/>
    <col min="562" max="562" width="8.75" style="172" customWidth="1"/>
    <col min="563" max="566" width="6.25" style="172" customWidth="1"/>
    <col min="567" max="567" width="4.875" style="172" customWidth="1"/>
    <col min="568" max="568" width="2.5" style="172" customWidth="1"/>
    <col min="569" max="569" width="4.875" style="172" customWidth="1"/>
    <col min="570" max="807" width="9" style="172"/>
    <col min="808" max="808" width="1.75" style="172" customWidth="1"/>
    <col min="809" max="809" width="2.5" style="172" customWidth="1"/>
    <col min="810" max="810" width="3.625" style="172" customWidth="1"/>
    <col min="811" max="811" width="2.75" style="172" customWidth="1"/>
    <col min="812" max="812" width="0.875" style="172" customWidth="1"/>
    <col min="813" max="813" width="1.25" style="172" customWidth="1"/>
    <col min="814" max="814" width="5.375" style="172" customWidth="1"/>
    <col min="815" max="815" width="6.5" style="172" customWidth="1"/>
    <col min="816" max="816" width="4.125" style="172" customWidth="1"/>
    <col min="817" max="817" width="7.875" style="172" customWidth="1"/>
    <col min="818" max="818" width="8.75" style="172" customWidth="1"/>
    <col min="819" max="822" width="6.25" style="172" customWidth="1"/>
    <col min="823" max="823" width="4.875" style="172" customWidth="1"/>
    <col min="824" max="824" width="2.5" style="172" customWidth="1"/>
    <col min="825" max="825" width="4.875" style="172" customWidth="1"/>
    <col min="826" max="1063" width="9" style="172"/>
    <col min="1064" max="1064" width="1.75" style="172" customWidth="1"/>
    <col min="1065" max="1065" width="2.5" style="172" customWidth="1"/>
    <col min="1066" max="1066" width="3.625" style="172" customWidth="1"/>
    <col min="1067" max="1067" width="2.75" style="172" customWidth="1"/>
    <col min="1068" max="1068" width="0.875" style="172" customWidth="1"/>
    <col min="1069" max="1069" width="1.25" style="172" customWidth="1"/>
    <col min="1070" max="1070" width="5.375" style="172" customWidth="1"/>
    <col min="1071" max="1071" width="6.5" style="172" customWidth="1"/>
    <col min="1072" max="1072" width="4.125" style="172" customWidth="1"/>
    <col min="1073" max="1073" width="7.875" style="172" customWidth="1"/>
    <col min="1074" max="1074" width="8.75" style="172" customWidth="1"/>
    <col min="1075" max="1078" width="6.25" style="172" customWidth="1"/>
    <col min="1079" max="1079" width="4.875" style="172" customWidth="1"/>
    <col min="1080" max="1080" width="2.5" style="172" customWidth="1"/>
    <col min="1081" max="1081" width="4.875" style="172" customWidth="1"/>
    <col min="1082" max="1319" width="9" style="172"/>
    <col min="1320" max="1320" width="1.75" style="172" customWidth="1"/>
    <col min="1321" max="1321" width="2.5" style="172" customWidth="1"/>
    <col min="1322" max="1322" width="3.625" style="172" customWidth="1"/>
    <col min="1323" max="1323" width="2.75" style="172" customWidth="1"/>
    <col min="1324" max="1324" width="0.875" style="172" customWidth="1"/>
    <col min="1325" max="1325" width="1.25" style="172" customWidth="1"/>
    <col min="1326" max="1326" width="5.375" style="172" customWidth="1"/>
    <col min="1327" max="1327" width="6.5" style="172" customWidth="1"/>
    <col min="1328" max="1328" width="4.125" style="172" customWidth="1"/>
    <col min="1329" max="1329" width="7.875" style="172" customWidth="1"/>
    <col min="1330" max="1330" width="8.75" style="172" customWidth="1"/>
    <col min="1331" max="1334" width="6.25" style="172" customWidth="1"/>
    <col min="1335" max="1335" width="4.875" style="172" customWidth="1"/>
    <col min="1336" max="1336" width="2.5" style="172" customWidth="1"/>
    <col min="1337" max="1337" width="4.875" style="172" customWidth="1"/>
    <col min="1338" max="1575" width="9" style="172"/>
    <col min="1576" max="1576" width="1.75" style="172" customWidth="1"/>
    <col min="1577" max="1577" width="2.5" style="172" customWidth="1"/>
    <col min="1578" max="1578" width="3.625" style="172" customWidth="1"/>
    <col min="1579" max="1579" width="2.75" style="172" customWidth="1"/>
    <col min="1580" max="1580" width="0.875" style="172" customWidth="1"/>
    <col min="1581" max="1581" width="1.25" style="172" customWidth="1"/>
    <col min="1582" max="1582" width="5.375" style="172" customWidth="1"/>
    <col min="1583" max="1583" width="6.5" style="172" customWidth="1"/>
    <col min="1584" max="1584" width="4.125" style="172" customWidth="1"/>
    <col min="1585" max="1585" width="7.875" style="172" customWidth="1"/>
    <col min="1586" max="1586" width="8.75" style="172" customWidth="1"/>
    <col min="1587" max="1590" width="6.25" style="172" customWidth="1"/>
    <col min="1591" max="1591" width="4.875" style="172" customWidth="1"/>
    <col min="1592" max="1592" width="2.5" style="172" customWidth="1"/>
    <col min="1593" max="1593" width="4.875" style="172" customWidth="1"/>
    <col min="1594" max="1831" width="9" style="172"/>
    <col min="1832" max="1832" width="1.75" style="172" customWidth="1"/>
    <col min="1833" max="1833" width="2.5" style="172" customWidth="1"/>
    <col min="1834" max="1834" width="3.625" style="172" customWidth="1"/>
    <col min="1835" max="1835" width="2.75" style="172" customWidth="1"/>
    <col min="1836" max="1836" width="0.875" style="172" customWidth="1"/>
    <col min="1837" max="1837" width="1.25" style="172" customWidth="1"/>
    <col min="1838" max="1838" width="5.375" style="172" customWidth="1"/>
    <col min="1839" max="1839" width="6.5" style="172" customWidth="1"/>
    <col min="1840" max="1840" width="4.125" style="172" customWidth="1"/>
    <col min="1841" max="1841" width="7.875" style="172" customWidth="1"/>
    <col min="1842" max="1842" width="8.75" style="172" customWidth="1"/>
    <col min="1843" max="1846" width="6.25" style="172" customWidth="1"/>
    <col min="1847" max="1847" width="4.875" style="172" customWidth="1"/>
    <col min="1848" max="1848" width="2.5" style="172" customWidth="1"/>
    <col min="1849" max="1849" width="4.875" style="172" customWidth="1"/>
    <col min="1850" max="2087" width="9" style="172"/>
    <col min="2088" max="2088" width="1.75" style="172" customWidth="1"/>
    <col min="2089" max="2089" width="2.5" style="172" customWidth="1"/>
    <col min="2090" max="2090" width="3.625" style="172" customWidth="1"/>
    <col min="2091" max="2091" width="2.75" style="172" customWidth="1"/>
    <col min="2092" max="2092" width="0.875" style="172" customWidth="1"/>
    <col min="2093" max="2093" width="1.25" style="172" customWidth="1"/>
    <col min="2094" max="2094" width="5.375" style="172" customWidth="1"/>
    <col min="2095" max="2095" width="6.5" style="172" customWidth="1"/>
    <col min="2096" max="2096" width="4.125" style="172" customWidth="1"/>
    <col min="2097" max="2097" width="7.875" style="172" customWidth="1"/>
    <col min="2098" max="2098" width="8.75" style="172" customWidth="1"/>
    <col min="2099" max="2102" width="6.25" style="172" customWidth="1"/>
    <col min="2103" max="2103" width="4.875" style="172" customWidth="1"/>
    <col min="2104" max="2104" width="2.5" style="172" customWidth="1"/>
    <col min="2105" max="2105" width="4.875" style="172" customWidth="1"/>
    <col min="2106" max="2343" width="9" style="172"/>
    <col min="2344" max="2344" width="1.75" style="172" customWidth="1"/>
    <col min="2345" max="2345" width="2.5" style="172" customWidth="1"/>
    <col min="2346" max="2346" width="3.625" style="172" customWidth="1"/>
    <col min="2347" max="2347" width="2.75" style="172" customWidth="1"/>
    <col min="2348" max="2348" width="0.875" style="172" customWidth="1"/>
    <col min="2349" max="2349" width="1.25" style="172" customWidth="1"/>
    <col min="2350" max="2350" width="5.375" style="172" customWidth="1"/>
    <col min="2351" max="2351" width="6.5" style="172" customWidth="1"/>
    <col min="2352" max="2352" width="4.125" style="172" customWidth="1"/>
    <col min="2353" max="2353" width="7.875" style="172" customWidth="1"/>
    <col min="2354" max="2354" width="8.75" style="172" customWidth="1"/>
    <col min="2355" max="2358" width="6.25" style="172" customWidth="1"/>
    <col min="2359" max="2359" width="4.875" style="172" customWidth="1"/>
    <col min="2360" max="2360" width="2.5" style="172" customWidth="1"/>
    <col min="2361" max="2361" width="4.875" style="172" customWidth="1"/>
    <col min="2362" max="2599" width="9" style="172"/>
    <col min="2600" max="2600" width="1.75" style="172" customWidth="1"/>
    <col min="2601" max="2601" width="2.5" style="172" customWidth="1"/>
    <col min="2602" max="2602" width="3.625" style="172" customWidth="1"/>
    <col min="2603" max="2603" width="2.75" style="172" customWidth="1"/>
    <col min="2604" max="2604" width="0.875" style="172" customWidth="1"/>
    <col min="2605" max="2605" width="1.25" style="172" customWidth="1"/>
    <col min="2606" max="2606" width="5.375" style="172" customWidth="1"/>
    <col min="2607" max="2607" width="6.5" style="172" customWidth="1"/>
    <col min="2608" max="2608" width="4.125" style="172" customWidth="1"/>
    <col min="2609" max="2609" width="7.875" style="172" customWidth="1"/>
    <col min="2610" max="2610" width="8.75" style="172" customWidth="1"/>
    <col min="2611" max="2614" width="6.25" style="172" customWidth="1"/>
    <col min="2615" max="2615" width="4.875" style="172" customWidth="1"/>
    <col min="2616" max="2616" width="2.5" style="172" customWidth="1"/>
    <col min="2617" max="2617" width="4.875" style="172" customWidth="1"/>
    <col min="2618" max="2855" width="9" style="172"/>
    <col min="2856" max="2856" width="1.75" style="172" customWidth="1"/>
    <col min="2857" max="2857" width="2.5" style="172" customWidth="1"/>
    <col min="2858" max="2858" width="3.625" style="172" customWidth="1"/>
    <col min="2859" max="2859" width="2.75" style="172" customWidth="1"/>
    <col min="2860" max="2860" width="0.875" style="172" customWidth="1"/>
    <col min="2861" max="2861" width="1.25" style="172" customWidth="1"/>
    <col min="2862" max="2862" width="5.375" style="172" customWidth="1"/>
    <col min="2863" max="2863" width="6.5" style="172" customWidth="1"/>
    <col min="2864" max="2864" width="4.125" style="172" customWidth="1"/>
    <col min="2865" max="2865" width="7.875" style="172" customWidth="1"/>
    <col min="2866" max="2866" width="8.75" style="172" customWidth="1"/>
    <col min="2867" max="2870" width="6.25" style="172" customWidth="1"/>
    <col min="2871" max="2871" width="4.875" style="172" customWidth="1"/>
    <col min="2872" max="2872" width="2.5" style="172" customWidth="1"/>
    <col min="2873" max="2873" width="4.875" style="172" customWidth="1"/>
    <col min="2874" max="3111" width="9" style="172"/>
    <col min="3112" max="3112" width="1.75" style="172" customWidth="1"/>
    <col min="3113" max="3113" width="2.5" style="172" customWidth="1"/>
    <col min="3114" max="3114" width="3.625" style="172" customWidth="1"/>
    <col min="3115" max="3115" width="2.75" style="172" customWidth="1"/>
    <col min="3116" max="3116" width="0.875" style="172" customWidth="1"/>
    <col min="3117" max="3117" width="1.25" style="172" customWidth="1"/>
    <col min="3118" max="3118" width="5.375" style="172" customWidth="1"/>
    <col min="3119" max="3119" width="6.5" style="172" customWidth="1"/>
    <col min="3120" max="3120" width="4.125" style="172" customWidth="1"/>
    <col min="3121" max="3121" width="7.875" style="172" customWidth="1"/>
    <col min="3122" max="3122" width="8.75" style="172" customWidth="1"/>
    <col min="3123" max="3126" width="6.25" style="172" customWidth="1"/>
    <col min="3127" max="3127" width="4.875" style="172" customWidth="1"/>
    <col min="3128" max="3128" width="2.5" style="172" customWidth="1"/>
    <col min="3129" max="3129" width="4.875" style="172" customWidth="1"/>
    <col min="3130" max="3367" width="9" style="172"/>
    <col min="3368" max="3368" width="1.75" style="172" customWidth="1"/>
    <col min="3369" max="3369" width="2.5" style="172" customWidth="1"/>
    <col min="3370" max="3370" width="3.625" style="172" customWidth="1"/>
    <col min="3371" max="3371" width="2.75" style="172" customWidth="1"/>
    <col min="3372" max="3372" width="0.875" style="172" customWidth="1"/>
    <col min="3373" max="3373" width="1.25" style="172" customWidth="1"/>
    <col min="3374" max="3374" width="5.375" style="172" customWidth="1"/>
    <col min="3375" max="3375" width="6.5" style="172" customWidth="1"/>
    <col min="3376" max="3376" width="4.125" style="172" customWidth="1"/>
    <col min="3377" max="3377" width="7.875" style="172" customWidth="1"/>
    <col min="3378" max="3378" width="8.75" style="172" customWidth="1"/>
    <col min="3379" max="3382" width="6.25" style="172" customWidth="1"/>
    <col min="3383" max="3383" width="4.875" style="172" customWidth="1"/>
    <col min="3384" max="3384" width="2.5" style="172" customWidth="1"/>
    <col min="3385" max="3385" width="4.875" style="172" customWidth="1"/>
    <col min="3386" max="3623" width="9" style="172"/>
    <col min="3624" max="3624" width="1.75" style="172" customWidth="1"/>
    <col min="3625" max="3625" width="2.5" style="172" customWidth="1"/>
    <col min="3626" max="3626" width="3.625" style="172" customWidth="1"/>
    <col min="3627" max="3627" width="2.75" style="172" customWidth="1"/>
    <col min="3628" max="3628" width="0.875" style="172" customWidth="1"/>
    <col min="3629" max="3629" width="1.25" style="172" customWidth="1"/>
    <col min="3630" max="3630" width="5.375" style="172" customWidth="1"/>
    <col min="3631" max="3631" width="6.5" style="172" customWidth="1"/>
    <col min="3632" max="3632" width="4.125" style="172" customWidth="1"/>
    <col min="3633" max="3633" width="7.875" style="172" customWidth="1"/>
    <col min="3634" max="3634" width="8.75" style="172" customWidth="1"/>
    <col min="3635" max="3638" width="6.25" style="172" customWidth="1"/>
    <col min="3639" max="3639" width="4.875" style="172" customWidth="1"/>
    <col min="3640" max="3640" width="2.5" style="172" customWidth="1"/>
    <col min="3641" max="3641" width="4.875" style="172" customWidth="1"/>
    <col min="3642" max="3879" width="9" style="172"/>
    <col min="3880" max="3880" width="1.75" style="172" customWidth="1"/>
    <col min="3881" max="3881" width="2.5" style="172" customWidth="1"/>
    <col min="3882" max="3882" width="3.625" style="172" customWidth="1"/>
    <col min="3883" max="3883" width="2.75" style="172" customWidth="1"/>
    <col min="3884" max="3884" width="0.875" style="172" customWidth="1"/>
    <col min="3885" max="3885" width="1.25" style="172" customWidth="1"/>
    <col min="3886" max="3886" width="5.375" style="172" customWidth="1"/>
    <col min="3887" max="3887" width="6.5" style="172" customWidth="1"/>
    <col min="3888" max="3888" width="4.125" style="172" customWidth="1"/>
    <col min="3889" max="3889" width="7.875" style="172" customWidth="1"/>
    <col min="3890" max="3890" width="8.75" style="172" customWidth="1"/>
    <col min="3891" max="3894" width="6.25" style="172" customWidth="1"/>
    <col min="3895" max="3895" width="4.875" style="172" customWidth="1"/>
    <col min="3896" max="3896" width="2.5" style="172" customWidth="1"/>
    <col min="3897" max="3897" width="4.875" style="172" customWidth="1"/>
    <col min="3898" max="4135" width="9" style="172"/>
    <col min="4136" max="4136" width="1.75" style="172" customWidth="1"/>
    <col min="4137" max="4137" width="2.5" style="172" customWidth="1"/>
    <col min="4138" max="4138" width="3.625" style="172" customWidth="1"/>
    <col min="4139" max="4139" width="2.75" style="172" customWidth="1"/>
    <col min="4140" max="4140" width="0.875" style="172" customWidth="1"/>
    <col min="4141" max="4141" width="1.25" style="172" customWidth="1"/>
    <col min="4142" max="4142" width="5.375" style="172" customWidth="1"/>
    <col min="4143" max="4143" width="6.5" style="172" customWidth="1"/>
    <col min="4144" max="4144" width="4.125" style="172" customWidth="1"/>
    <col min="4145" max="4145" width="7.875" style="172" customWidth="1"/>
    <col min="4146" max="4146" width="8.75" style="172" customWidth="1"/>
    <col min="4147" max="4150" width="6.25" style="172" customWidth="1"/>
    <col min="4151" max="4151" width="4.875" style="172" customWidth="1"/>
    <col min="4152" max="4152" width="2.5" style="172" customWidth="1"/>
    <col min="4153" max="4153" width="4.875" style="172" customWidth="1"/>
    <col min="4154" max="4391" width="9" style="172"/>
    <col min="4392" max="4392" width="1.75" style="172" customWidth="1"/>
    <col min="4393" max="4393" width="2.5" style="172" customWidth="1"/>
    <col min="4394" max="4394" width="3.625" style="172" customWidth="1"/>
    <col min="4395" max="4395" width="2.75" style="172" customWidth="1"/>
    <col min="4396" max="4396" width="0.875" style="172" customWidth="1"/>
    <col min="4397" max="4397" width="1.25" style="172" customWidth="1"/>
    <col min="4398" max="4398" width="5.375" style="172" customWidth="1"/>
    <col min="4399" max="4399" width="6.5" style="172" customWidth="1"/>
    <col min="4400" max="4400" width="4.125" style="172" customWidth="1"/>
    <col min="4401" max="4401" width="7.875" style="172" customWidth="1"/>
    <col min="4402" max="4402" width="8.75" style="172" customWidth="1"/>
    <col min="4403" max="4406" width="6.25" style="172" customWidth="1"/>
    <col min="4407" max="4407" width="4.875" style="172" customWidth="1"/>
    <col min="4408" max="4408" width="2.5" style="172" customWidth="1"/>
    <col min="4409" max="4409" width="4.875" style="172" customWidth="1"/>
    <col min="4410" max="4647" width="9" style="172"/>
    <col min="4648" max="4648" width="1.75" style="172" customWidth="1"/>
    <col min="4649" max="4649" width="2.5" style="172" customWidth="1"/>
    <col min="4650" max="4650" width="3.625" style="172" customWidth="1"/>
    <col min="4651" max="4651" width="2.75" style="172" customWidth="1"/>
    <col min="4652" max="4652" width="0.875" style="172" customWidth="1"/>
    <col min="4653" max="4653" width="1.25" style="172" customWidth="1"/>
    <col min="4654" max="4654" width="5.375" style="172" customWidth="1"/>
    <col min="4655" max="4655" width="6.5" style="172" customWidth="1"/>
    <col min="4656" max="4656" width="4.125" style="172" customWidth="1"/>
    <col min="4657" max="4657" width="7.875" style="172" customWidth="1"/>
    <col min="4658" max="4658" width="8.75" style="172" customWidth="1"/>
    <col min="4659" max="4662" width="6.25" style="172" customWidth="1"/>
    <col min="4663" max="4663" width="4.875" style="172" customWidth="1"/>
    <col min="4664" max="4664" width="2.5" style="172" customWidth="1"/>
    <col min="4665" max="4665" width="4.875" style="172" customWidth="1"/>
    <col min="4666" max="4903" width="9" style="172"/>
    <col min="4904" max="4904" width="1.75" style="172" customWidth="1"/>
    <col min="4905" max="4905" width="2.5" style="172" customWidth="1"/>
    <col min="4906" max="4906" width="3.625" style="172" customWidth="1"/>
    <col min="4907" max="4907" width="2.75" style="172" customWidth="1"/>
    <col min="4908" max="4908" width="0.875" style="172" customWidth="1"/>
    <col min="4909" max="4909" width="1.25" style="172" customWidth="1"/>
    <col min="4910" max="4910" width="5.375" style="172" customWidth="1"/>
    <col min="4911" max="4911" width="6.5" style="172" customWidth="1"/>
    <col min="4912" max="4912" width="4.125" style="172" customWidth="1"/>
    <col min="4913" max="4913" width="7.875" style="172" customWidth="1"/>
    <col min="4914" max="4914" width="8.75" style="172" customWidth="1"/>
    <col min="4915" max="4918" width="6.25" style="172" customWidth="1"/>
    <col min="4919" max="4919" width="4.875" style="172" customWidth="1"/>
    <col min="4920" max="4920" width="2.5" style="172" customWidth="1"/>
    <col min="4921" max="4921" width="4.875" style="172" customWidth="1"/>
    <col min="4922" max="5159" width="9" style="172"/>
    <col min="5160" max="5160" width="1.75" style="172" customWidth="1"/>
    <col min="5161" max="5161" width="2.5" style="172" customWidth="1"/>
    <col min="5162" max="5162" width="3.625" style="172" customWidth="1"/>
    <col min="5163" max="5163" width="2.75" style="172" customWidth="1"/>
    <col min="5164" max="5164" width="0.875" style="172" customWidth="1"/>
    <col min="5165" max="5165" width="1.25" style="172" customWidth="1"/>
    <col min="5166" max="5166" width="5.375" style="172" customWidth="1"/>
    <col min="5167" max="5167" width="6.5" style="172" customWidth="1"/>
    <col min="5168" max="5168" width="4.125" style="172" customWidth="1"/>
    <col min="5169" max="5169" width="7.875" style="172" customWidth="1"/>
    <col min="5170" max="5170" width="8.75" style="172" customWidth="1"/>
    <col min="5171" max="5174" width="6.25" style="172" customWidth="1"/>
    <col min="5175" max="5175" width="4.875" style="172" customWidth="1"/>
    <col min="5176" max="5176" width="2.5" style="172" customWidth="1"/>
    <col min="5177" max="5177" width="4.875" style="172" customWidth="1"/>
    <col min="5178" max="5415" width="9" style="172"/>
    <col min="5416" max="5416" width="1.75" style="172" customWidth="1"/>
    <col min="5417" max="5417" width="2.5" style="172" customWidth="1"/>
    <col min="5418" max="5418" width="3.625" style="172" customWidth="1"/>
    <col min="5419" max="5419" width="2.75" style="172" customWidth="1"/>
    <col min="5420" max="5420" width="0.875" style="172" customWidth="1"/>
    <col min="5421" max="5421" width="1.25" style="172" customWidth="1"/>
    <col min="5422" max="5422" width="5.375" style="172" customWidth="1"/>
    <col min="5423" max="5423" width="6.5" style="172" customWidth="1"/>
    <col min="5424" max="5424" width="4.125" style="172" customWidth="1"/>
    <col min="5425" max="5425" width="7.875" style="172" customWidth="1"/>
    <col min="5426" max="5426" width="8.75" style="172" customWidth="1"/>
    <col min="5427" max="5430" width="6.25" style="172" customWidth="1"/>
    <col min="5431" max="5431" width="4.875" style="172" customWidth="1"/>
    <col min="5432" max="5432" width="2.5" style="172" customWidth="1"/>
    <col min="5433" max="5433" width="4.875" style="172" customWidth="1"/>
    <col min="5434" max="5671" width="9" style="172"/>
    <col min="5672" max="5672" width="1.75" style="172" customWidth="1"/>
    <col min="5673" max="5673" width="2.5" style="172" customWidth="1"/>
    <col min="5674" max="5674" width="3.625" style="172" customWidth="1"/>
    <col min="5675" max="5675" width="2.75" style="172" customWidth="1"/>
    <col min="5676" max="5676" width="0.875" style="172" customWidth="1"/>
    <col min="5677" max="5677" width="1.25" style="172" customWidth="1"/>
    <col min="5678" max="5678" width="5.375" style="172" customWidth="1"/>
    <col min="5679" max="5679" width="6.5" style="172" customWidth="1"/>
    <col min="5680" max="5680" width="4.125" style="172" customWidth="1"/>
    <col min="5681" max="5681" width="7.875" style="172" customWidth="1"/>
    <col min="5682" max="5682" width="8.75" style="172" customWidth="1"/>
    <col min="5683" max="5686" width="6.25" style="172" customWidth="1"/>
    <col min="5687" max="5687" width="4.875" style="172" customWidth="1"/>
    <col min="5688" max="5688" width="2.5" style="172" customWidth="1"/>
    <col min="5689" max="5689" width="4.875" style="172" customWidth="1"/>
    <col min="5690" max="5927" width="9" style="172"/>
    <col min="5928" max="5928" width="1.75" style="172" customWidth="1"/>
    <col min="5929" max="5929" width="2.5" style="172" customWidth="1"/>
    <col min="5930" max="5930" width="3.625" style="172" customWidth="1"/>
    <col min="5931" max="5931" width="2.75" style="172" customWidth="1"/>
    <col min="5932" max="5932" width="0.875" style="172" customWidth="1"/>
    <col min="5933" max="5933" width="1.25" style="172" customWidth="1"/>
    <col min="5934" max="5934" width="5.375" style="172" customWidth="1"/>
    <col min="5935" max="5935" width="6.5" style="172" customWidth="1"/>
    <col min="5936" max="5936" width="4.125" style="172" customWidth="1"/>
    <col min="5937" max="5937" width="7.875" style="172" customWidth="1"/>
    <col min="5938" max="5938" width="8.75" style="172" customWidth="1"/>
    <col min="5939" max="5942" width="6.25" style="172" customWidth="1"/>
    <col min="5943" max="5943" width="4.875" style="172" customWidth="1"/>
    <col min="5944" max="5944" width="2.5" style="172" customWidth="1"/>
    <col min="5945" max="5945" width="4.875" style="172" customWidth="1"/>
    <col min="5946" max="6183" width="9" style="172"/>
    <col min="6184" max="6184" width="1.75" style="172" customWidth="1"/>
    <col min="6185" max="6185" width="2.5" style="172" customWidth="1"/>
    <col min="6186" max="6186" width="3.625" style="172" customWidth="1"/>
    <col min="6187" max="6187" width="2.75" style="172" customWidth="1"/>
    <col min="6188" max="6188" width="0.875" style="172" customWidth="1"/>
    <col min="6189" max="6189" width="1.25" style="172" customWidth="1"/>
    <col min="6190" max="6190" width="5.375" style="172" customWidth="1"/>
    <col min="6191" max="6191" width="6.5" style="172" customWidth="1"/>
    <col min="6192" max="6192" width="4.125" style="172" customWidth="1"/>
    <col min="6193" max="6193" width="7.875" style="172" customWidth="1"/>
    <col min="6194" max="6194" width="8.75" style="172" customWidth="1"/>
    <col min="6195" max="6198" width="6.25" style="172" customWidth="1"/>
    <col min="6199" max="6199" width="4.875" style="172" customWidth="1"/>
    <col min="6200" max="6200" width="2.5" style="172" customWidth="1"/>
    <col min="6201" max="6201" width="4.875" style="172" customWidth="1"/>
    <col min="6202" max="6439" width="9" style="172"/>
    <col min="6440" max="6440" width="1.75" style="172" customWidth="1"/>
    <col min="6441" max="6441" width="2.5" style="172" customWidth="1"/>
    <col min="6442" max="6442" width="3.625" style="172" customWidth="1"/>
    <col min="6443" max="6443" width="2.75" style="172" customWidth="1"/>
    <col min="6444" max="6444" width="0.875" style="172" customWidth="1"/>
    <col min="6445" max="6445" width="1.25" style="172" customWidth="1"/>
    <col min="6446" max="6446" width="5.375" style="172" customWidth="1"/>
    <col min="6447" max="6447" width="6.5" style="172" customWidth="1"/>
    <col min="6448" max="6448" width="4.125" style="172" customWidth="1"/>
    <col min="6449" max="6449" width="7.875" style="172" customWidth="1"/>
    <col min="6450" max="6450" width="8.75" style="172" customWidth="1"/>
    <col min="6451" max="6454" width="6.25" style="172" customWidth="1"/>
    <col min="6455" max="6455" width="4.875" style="172" customWidth="1"/>
    <col min="6456" max="6456" width="2.5" style="172" customWidth="1"/>
    <col min="6457" max="6457" width="4.875" style="172" customWidth="1"/>
    <col min="6458" max="6695" width="9" style="172"/>
    <col min="6696" max="6696" width="1.75" style="172" customWidth="1"/>
    <col min="6697" max="6697" width="2.5" style="172" customWidth="1"/>
    <col min="6698" max="6698" width="3.625" style="172" customWidth="1"/>
    <col min="6699" max="6699" width="2.75" style="172" customWidth="1"/>
    <col min="6700" max="6700" width="0.875" style="172" customWidth="1"/>
    <col min="6701" max="6701" width="1.25" style="172" customWidth="1"/>
    <col min="6702" max="6702" width="5.375" style="172" customWidth="1"/>
    <col min="6703" max="6703" width="6.5" style="172" customWidth="1"/>
    <col min="6704" max="6704" width="4.125" style="172" customWidth="1"/>
    <col min="6705" max="6705" width="7.875" style="172" customWidth="1"/>
    <col min="6706" max="6706" width="8.75" style="172" customWidth="1"/>
    <col min="6707" max="6710" width="6.25" style="172" customWidth="1"/>
    <col min="6711" max="6711" width="4.875" style="172" customWidth="1"/>
    <col min="6712" max="6712" width="2.5" style="172" customWidth="1"/>
    <col min="6713" max="6713" width="4.875" style="172" customWidth="1"/>
    <col min="6714" max="6951" width="9" style="172"/>
    <col min="6952" max="6952" width="1.75" style="172" customWidth="1"/>
    <col min="6953" max="6953" width="2.5" style="172" customWidth="1"/>
    <col min="6954" max="6954" width="3.625" style="172" customWidth="1"/>
    <col min="6955" max="6955" width="2.75" style="172" customWidth="1"/>
    <col min="6956" max="6956" width="0.875" style="172" customWidth="1"/>
    <col min="6957" max="6957" width="1.25" style="172" customWidth="1"/>
    <col min="6958" max="6958" width="5.375" style="172" customWidth="1"/>
    <col min="6959" max="6959" width="6.5" style="172" customWidth="1"/>
    <col min="6960" max="6960" width="4.125" style="172" customWidth="1"/>
    <col min="6961" max="6961" width="7.875" style="172" customWidth="1"/>
    <col min="6962" max="6962" width="8.75" style="172" customWidth="1"/>
    <col min="6963" max="6966" width="6.25" style="172" customWidth="1"/>
    <col min="6967" max="6967" width="4.875" style="172" customWidth="1"/>
    <col min="6968" max="6968" width="2.5" style="172" customWidth="1"/>
    <col min="6969" max="6969" width="4.875" style="172" customWidth="1"/>
    <col min="6970" max="7207" width="9" style="172"/>
    <col min="7208" max="7208" width="1.75" style="172" customWidth="1"/>
    <col min="7209" max="7209" width="2.5" style="172" customWidth="1"/>
    <col min="7210" max="7210" width="3.625" style="172" customWidth="1"/>
    <col min="7211" max="7211" width="2.75" style="172" customWidth="1"/>
    <col min="7212" max="7212" width="0.875" style="172" customWidth="1"/>
    <col min="7213" max="7213" width="1.25" style="172" customWidth="1"/>
    <col min="7214" max="7214" width="5.375" style="172" customWidth="1"/>
    <col min="7215" max="7215" width="6.5" style="172" customWidth="1"/>
    <col min="7216" max="7216" width="4.125" style="172" customWidth="1"/>
    <col min="7217" max="7217" width="7.875" style="172" customWidth="1"/>
    <col min="7218" max="7218" width="8.75" style="172" customWidth="1"/>
    <col min="7219" max="7222" width="6.25" style="172" customWidth="1"/>
    <col min="7223" max="7223" width="4.875" style="172" customWidth="1"/>
    <col min="7224" max="7224" width="2.5" style="172" customWidth="1"/>
    <col min="7225" max="7225" width="4.875" style="172" customWidth="1"/>
    <col min="7226" max="7463" width="9" style="172"/>
    <col min="7464" max="7464" width="1.75" style="172" customWidth="1"/>
    <col min="7465" max="7465" width="2.5" style="172" customWidth="1"/>
    <col min="7466" max="7466" width="3.625" style="172" customWidth="1"/>
    <col min="7467" max="7467" width="2.75" style="172" customWidth="1"/>
    <col min="7468" max="7468" width="0.875" style="172" customWidth="1"/>
    <col min="7469" max="7469" width="1.25" style="172" customWidth="1"/>
    <col min="7470" max="7470" width="5.375" style="172" customWidth="1"/>
    <col min="7471" max="7471" width="6.5" style="172" customWidth="1"/>
    <col min="7472" max="7472" width="4.125" style="172" customWidth="1"/>
    <col min="7473" max="7473" width="7.875" style="172" customWidth="1"/>
    <col min="7474" max="7474" width="8.75" style="172" customWidth="1"/>
    <col min="7475" max="7478" width="6.25" style="172" customWidth="1"/>
    <col min="7479" max="7479" width="4.875" style="172" customWidth="1"/>
    <col min="7480" max="7480" width="2.5" style="172" customWidth="1"/>
    <col min="7481" max="7481" width="4.875" style="172" customWidth="1"/>
    <col min="7482" max="7719" width="9" style="172"/>
    <col min="7720" max="7720" width="1.75" style="172" customWidth="1"/>
    <col min="7721" max="7721" width="2.5" style="172" customWidth="1"/>
    <col min="7722" max="7722" width="3.625" style="172" customWidth="1"/>
    <col min="7723" max="7723" width="2.75" style="172" customWidth="1"/>
    <col min="7724" max="7724" width="0.875" style="172" customWidth="1"/>
    <col min="7725" max="7725" width="1.25" style="172" customWidth="1"/>
    <col min="7726" max="7726" width="5.375" style="172" customWidth="1"/>
    <col min="7727" max="7727" width="6.5" style="172" customWidth="1"/>
    <col min="7728" max="7728" width="4.125" style="172" customWidth="1"/>
    <col min="7729" max="7729" width="7.875" style="172" customWidth="1"/>
    <col min="7730" max="7730" width="8.75" style="172" customWidth="1"/>
    <col min="7731" max="7734" width="6.25" style="172" customWidth="1"/>
    <col min="7735" max="7735" width="4.875" style="172" customWidth="1"/>
    <col min="7736" max="7736" width="2.5" style="172" customWidth="1"/>
    <col min="7737" max="7737" width="4.875" style="172" customWidth="1"/>
    <col min="7738" max="7975" width="9" style="172"/>
    <col min="7976" max="7976" width="1.75" style="172" customWidth="1"/>
    <col min="7977" max="7977" width="2.5" style="172" customWidth="1"/>
    <col min="7978" max="7978" width="3.625" style="172" customWidth="1"/>
    <col min="7979" max="7979" width="2.75" style="172" customWidth="1"/>
    <col min="7980" max="7980" width="0.875" style="172" customWidth="1"/>
    <col min="7981" max="7981" width="1.25" style="172" customWidth="1"/>
    <col min="7982" max="7982" width="5.375" style="172" customWidth="1"/>
    <col min="7983" max="7983" width="6.5" style="172" customWidth="1"/>
    <col min="7984" max="7984" width="4.125" style="172" customWidth="1"/>
    <col min="7985" max="7985" width="7.875" style="172" customWidth="1"/>
    <col min="7986" max="7986" width="8.75" style="172" customWidth="1"/>
    <col min="7987" max="7990" width="6.25" style="172" customWidth="1"/>
    <col min="7991" max="7991" width="4.875" style="172" customWidth="1"/>
    <col min="7992" max="7992" width="2.5" style="172" customWidth="1"/>
    <col min="7993" max="7993" width="4.875" style="172" customWidth="1"/>
    <col min="7994" max="8231" width="9" style="172"/>
    <col min="8232" max="8232" width="1.75" style="172" customWidth="1"/>
    <col min="8233" max="8233" width="2.5" style="172" customWidth="1"/>
    <col min="8234" max="8234" width="3.625" style="172" customWidth="1"/>
    <col min="8235" max="8235" width="2.75" style="172" customWidth="1"/>
    <col min="8236" max="8236" width="0.875" style="172" customWidth="1"/>
    <col min="8237" max="8237" width="1.25" style="172" customWidth="1"/>
    <col min="8238" max="8238" width="5.375" style="172" customWidth="1"/>
    <col min="8239" max="8239" width="6.5" style="172" customWidth="1"/>
    <col min="8240" max="8240" width="4.125" style="172" customWidth="1"/>
    <col min="8241" max="8241" width="7.875" style="172" customWidth="1"/>
    <col min="8242" max="8242" width="8.75" style="172" customWidth="1"/>
    <col min="8243" max="8246" width="6.25" style="172" customWidth="1"/>
    <col min="8247" max="8247" width="4.875" style="172" customWidth="1"/>
    <col min="8248" max="8248" width="2.5" style="172" customWidth="1"/>
    <col min="8249" max="8249" width="4.875" style="172" customWidth="1"/>
    <col min="8250" max="8487" width="9" style="172"/>
    <col min="8488" max="8488" width="1.75" style="172" customWidth="1"/>
    <col min="8489" max="8489" width="2.5" style="172" customWidth="1"/>
    <col min="8490" max="8490" width="3.625" style="172" customWidth="1"/>
    <col min="8491" max="8491" width="2.75" style="172" customWidth="1"/>
    <col min="8492" max="8492" width="0.875" style="172" customWidth="1"/>
    <col min="8493" max="8493" width="1.25" style="172" customWidth="1"/>
    <col min="8494" max="8494" width="5.375" style="172" customWidth="1"/>
    <col min="8495" max="8495" width="6.5" style="172" customWidth="1"/>
    <col min="8496" max="8496" width="4.125" style="172" customWidth="1"/>
    <col min="8497" max="8497" width="7.875" style="172" customWidth="1"/>
    <col min="8498" max="8498" width="8.75" style="172" customWidth="1"/>
    <col min="8499" max="8502" width="6.25" style="172" customWidth="1"/>
    <col min="8503" max="8503" width="4.875" style="172" customWidth="1"/>
    <col min="8504" max="8504" width="2.5" style="172" customWidth="1"/>
    <col min="8505" max="8505" width="4.875" style="172" customWidth="1"/>
    <col min="8506" max="8743" width="9" style="172"/>
    <col min="8744" max="8744" width="1.75" style="172" customWidth="1"/>
    <col min="8745" max="8745" width="2.5" style="172" customWidth="1"/>
    <col min="8746" max="8746" width="3.625" style="172" customWidth="1"/>
    <col min="8747" max="8747" width="2.75" style="172" customWidth="1"/>
    <col min="8748" max="8748" width="0.875" style="172" customWidth="1"/>
    <col min="8749" max="8749" width="1.25" style="172" customWidth="1"/>
    <col min="8750" max="8750" width="5.375" style="172" customWidth="1"/>
    <col min="8751" max="8751" width="6.5" style="172" customWidth="1"/>
    <col min="8752" max="8752" width="4.125" style="172" customWidth="1"/>
    <col min="8753" max="8753" width="7.875" style="172" customWidth="1"/>
    <col min="8754" max="8754" width="8.75" style="172" customWidth="1"/>
    <col min="8755" max="8758" width="6.25" style="172" customWidth="1"/>
    <col min="8759" max="8759" width="4.875" style="172" customWidth="1"/>
    <col min="8760" max="8760" width="2.5" style="172" customWidth="1"/>
    <col min="8761" max="8761" width="4.875" style="172" customWidth="1"/>
    <col min="8762" max="8999" width="9" style="172"/>
    <col min="9000" max="9000" width="1.75" style="172" customWidth="1"/>
    <col min="9001" max="9001" width="2.5" style="172" customWidth="1"/>
    <col min="9002" max="9002" width="3.625" style="172" customWidth="1"/>
    <col min="9003" max="9003" width="2.75" style="172" customWidth="1"/>
    <col min="9004" max="9004" width="0.875" style="172" customWidth="1"/>
    <col min="9005" max="9005" width="1.25" style="172" customWidth="1"/>
    <col min="9006" max="9006" width="5.375" style="172" customWidth="1"/>
    <col min="9007" max="9007" width="6.5" style="172" customWidth="1"/>
    <col min="9008" max="9008" width="4.125" style="172" customWidth="1"/>
    <col min="9009" max="9009" width="7.875" style="172" customWidth="1"/>
    <col min="9010" max="9010" width="8.75" style="172" customWidth="1"/>
    <col min="9011" max="9014" width="6.25" style="172" customWidth="1"/>
    <col min="9015" max="9015" width="4.875" style="172" customWidth="1"/>
    <col min="9016" max="9016" width="2.5" style="172" customWidth="1"/>
    <col min="9017" max="9017" width="4.875" style="172" customWidth="1"/>
    <col min="9018" max="9255" width="9" style="172"/>
    <col min="9256" max="9256" width="1.75" style="172" customWidth="1"/>
    <col min="9257" max="9257" width="2.5" style="172" customWidth="1"/>
    <col min="9258" max="9258" width="3.625" style="172" customWidth="1"/>
    <col min="9259" max="9259" width="2.75" style="172" customWidth="1"/>
    <col min="9260" max="9260" width="0.875" style="172" customWidth="1"/>
    <col min="9261" max="9261" width="1.25" style="172" customWidth="1"/>
    <col min="9262" max="9262" width="5.375" style="172" customWidth="1"/>
    <col min="9263" max="9263" width="6.5" style="172" customWidth="1"/>
    <col min="9264" max="9264" width="4.125" style="172" customWidth="1"/>
    <col min="9265" max="9265" width="7.875" style="172" customWidth="1"/>
    <col min="9266" max="9266" width="8.75" style="172" customWidth="1"/>
    <col min="9267" max="9270" width="6.25" style="172" customWidth="1"/>
    <col min="9271" max="9271" width="4.875" style="172" customWidth="1"/>
    <col min="9272" max="9272" width="2.5" style="172" customWidth="1"/>
    <col min="9273" max="9273" width="4.875" style="172" customWidth="1"/>
    <col min="9274" max="9511" width="9" style="172"/>
    <col min="9512" max="9512" width="1.75" style="172" customWidth="1"/>
    <col min="9513" max="9513" width="2.5" style="172" customWidth="1"/>
    <col min="9514" max="9514" width="3.625" style="172" customWidth="1"/>
    <col min="9515" max="9515" width="2.75" style="172" customWidth="1"/>
    <col min="9516" max="9516" width="0.875" style="172" customWidth="1"/>
    <col min="9517" max="9517" width="1.25" style="172" customWidth="1"/>
    <col min="9518" max="9518" width="5.375" style="172" customWidth="1"/>
    <col min="9519" max="9519" width="6.5" style="172" customWidth="1"/>
    <col min="9520" max="9520" width="4.125" style="172" customWidth="1"/>
    <col min="9521" max="9521" width="7.875" style="172" customWidth="1"/>
    <col min="9522" max="9522" width="8.75" style="172" customWidth="1"/>
    <col min="9523" max="9526" width="6.25" style="172" customWidth="1"/>
    <col min="9527" max="9527" width="4.875" style="172" customWidth="1"/>
    <col min="9528" max="9528" width="2.5" style="172" customWidth="1"/>
    <col min="9529" max="9529" width="4.875" style="172" customWidth="1"/>
    <col min="9530" max="9767" width="9" style="172"/>
    <col min="9768" max="9768" width="1.75" style="172" customWidth="1"/>
    <col min="9769" max="9769" width="2.5" style="172" customWidth="1"/>
    <col min="9770" max="9770" width="3.625" style="172" customWidth="1"/>
    <col min="9771" max="9771" width="2.75" style="172" customWidth="1"/>
    <col min="9772" max="9772" width="0.875" style="172" customWidth="1"/>
    <col min="9773" max="9773" width="1.25" style="172" customWidth="1"/>
    <col min="9774" max="9774" width="5.375" style="172" customWidth="1"/>
    <col min="9775" max="9775" width="6.5" style="172" customWidth="1"/>
    <col min="9776" max="9776" width="4.125" style="172" customWidth="1"/>
    <col min="9777" max="9777" width="7.875" style="172" customWidth="1"/>
    <col min="9778" max="9778" width="8.75" style="172" customWidth="1"/>
    <col min="9779" max="9782" width="6.25" style="172" customWidth="1"/>
    <col min="9783" max="9783" width="4.875" style="172" customWidth="1"/>
    <col min="9784" max="9784" width="2.5" style="172" customWidth="1"/>
    <col min="9785" max="9785" width="4.875" style="172" customWidth="1"/>
    <col min="9786" max="10023" width="9" style="172"/>
    <col min="10024" max="10024" width="1.75" style="172" customWidth="1"/>
    <col min="10025" max="10025" width="2.5" style="172" customWidth="1"/>
    <col min="10026" max="10026" width="3.625" style="172" customWidth="1"/>
    <col min="10027" max="10027" width="2.75" style="172" customWidth="1"/>
    <col min="10028" max="10028" width="0.875" style="172" customWidth="1"/>
    <col min="10029" max="10029" width="1.25" style="172" customWidth="1"/>
    <col min="10030" max="10030" width="5.375" style="172" customWidth="1"/>
    <col min="10031" max="10031" width="6.5" style="172" customWidth="1"/>
    <col min="10032" max="10032" width="4.125" style="172" customWidth="1"/>
    <col min="10033" max="10033" width="7.875" style="172" customWidth="1"/>
    <col min="10034" max="10034" width="8.75" style="172" customWidth="1"/>
    <col min="10035" max="10038" width="6.25" style="172" customWidth="1"/>
    <col min="10039" max="10039" width="4.875" style="172" customWidth="1"/>
    <col min="10040" max="10040" width="2.5" style="172" customWidth="1"/>
    <col min="10041" max="10041" width="4.875" style="172" customWidth="1"/>
    <col min="10042" max="10279" width="9" style="172"/>
    <col min="10280" max="10280" width="1.75" style="172" customWidth="1"/>
    <col min="10281" max="10281" width="2.5" style="172" customWidth="1"/>
    <col min="10282" max="10282" width="3.625" style="172" customWidth="1"/>
    <col min="10283" max="10283" width="2.75" style="172" customWidth="1"/>
    <col min="10284" max="10284" width="0.875" style="172" customWidth="1"/>
    <col min="10285" max="10285" width="1.25" style="172" customWidth="1"/>
    <col min="10286" max="10286" width="5.375" style="172" customWidth="1"/>
    <col min="10287" max="10287" width="6.5" style="172" customWidth="1"/>
    <col min="10288" max="10288" width="4.125" style="172" customWidth="1"/>
    <col min="10289" max="10289" width="7.875" style="172" customWidth="1"/>
    <col min="10290" max="10290" width="8.75" style="172" customWidth="1"/>
    <col min="10291" max="10294" width="6.25" style="172" customWidth="1"/>
    <col min="10295" max="10295" width="4.875" style="172" customWidth="1"/>
    <col min="10296" max="10296" width="2.5" style="172" customWidth="1"/>
    <col min="10297" max="10297" width="4.875" style="172" customWidth="1"/>
    <col min="10298" max="10535" width="9" style="172"/>
    <col min="10536" max="10536" width="1.75" style="172" customWidth="1"/>
    <col min="10537" max="10537" width="2.5" style="172" customWidth="1"/>
    <col min="10538" max="10538" width="3.625" style="172" customWidth="1"/>
    <col min="10539" max="10539" width="2.75" style="172" customWidth="1"/>
    <col min="10540" max="10540" width="0.875" style="172" customWidth="1"/>
    <col min="10541" max="10541" width="1.25" style="172" customWidth="1"/>
    <col min="10542" max="10542" width="5.375" style="172" customWidth="1"/>
    <col min="10543" max="10543" width="6.5" style="172" customWidth="1"/>
    <col min="10544" max="10544" width="4.125" style="172" customWidth="1"/>
    <col min="10545" max="10545" width="7.875" style="172" customWidth="1"/>
    <col min="10546" max="10546" width="8.75" style="172" customWidth="1"/>
    <col min="10547" max="10550" width="6.25" style="172" customWidth="1"/>
    <col min="10551" max="10551" width="4.875" style="172" customWidth="1"/>
    <col min="10552" max="10552" width="2.5" style="172" customWidth="1"/>
    <col min="10553" max="10553" width="4.875" style="172" customWidth="1"/>
    <col min="10554" max="10791" width="9" style="172"/>
    <col min="10792" max="10792" width="1.75" style="172" customWidth="1"/>
    <col min="10793" max="10793" width="2.5" style="172" customWidth="1"/>
    <col min="10794" max="10794" width="3.625" style="172" customWidth="1"/>
    <col min="10795" max="10795" width="2.75" style="172" customWidth="1"/>
    <col min="10796" max="10796" width="0.875" style="172" customWidth="1"/>
    <col min="10797" max="10797" width="1.25" style="172" customWidth="1"/>
    <col min="10798" max="10798" width="5.375" style="172" customWidth="1"/>
    <col min="10799" max="10799" width="6.5" style="172" customWidth="1"/>
    <col min="10800" max="10800" width="4.125" style="172" customWidth="1"/>
    <col min="10801" max="10801" width="7.875" style="172" customWidth="1"/>
    <col min="10802" max="10802" width="8.75" style="172" customWidth="1"/>
    <col min="10803" max="10806" width="6.25" style="172" customWidth="1"/>
    <col min="10807" max="10807" width="4.875" style="172" customWidth="1"/>
    <col min="10808" max="10808" width="2.5" style="172" customWidth="1"/>
    <col min="10809" max="10809" width="4.875" style="172" customWidth="1"/>
    <col min="10810" max="11047" width="9" style="172"/>
    <col min="11048" max="11048" width="1.75" style="172" customWidth="1"/>
    <col min="11049" max="11049" width="2.5" style="172" customWidth="1"/>
    <col min="11050" max="11050" width="3.625" style="172" customWidth="1"/>
    <col min="11051" max="11051" width="2.75" style="172" customWidth="1"/>
    <col min="11052" max="11052" width="0.875" style="172" customWidth="1"/>
    <col min="11053" max="11053" width="1.25" style="172" customWidth="1"/>
    <col min="11054" max="11054" width="5.375" style="172" customWidth="1"/>
    <col min="11055" max="11055" width="6.5" style="172" customWidth="1"/>
    <col min="11056" max="11056" width="4.125" style="172" customWidth="1"/>
    <col min="11057" max="11057" width="7.875" style="172" customWidth="1"/>
    <col min="11058" max="11058" width="8.75" style="172" customWidth="1"/>
    <col min="11059" max="11062" width="6.25" style="172" customWidth="1"/>
    <col min="11063" max="11063" width="4.875" style="172" customWidth="1"/>
    <col min="11064" max="11064" width="2.5" style="172" customWidth="1"/>
    <col min="11065" max="11065" width="4.875" style="172" customWidth="1"/>
    <col min="11066" max="11303" width="9" style="172"/>
    <col min="11304" max="11304" width="1.75" style="172" customWidth="1"/>
    <col min="11305" max="11305" width="2.5" style="172" customWidth="1"/>
    <col min="11306" max="11306" width="3.625" style="172" customWidth="1"/>
    <col min="11307" max="11307" width="2.75" style="172" customWidth="1"/>
    <col min="11308" max="11308" width="0.875" style="172" customWidth="1"/>
    <col min="11309" max="11309" width="1.25" style="172" customWidth="1"/>
    <col min="11310" max="11310" width="5.375" style="172" customWidth="1"/>
    <col min="11311" max="11311" width="6.5" style="172" customWidth="1"/>
    <col min="11312" max="11312" width="4.125" style="172" customWidth="1"/>
    <col min="11313" max="11313" width="7.875" style="172" customWidth="1"/>
    <col min="11314" max="11314" width="8.75" style="172" customWidth="1"/>
    <col min="11315" max="11318" width="6.25" style="172" customWidth="1"/>
    <col min="11319" max="11319" width="4.875" style="172" customWidth="1"/>
    <col min="11320" max="11320" width="2.5" style="172" customWidth="1"/>
    <col min="11321" max="11321" width="4.875" style="172" customWidth="1"/>
    <col min="11322" max="11559" width="9" style="172"/>
    <col min="11560" max="11560" width="1.75" style="172" customWidth="1"/>
    <col min="11561" max="11561" width="2.5" style="172" customWidth="1"/>
    <col min="11562" max="11562" width="3.625" style="172" customWidth="1"/>
    <col min="11563" max="11563" width="2.75" style="172" customWidth="1"/>
    <col min="11564" max="11564" width="0.875" style="172" customWidth="1"/>
    <col min="11565" max="11565" width="1.25" style="172" customWidth="1"/>
    <col min="11566" max="11566" width="5.375" style="172" customWidth="1"/>
    <col min="11567" max="11567" width="6.5" style="172" customWidth="1"/>
    <col min="11568" max="11568" width="4.125" style="172" customWidth="1"/>
    <col min="11569" max="11569" width="7.875" style="172" customWidth="1"/>
    <col min="11570" max="11570" width="8.75" style="172" customWidth="1"/>
    <col min="11571" max="11574" width="6.25" style="172" customWidth="1"/>
    <col min="11575" max="11575" width="4.875" style="172" customWidth="1"/>
    <col min="11576" max="11576" width="2.5" style="172" customWidth="1"/>
    <col min="11577" max="11577" width="4.875" style="172" customWidth="1"/>
    <col min="11578" max="11815" width="9" style="172"/>
    <col min="11816" max="11816" width="1.75" style="172" customWidth="1"/>
    <col min="11817" max="11817" width="2.5" style="172" customWidth="1"/>
    <col min="11818" max="11818" width="3.625" style="172" customWidth="1"/>
    <col min="11819" max="11819" width="2.75" style="172" customWidth="1"/>
    <col min="11820" max="11820" width="0.875" style="172" customWidth="1"/>
    <col min="11821" max="11821" width="1.25" style="172" customWidth="1"/>
    <col min="11822" max="11822" width="5.375" style="172" customWidth="1"/>
    <col min="11823" max="11823" width="6.5" style="172" customWidth="1"/>
    <col min="11824" max="11824" width="4.125" style="172" customWidth="1"/>
    <col min="11825" max="11825" width="7.875" style="172" customWidth="1"/>
    <col min="11826" max="11826" width="8.75" style="172" customWidth="1"/>
    <col min="11827" max="11830" width="6.25" style="172" customWidth="1"/>
    <col min="11831" max="11831" width="4.875" style="172" customWidth="1"/>
    <col min="11832" max="11832" width="2.5" style="172" customWidth="1"/>
    <col min="11833" max="11833" width="4.875" style="172" customWidth="1"/>
    <col min="11834" max="12071" width="9" style="172"/>
    <col min="12072" max="12072" width="1.75" style="172" customWidth="1"/>
    <col min="12073" max="12073" width="2.5" style="172" customWidth="1"/>
    <col min="12074" max="12074" width="3.625" style="172" customWidth="1"/>
    <col min="12075" max="12075" width="2.75" style="172" customWidth="1"/>
    <col min="12076" max="12076" width="0.875" style="172" customWidth="1"/>
    <col min="12077" max="12077" width="1.25" style="172" customWidth="1"/>
    <col min="12078" max="12078" width="5.375" style="172" customWidth="1"/>
    <col min="12079" max="12079" width="6.5" style="172" customWidth="1"/>
    <col min="12080" max="12080" width="4.125" style="172" customWidth="1"/>
    <col min="12081" max="12081" width="7.875" style="172" customWidth="1"/>
    <col min="12082" max="12082" width="8.75" style="172" customWidth="1"/>
    <col min="12083" max="12086" width="6.25" style="172" customWidth="1"/>
    <col min="12087" max="12087" width="4.875" style="172" customWidth="1"/>
    <col min="12088" max="12088" width="2.5" style="172" customWidth="1"/>
    <col min="12089" max="12089" width="4.875" style="172" customWidth="1"/>
    <col min="12090" max="12327" width="9" style="172"/>
    <col min="12328" max="12328" width="1.75" style="172" customWidth="1"/>
    <col min="12329" max="12329" width="2.5" style="172" customWidth="1"/>
    <col min="12330" max="12330" width="3.625" style="172" customWidth="1"/>
    <col min="12331" max="12331" width="2.75" style="172" customWidth="1"/>
    <col min="12332" max="12332" width="0.875" style="172" customWidth="1"/>
    <col min="12333" max="12333" width="1.25" style="172" customWidth="1"/>
    <col min="12334" max="12334" width="5.375" style="172" customWidth="1"/>
    <col min="12335" max="12335" width="6.5" style="172" customWidth="1"/>
    <col min="12336" max="12336" width="4.125" style="172" customWidth="1"/>
    <col min="12337" max="12337" width="7.875" style="172" customWidth="1"/>
    <col min="12338" max="12338" width="8.75" style="172" customWidth="1"/>
    <col min="12339" max="12342" width="6.25" style="172" customWidth="1"/>
    <col min="12343" max="12343" width="4.875" style="172" customWidth="1"/>
    <col min="12344" max="12344" width="2.5" style="172" customWidth="1"/>
    <col min="12345" max="12345" width="4.875" style="172" customWidth="1"/>
    <col min="12346" max="12583" width="9" style="172"/>
    <col min="12584" max="12584" width="1.75" style="172" customWidth="1"/>
    <col min="12585" max="12585" width="2.5" style="172" customWidth="1"/>
    <col min="12586" max="12586" width="3.625" style="172" customWidth="1"/>
    <col min="12587" max="12587" width="2.75" style="172" customWidth="1"/>
    <col min="12588" max="12588" width="0.875" style="172" customWidth="1"/>
    <col min="12589" max="12589" width="1.25" style="172" customWidth="1"/>
    <col min="12590" max="12590" width="5.375" style="172" customWidth="1"/>
    <col min="12591" max="12591" width="6.5" style="172" customWidth="1"/>
    <col min="12592" max="12592" width="4.125" style="172" customWidth="1"/>
    <col min="12593" max="12593" width="7.875" style="172" customWidth="1"/>
    <col min="12594" max="12594" width="8.75" style="172" customWidth="1"/>
    <col min="12595" max="12598" width="6.25" style="172" customWidth="1"/>
    <col min="12599" max="12599" width="4.875" style="172" customWidth="1"/>
    <col min="12600" max="12600" width="2.5" style="172" customWidth="1"/>
    <col min="12601" max="12601" width="4.875" style="172" customWidth="1"/>
    <col min="12602" max="12839" width="9" style="172"/>
    <col min="12840" max="12840" width="1.75" style="172" customWidth="1"/>
    <col min="12841" max="12841" width="2.5" style="172" customWidth="1"/>
    <col min="12842" max="12842" width="3.625" style="172" customWidth="1"/>
    <col min="12843" max="12843" width="2.75" style="172" customWidth="1"/>
    <col min="12844" max="12844" width="0.875" style="172" customWidth="1"/>
    <col min="12845" max="12845" width="1.25" style="172" customWidth="1"/>
    <col min="12846" max="12846" width="5.375" style="172" customWidth="1"/>
    <col min="12847" max="12847" width="6.5" style="172" customWidth="1"/>
    <col min="12848" max="12848" width="4.125" style="172" customWidth="1"/>
    <col min="12849" max="12849" width="7.875" style="172" customWidth="1"/>
    <col min="12850" max="12850" width="8.75" style="172" customWidth="1"/>
    <col min="12851" max="12854" width="6.25" style="172" customWidth="1"/>
    <col min="12855" max="12855" width="4.875" style="172" customWidth="1"/>
    <col min="12856" max="12856" width="2.5" style="172" customWidth="1"/>
    <col min="12857" max="12857" width="4.875" style="172" customWidth="1"/>
    <col min="12858" max="13095" width="9" style="172"/>
    <col min="13096" max="13096" width="1.75" style="172" customWidth="1"/>
    <col min="13097" max="13097" width="2.5" style="172" customWidth="1"/>
    <col min="13098" max="13098" width="3.625" style="172" customWidth="1"/>
    <col min="13099" max="13099" width="2.75" style="172" customWidth="1"/>
    <col min="13100" max="13100" width="0.875" style="172" customWidth="1"/>
    <col min="13101" max="13101" width="1.25" style="172" customWidth="1"/>
    <col min="13102" max="13102" width="5.375" style="172" customWidth="1"/>
    <col min="13103" max="13103" width="6.5" style="172" customWidth="1"/>
    <col min="13104" max="13104" width="4.125" style="172" customWidth="1"/>
    <col min="13105" max="13105" width="7.875" style="172" customWidth="1"/>
    <col min="13106" max="13106" width="8.75" style="172" customWidth="1"/>
    <col min="13107" max="13110" width="6.25" style="172" customWidth="1"/>
    <col min="13111" max="13111" width="4.875" style="172" customWidth="1"/>
    <col min="13112" max="13112" width="2.5" style="172" customWidth="1"/>
    <col min="13113" max="13113" width="4.875" style="172" customWidth="1"/>
    <col min="13114" max="13351" width="9" style="172"/>
    <col min="13352" max="13352" width="1.75" style="172" customWidth="1"/>
    <col min="13353" max="13353" width="2.5" style="172" customWidth="1"/>
    <col min="13354" max="13354" width="3.625" style="172" customWidth="1"/>
    <col min="13355" max="13355" width="2.75" style="172" customWidth="1"/>
    <col min="13356" max="13356" width="0.875" style="172" customWidth="1"/>
    <col min="13357" max="13357" width="1.25" style="172" customWidth="1"/>
    <col min="13358" max="13358" width="5.375" style="172" customWidth="1"/>
    <col min="13359" max="13359" width="6.5" style="172" customWidth="1"/>
    <col min="13360" max="13360" width="4.125" style="172" customWidth="1"/>
    <col min="13361" max="13361" width="7.875" style="172" customWidth="1"/>
    <col min="13362" max="13362" width="8.75" style="172" customWidth="1"/>
    <col min="13363" max="13366" width="6.25" style="172" customWidth="1"/>
    <col min="13367" max="13367" width="4.875" style="172" customWidth="1"/>
    <col min="13368" max="13368" width="2.5" style="172" customWidth="1"/>
    <col min="13369" max="13369" width="4.875" style="172" customWidth="1"/>
    <col min="13370" max="13607" width="9" style="172"/>
    <col min="13608" max="13608" width="1.75" style="172" customWidth="1"/>
    <col min="13609" max="13609" width="2.5" style="172" customWidth="1"/>
    <col min="13610" max="13610" width="3.625" style="172" customWidth="1"/>
    <col min="13611" max="13611" width="2.75" style="172" customWidth="1"/>
    <col min="13612" max="13612" width="0.875" style="172" customWidth="1"/>
    <col min="13613" max="13613" width="1.25" style="172" customWidth="1"/>
    <col min="13614" max="13614" width="5.375" style="172" customWidth="1"/>
    <col min="13615" max="13615" width="6.5" style="172" customWidth="1"/>
    <col min="13616" max="13616" width="4.125" style="172" customWidth="1"/>
    <col min="13617" max="13617" width="7.875" style="172" customWidth="1"/>
    <col min="13618" max="13618" width="8.75" style="172" customWidth="1"/>
    <col min="13619" max="13622" width="6.25" style="172" customWidth="1"/>
    <col min="13623" max="13623" width="4.875" style="172" customWidth="1"/>
    <col min="13624" max="13624" width="2.5" style="172" customWidth="1"/>
    <col min="13625" max="13625" width="4.875" style="172" customWidth="1"/>
    <col min="13626" max="13863" width="9" style="172"/>
    <col min="13864" max="13864" width="1.75" style="172" customWidth="1"/>
    <col min="13865" max="13865" width="2.5" style="172" customWidth="1"/>
    <col min="13866" max="13866" width="3.625" style="172" customWidth="1"/>
    <col min="13867" max="13867" width="2.75" style="172" customWidth="1"/>
    <col min="13868" max="13868" width="0.875" style="172" customWidth="1"/>
    <col min="13869" max="13869" width="1.25" style="172" customWidth="1"/>
    <col min="13870" max="13870" width="5.375" style="172" customWidth="1"/>
    <col min="13871" max="13871" width="6.5" style="172" customWidth="1"/>
    <col min="13872" max="13872" width="4.125" style="172" customWidth="1"/>
    <col min="13873" max="13873" width="7.875" style="172" customWidth="1"/>
    <col min="13874" max="13874" width="8.75" style="172" customWidth="1"/>
    <col min="13875" max="13878" width="6.25" style="172" customWidth="1"/>
    <col min="13879" max="13879" width="4.875" style="172" customWidth="1"/>
    <col min="13880" max="13880" width="2.5" style="172" customWidth="1"/>
    <col min="13881" max="13881" width="4.875" style="172" customWidth="1"/>
    <col min="13882" max="14119" width="9" style="172"/>
    <col min="14120" max="14120" width="1.75" style="172" customWidth="1"/>
    <col min="14121" max="14121" width="2.5" style="172" customWidth="1"/>
    <col min="14122" max="14122" width="3.625" style="172" customWidth="1"/>
    <col min="14123" max="14123" width="2.75" style="172" customWidth="1"/>
    <col min="14124" max="14124" width="0.875" style="172" customWidth="1"/>
    <col min="14125" max="14125" width="1.25" style="172" customWidth="1"/>
    <col min="14126" max="14126" width="5.375" style="172" customWidth="1"/>
    <col min="14127" max="14127" width="6.5" style="172" customWidth="1"/>
    <col min="14128" max="14128" width="4.125" style="172" customWidth="1"/>
    <col min="14129" max="14129" width="7.875" style="172" customWidth="1"/>
    <col min="14130" max="14130" width="8.75" style="172" customWidth="1"/>
    <col min="14131" max="14134" width="6.25" style="172" customWidth="1"/>
    <col min="14135" max="14135" width="4.875" style="172" customWidth="1"/>
    <col min="14136" max="14136" width="2.5" style="172" customWidth="1"/>
    <col min="14137" max="14137" width="4.875" style="172" customWidth="1"/>
    <col min="14138" max="14375" width="9" style="172"/>
    <col min="14376" max="14376" width="1.75" style="172" customWidth="1"/>
    <col min="14377" max="14377" width="2.5" style="172" customWidth="1"/>
    <col min="14378" max="14378" width="3.625" style="172" customWidth="1"/>
    <col min="14379" max="14379" width="2.75" style="172" customWidth="1"/>
    <col min="14380" max="14380" width="0.875" style="172" customWidth="1"/>
    <col min="14381" max="14381" width="1.25" style="172" customWidth="1"/>
    <col min="14382" max="14382" width="5.375" style="172" customWidth="1"/>
    <col min="14383" max="14383" width="6.5" style="172" customWidth="1"/>
    <col min="14384" max="14384" width="4.125" style="172" customWidth="1"/>
    <col min="14385" max="14385" width="7.875" style="172" customWidth="1"/>
    <col min="14386" max="14386" width="8.75" style="172" customWidth="1"/>
    <col min="14387" max="14390" width="6.25" style="172" customWidth="1"/>
    <col min="14391" max="14391" width="4.875" style="172" customWidth="1"/>
    <col min="14392" max="14392" width="2.5" style="172" customWidth="1"/>
    <col min="14393" max="14393" width="4.875" style="172" customWidth="1"/>
    <col min="14394" max="14631" width="9" style="172"/>
    <col min="14632" max="14632" width="1.75" style="172" customWidth="1"/>
    <col min="14633" max="14633" width="2.5" style="172" customWidth="1"/>
    <col min="14634" max="14634" width="3.625" style="172" customWidth="1"/>
    <col min="14635" max="14635" width="2.75" style="172" customWidth="1"/>
    <col min="14636" max="14636" width="0.875" style="172" customWidth="1"/>
    <col min="14637" max="14637" width="1.25" style="172" customWidth="1"/>
    <col min="14638" max="14638" width="5.375" style="172" customWidth="1"/>
    <col min="14639" max="14639" width="6.5" style="172" customWidth="1"/>
    <col min="14640" max="14640" width="4.125" style="172" customWidth="1"/>
    <col min="14641" max="14641" width="7.875" style="172" customWidth="1"/>
    <col min="14642" max="14642" width="8.75" style="172" customWidth="1"/>
    <col min="14643" max="14646" width="6.25" style="172" customWidth="1"/>
    <col min="14647" max="14647" width="4.875" style="172" customWidth="1"/>
    <col min="14648" max="14648" width="2.5" style="172" customWidth="1"/>
    <col min="14649" max="14649" width="4.875" style="172" customWidth="1"/>
    <col min="14650" max="14887" width="9" style="172"/>
    <col min="14888" max="14888" width="1.75" style="172" customWidth="1"/>
    <col min="14889" max="14889" width="2.5" style="172" customWidth="1"/>
    <col min="14890" max="14890" width="3.625" style="172" customWidth="1"/>
    <col min="14891" max="14891" width="2.75" style="172" customWidth="1"/>
    <col min="14892" max="14892" width="0.875" style="172" customWidth="1"/>
    <col min="14893" max="14893" width="1.25" style="172" customWidth="1"/>
    <col min="14894" max="14894" width="5.375" style="172" customWidth="1"/>
    <col min="14895" max="14895" width="6.5" style="172" customWidth="1"/>
    <col min="14896" max="14896" width="4.125" style="172" customWidth="1"/>
    <col min="14897" max="14897" width="7.875" style="172" customWidth="1"/>
    <col min="14898" max="14898" width="8.75" style="172" customWidth="1"/>
    <col min="14899" max="14902" width="6.25" style="172" customWidth="1"/>
    <col min="14903" max="14903" width="4.875" style="172" customWidth="1"/>
    <col min="14904" max="14904" width="2.5" style="172" customWidth="1"/>
    <col min="14905" max="14905" width="4.875" style="172" customWidth="1"/>
    <col min="14906" max="15143" width="9" style="172"/>
    <col min="15144" max="15144" width="1.75" style="172" customWidth="1"/>
    <col min="15145" max="15145" width="2.5" style="172" customWidth="1"/>
    <col min="15146" max="15146" width="3.625" style="172" customWidth="1"/>
    <col min="15147" max="15147" width="2.75" style="172" customWidth="1"/>
    <col min="15148" max="15148" width="0.875" style="172" customWidth="1"/>
    <col min="15149" max="15149" width="1.25" style="172" customWidth="1"/>
    <col min="15150" max="15150" width="5.375" style="172" customWidth="1"/>
    <col min="15151" max="15151" width="6.5" style="172" customWidth="1"/>
    <col min="15152" max="15152" width="4.125" style="172" customWidth="1"/>
    <col min="15153" max="15153" width="7.875" style="172" customWidth="1"/>
    <col min="15154" max="15154" width="8.75" style="172" customWidth="1"/>
    <col min="15155" max="15158" width="6.25" style="172" customWidth="1"/>
    <col min="15159" max="15159" width="4.875" style="172" customWidth="1"/>
    <col min="15160" max="15160" width="2.5" style="172" customWidth="1"/>
    <col min="15161" max="15161" width="4.875" style="172" customWidth="1"/>
    <col min="15162" max="15399" width="9" style="172"/>
    <col min="15400" max="15400" width="1.75" style="172" customWidth="1"/>
    <col min="15401" max="15401" width="2.5" style="172" customWidth="1"/>
    <col min="15402" max="15402" width="3.625" style="172" customWidth="1"/>
    <col min="15403" max="15403" width="2.75" style="172" customWidth="1"/>
    <col min="15404" max="15404" width="0.875" style="172" customWidth="1"/>
    <col min="15405" max="15405" width="1.25" style="172" customWidth="1"/>
    <col min="15406" max="15406" width="5.375" style="172" customWidth="1"/>
    <col min="15407" max="15407" width="6.5" style="172" customWidth="1"/>
    <col min="15408" max="15408" width="4.125" style="172" customWidth="1"/>
    <col min="15409" max="15409" width="7.875" style="172" customWidth="1"/>
    <col min="15410" max="15410" width="8.75" style="172" customWidth="1"/>
    <col min="15411" max="15414" width="6.25" style="172" customWidth="1"/>
    <col min="15415" max="15415" width="4.875" style="172" customWidth="1"/>
    <col min="15416" max="15416" width="2.5" style="172" customWidth="1"/>
    <col min="15417" max="15417" width="4.875" style="172" customWidth="1"/>
    <col min="15418" max="15655" width="9" style="172"/>
    <col min="15656" max="15656" width="1.75" style="172" customWidth="1"/>
    <col min="15657" max="15657" width="2.5" style="172" customWidth="1"/>
    <col min="15658" max="15658" width="3.625" style="172" customWidth="1"/>
    <col min="15659" max="15659" width="2.75" style="172" customWidth="1"/>
    <col min="15660" max="15660" width="0.875" style="172" customWidth="1"/>
    <col min="15661" max="15661" width="1.25" style="172" customWidth="1"/>
    <col min="15662" max="15662" width="5.375" style="172" customWidth="1"/>
    <col min="15663" max="15663" width="6.5" style="172" customWidth="1"/>
    <col min="15664" max="15664" width="4.125" style="172" customWidth="1"/>
    <col min="15665" max="15665" width="7.875" style="172" customWidth="1"/>
    <col min="15666" max="15666" width="8.75" style="172" customWidth="1"/>
    <col min="15667" max="15670" width="6.25" style="172" customWidth="1"/>
    <col min="15671" max="15671" width="4.875" style="172" customWidth="1"/>
    <col min="15672" max="15672" width="2.5" style="172" customWidth="1"/>
    <col min="15673" max="15673" width="4.875" style="172" customWidth="1"/>
    <col min="15674" max="15911" width="9" style="172"/>
    <col min="15912" max="15912" width="1.75" style="172" customWidth="1"/>
    <col min="15913" max="15913" width="2.5" style="172" customWidth="1"/>
    <col min="15914" max="15914" width="3.625" style="172" customWidth="1"/>
    <col min="15915" max="15915" width="2.75" style="172" customWidth="1"/>
    <col min="15916" max="15916" width="0.875" style="172" customWidth="1"/>
    <col min="15917" max="15917" width="1.25" style="172" customWidth="1"/>
    <col min="15918" max="15918" width="5.375" style="172" customWidth="1"/>
    <col min="15919" max="15919" width="6.5" style="172" customWidth="1"/>
    <col min="15920" max="15920" width="4.125" style="172" customWidth="1"/>
    <col min="15921" max="15921" width="7.875" style="172" customWidth="1"/>
    <col min="15922" max="15922" width="8.75" style="172" customWidth="1"/>
    <col min="15923" max="15926" width="6.25" style="172" customWidth="1"/>
    <col min="15927" max="15927" width="4.875" style="172" customWidth="1"/>
    <col min="15928" max="15928" width="2.5" style="172" customWidth="1"/>
    <col min="15929" max="15929" width="4.875" style="172" customWidth="1"/>
    <col min="15930" max="16167" width="9" style="172"/>
    <col min="16168" max="16168" width="1.75" style="172" customWidth="1"/>
    <col min="16169" max="16169" width="2.5" style="172" customWidth="1"/>
    <col min="16170" max="16170" width="3.625" style="172" customWidth="1"/>
    <col min="16171" max="16171" width="2.75" style="172" customWidth="1"/>
    <col min="16172" max="16172" width="0.875" style="172" customWidth="1"/>
    <col min="16173" max="16173" width="1.25" style="172" customWidth="1"/>
    <col min="16174" max="16174" width="5.375" style="172" customWidth="1"/>
    <col min="16175" max="16175" width="6.5" style="172" customWidth="1"/>
    <col min="16176" max="16176" width="4.125" style="172" customWidth="1"/>
    <col min="16177" max="16177" width="7.875" style="172" customWidth="1"/>
    <col min="16178" max="16178" width="8.75" style="172" customWidth="1"/>
    <col min="16179" max="16182" width="6.25" style="172" customWidth="1"/>
    <col min="16183" max="16183" width="4.875" style="172" customWidth="1"/>
    <col min="16184" max="16184" width="2.5" style="172" customWidth="1"/>
    <col min="16185" max="16185" width="4.875" style="172" customWidth="1"/>
    <col min="16186" max="16384" width="9" style="172"/>
  </cols>
  <sheetData>
    <row r="1" spans="1:77" s="286" customFormat="1" ht="13.5" customHeight="1">
      <c r="B1" s="1230" t="s">
        <v>716</v>
      </c>
      <c r="C1" s="1230" t="s">
        <v>494</v>
      </c>
      <c r="D1" s="1230" t="s">
        <v>715</v>
      </c>
      <c r="E1" s="1230" t="s">
        <v>714</v>
      </c>
      <c r="F1" s="697"/>
      <c r="G1" s="1207" t="s">
        <v>713</v>
      </c>
      <c r="H1" s="1207"/>
      <c r="I1" s="1207"/>
      <c r="J1" s="1207"/>
      <c r="K1" s="287"/>
      <c r="L1" s="1207" t="s">
        <v>693</v>
      </c>
      <c r="M1" s="1207"/>
      <c r="N1" s="1207"/>
      <c r="O1" s="1207"/>
      <c r="P1" s="1207"/>
      <c r="Q1" s="1207"/>
      <c r="R1" s="287"/>
      <c r="S1" s="1252" t="s">
        <v>712</v>
      </c>
      <c r="T1" s="1253"/>
      <c r="U1" s="1254"/>
      <c r="V1" s="287"/>
      <c r="W1" s="1203" t="s">
        <v>711</v>
      </c>
      <c r="X1" s="1249"/>
      <c r="Y1" s="287"/>
      <c r="Z1" s="287"/>
      <c r="AA1" s="1197" t="s">
        <v>710</v>
      </c>
      <c r="AB1" s="1198"/>
      <c r="AC1" s="1198"/>
      <c r="AD1" s="1198"/>
      <c r="AE1" s="1198"/>
      <c r="AF1" s="1199"/>
      <c r="AG1" s="287"/>
      <c r="AH1" s="1203" t="s">
        <v>709</v>
      </c>
      <c r="AI1" s="1204"/>
      <c r="AJ1" s="291"/>
      <c r="AK1" s="290"/>
      <c r="AL1" s="287"/>
      <c r="AM1" s="1207" t="s">
        <v>708</v>
      </c>
      <c r="AN1" s="1207"/>
      <c r="AO1" s="1207"/>
      <c r="AP1" s="287"/>
      <c r="AQ1" s="1234" t="s">
        <v>707</v>
      </c>
      <c r="AR1" s="1234"/>
      <c r="AS1" s="1234"/>
      <c r="AT1" s="287"/>
      <c r="AU1" s="1203" t="s">
        <v>455</v>
      </c>
      <c r="AV1" s="1204"/>
      <c r="AW1" s="1249"/>
      <c r="AX1" s="287"/>
      <c r="AY1" s="1231" t="s">
        <v>706</v>
      </c>
      <c r="AZ1" s="287"/>
      <c r="BA1" s="1236" t="s">
        <v>705</v>
      </c>
      <c r="BB1" s="1237"/>
      <c r="BC1" s="1237"/>
      <c r="BD1" s="1238"/>
      <c r="BE1" s="287"/>
      <c r="BF1" s="1217" t="s">
        <v>704</v>
      </c>
      <c r="BG1" s="287"/>
      <c r="BH1" s="1219" t="s">
        <v>703</v>
      </c>
      <c r="BI1" s="1220"/>
      <c r="BJ1" s="1221"/>
      <c r="BK1" s="287"/>
      <c r="BL1" s="287"/>
    </row>
    <row r="2" spans="1:77" s="286" customFormat="1" ht="13.5" customHeight="1">
      <c r="B2" s="1230"/>
      <c r="C2" s="1230"/>
      <c r="D2" s="1230"/>
      <c r="E2" s="1230"/>
      <c r="F2" s="697"/>
      <c r="G2" s="1207" t="s">
        <v>702</v>
      </c>
      <c r="H2" s="1207"/>
      <c r="I2" s="1232" t="s">
        <v>701</v>
      </c>
      <c r="J2" s="1232"/>
      <c r="K2" s="692"/>
      <c r="L2" s="1207" t="s">
        <v>702</v>
      </c>
      <c r="M2" s="1207"/>
      <c r="N2" s="1233"/>
      <c r="O2" s="1232" t="s">
        <v>701</v>
      </c>
      <c r="P2" s="1232"/>
      <c r="Q2" s="1232"/>
      <c r="R2" s="692"/>
      <c r="S2" s="1255"/>
      <c r="T2" s="1256"/>
      <c r="U2" s="1257"/>
      <c r="V2" s="692"/>
      <c r="W2" s="1205"/>
      <c r="X2" s="1250"/>
      <c r="Y2" s="692"/>
      <c r="Z2" s="692"/>
      <c r="AA2" s="1200"/>
      <c r="AB2" s="1201"/>
      <c r="AC2" s="1201"/>
      <c r="AD2" s="1201"/>
      <c r="AE2" s="1201"/>
      <c r="AF2" s="1202"/>
      <c r="AG2" s="692"/>
      <c r="AH2" s="1205"/>
      <c r="AI2" s="1206"/>
      <c r="AJ2" s="289"/>
      <c r="AK2" s="288"/>
      <c r="AL2" s="287"/>
      <c r="AM2" s="1208"/>
      <c r="AN2" s="1208"/>
      <c r="AO2" s="1208"/>
      <c r="AP2" s="287"/>
      <c r="AQ2" s="1235"/>
      <c r="AR2" s="1235"/>
      <c r="AS2" s="1235"/>
      <c r="AT2" s="692"/>
      <c r="AU2" s="1205"/>
      <c r="AV2" s="1206"/>
      <c r="AW2" s="1250"/>
      <c r="AX2" s="287"/>
      <c r="AY2" s="1251"/>
      <c r="AZ2" s="287"/>
      <c r="BA2" s="1239" t="s">
        <v>700</v>
      </c>
      <c r="BB2" s="1241" t="s">
        <v>699</v>
      </c>
      <c r="BC2" s="1241" t="s">
        <v>698</v>
      </c>
      <c r="BD2" s="1243" t="s">
        <v>697</v>
      </c>
      <c r="BE2" s="287"/>
      <c r="BF2" s="1218"/>
      <c r="BG2" s="287"/>
      <c r="BH2" s="1222"/>
      <c r="BI2" s="1223"/>
      <c r="BJ2" s="1224"/>
      <c r="BK2" s="287"/>
      <c r="BL2" s="692"/>
    </row>
    <row r="3" spans="1:77" s="252" customFormat="1" ht="13.5" customHeight="1">
      <c r="B3" s="1230"/>
      <c r="C3" s="1230"/>
      <c r="D3" s="1230"/>
      <c r="E3" s="1230"/>
      <c r="F3" s="693"/>
      <c r="G3" s="1281" t="s">
        <v>696</v>
      </c>
      <c r="H3" s="1282"/>
      <c r="I3" s="1281" t="s">
        <v>696</v>
      </c>
      <c r="J3" s="1282"/>
      <c r="K3" s="694"/>
      <c r="L3" s="254"/>
      <c r="M3" s="285"/>
      <c r="N3" s="277"/>
      <c r="O3" s="254"/>
      <c r="P3" s="285"/>
      <c r="Q3" s="275"/>
      <c r="R3" s="256"/>
      <c r="S3" s="284"/>
      <c r="T3" s="283"/>
      <c r="U3" s="1245" t="s">
        <v>693</v>
      </c>
      <c r="V3" s="694"/>
      <c r="W3" s="253"/>
      <c r="X3" s="1275" t="s">
        <v>693</v>
      </c>
      <c r="Y3" s="256"/>
      <c r="Z3" s="256"/>
      <c r="AA3" s="214"/>
      <c r="AB3" s="280"/>
      <c r="AC3" s="1275" t="s">
        <v>693</v>
      </c>
      <c r="AD3" s="272"/>
      <c r="AE3" s="282"/>
      <c r="AF3" s="1277"/>
      <c r="AG3" s="256"/>
      <c r="AH3" s="214"/>
      <c r="AI3" s="281"/>
      <c r="AJ3" s="280"/>
      <c r="AK3" s="1211" t="s">
        <v>695</v>
      </c>
      <c r="AL3" s="694"/>
      <c r="AM3" s="214"/>
      <c r="AN3" s="1213" t="s">
        <v>694</v>
      </c>
      <c r="AO3" s="1214"/>
      <c r="AP3" s="694"/>
      <c r="AQ3" s="213"/>
      <c r="AR3" s="1215" t="s">
        <v>694</v>
      </c>
      <c r="AS3" s="1216"/>
      <c r="AT3" s="256"/>
      <c r="AU3" s="214"/>
      <c r="AV3" s="280"/>
      <c r="AW3" s="1217" t="s">
        <v>693</v>
      </c>
      <c r="AX3" s="694"/>
      <c r="AY3" s="1251"/>
      <c r="AZ3" s="694"/>
      <c r="BA3" s="1240"/>
      <c r="BB3" s="1242"/>
      <c r="BC3" s="1242"/>
      <c r="BD3" s="1244"/>
      <c r="BE3" s="694"/>
      <c r="BF3" s="1218"/>
      <c r="BG3" s="279"/>
      <c r="BH3" s="213"/>
      <c r="BI3" s="695"/>
      <c r="BJ3" s="1225" t="s">
        <v>693</v>
      </c>
      <c r="BK3" s="279"/>
      <c r="BL3" s="256"/>
      <c r="BM3" s="173"/>
      <c r="BN3" s="173"/>
      <c r="BO3" s="173"/>
      <c r="BP3" s="173"/>
      <c r="BQ3" s="173"/>
      <c r="BR3" s="173"/>
      <c r="BS3" s="173"/>
      <c r="BT3" s="173"/>
      <c r="BU3" s="173"/>
      <c r="BV3" s="173"/>
      <c r="BW3" s="173"/>
      <c r="BX3" s="173"/>
      <c r="BY3" s="173"/>
    </row>
    <row r="4" spans="1:77" s="252" customFormat="1" ht="13.5" customHeight="1">
      <c r="B4" s="1231"/>
      <c r="C4" s="1231"/>
      <c r="D4" s="1231"/>
      <c r="E4" s="1231"/>
      <c r="F4" s="693"/>
      <c r="G4" s="254"/>
      <c r="H4" s="278" t="s">
        <v>691</v>
      </c>
      <c r="I4" s="254"/>
      <c r="J4" s="278" t="s">
        <v>691</v>
      </c>
      <c r="K4" s="205"/>
      <c r="L4" s="214"/>
      <c r="M4" s="276" t="s">
        <v>692</v>
      </c>
      <c r="N4" s="277"/>
      <c r="O4" s="240"/>
      <c r="P4" s="276" t="s">
        <v>692</v>
      </c>
      <c r="Q4" s="275"/>
      <c r="R4" s="256"/>
      <c r="S4" s="274"/>
      <c r="T4" s="273"/>
      <c r="U4" s="1246"/>
      <c r="V4" s="692"/>
      <c r="W4" s="214"/>
      <c r="X4" s="1276"/>
      <c r="Y4" s="256"/>
      <c r="Z4" s="256"/>
      <c r="AA4" s="254"/>
      <c r="AB4" s="706"/>
      <c r="AC4" s="1276"/>
      <c r="AD4" s="272"/>
      <c r="AE4" s="707"/>
      <c r="AF4" s="1277"/>
      <c r="AG4" s="256"/>
      <c r="AH4" s="254"/>
      <c r="AI4" s="271" t="s">
        <v>691</v>
      </c>
      <c r="AJ4" s="706"/>
      <c r="AK4" s="1212"/>
      <c r="AL4" s="694"/>
      <c r="AM4" s="214"/>
      <c r="AN4" s="270" t="s">
        <v>690</v>
      </c>
      <c r="AO4" s="269" t="s">
        <v>689</v>
      </c>
      <c r="AP4" s="694"/>
      <c r="AQ4" s="213"/>
      <c r="AR4" s="268" t="s">
        <v>690</v>
      </c>
      <c r="AS4" s="267" t="s">
        <v>689</v>
      </c>
      <c r="AT4" s="256"/>
      <c r="AU4" s="254"/>
      <c r="AV4" s="706"/>
      <c r="AW4" s="1218"/>
      <c r="AX4" s="694"/>
      <c r="AY4" s="1251"/>
      <c r="AZ4" s="694"/>
      <c r="BA4" s="1240"/>
      <c r="BB4" s="1242"/>
      <c r="BC4" s="1242"/>
      <c r="BD4" s="1244"/>
      <c r="BE4" s="694"/>
      <c r="BF4" s="1218"/>
      <c r="BG4" s="263"/>
      <c r="BH4" s="266"/>
      <c r="BI4" s="205"/>
      <c r="BJ4" s="1226"/>
      <c r="BK4" s="263"/>
      <c r="BL4" s="256"/>
      <c r="BM4" s="173"/>
      <c r="BN4" s="173"/>
      <c r="BO4" s="173"/>
      <c r="BP4" s="173"/>
      <c r="BQ4" s="173"/>
      <c r="BR4" s="173"/>
      <c r="BS4" s="173"/>
      <c r="BT4" s="173"/>
      <c r="BU4" s="173"/>
      <c r="BV4" s="173"/>
      <c r="BW4" s="173"/>
      <c r="BX4" s="173"/>
      <c r="BY4" s="173"/>
    </row>
    <row r="5" spans="1:77" s="252" customFormat="1" ht="12" customHeight="1">
      <c r="B5" s="702" t="s">
        <v>688</v>
      </c>
      <c r="C5" s="702" t="s">
        <v>687</v>
      </c>
      <c r="D5" s="702" t="s">
        <v>686</v>
      </c>
      <c r="E5" s="702" t="s">
        <v>685</v>
      </c>
      <c r="F5" s="694"/>
      <c r="G5" s="1278" t="s">
        <v>684</v>
      </c>
      <c r="H5" s="1278"/>
      <c r="I5" s="1278" t="s">
        <v>684</v>
      </c>
      <c r="J5" s="1278"/>
      <c r="K5" s="692"/>
      <c r="L5" s="1278" t="s">
        <v>683</v>
      </c>
      <c r="M5" s="1278"/>
      <c r="N5" s="1278"/>
      <c r="O5" s="1279" t="s">
        <v>683</v>
      </c>
      <c r="P5" s="1279"/>
      <c r="Q5" s="1279"/>
      <c r="R5" s="256"/>
      <c r="S5" s="1280"/>
      <c r="T5" s="1280"/>
      <c r="U5" s="1280"/>
      <c r="V5" s="692"/>
      <c r="W5" s="1209" t="s">
        <v>682</v>
      </c>
      <c r="X5" s="1209"/>
      <c r="Y5" s="264"/>
      <c r="Z5" s="264"/>
      <c r="AA5" s="1209" t="s">
        <v>681</v>
      </c>
      <c r="AB5" s="1209"/>
      <c r="AC5" s="1209"/>
      <c r="AD5" s="1209"/>
      <c r="AE5" s="1209"/>
      <c r="AF5" s="1209"/>
      <c r="AG5" s="264"/>
      <c r="AH5" s="1209" t="s">
        <v>680</v>
      </c>
      <c r="AI5" s="1209"/>
      <c r="AJ5" s="1209"/>
      <c r="AK5" s="1209"/>
      <c r="AL5" s="265"/>
      <c r="AM5" s="1209" t="s">
        <v>679</v>
      </c>
      <c r="AN5" s="1209"/>
      <c r="AO5" s="1209"/>
      <c r="AP5" s="265"/>
      <c r="AQ5" s="1210" t="s">
        <v>678</v>
      </c>
      <c r="AR5" s="1210"/>
      <c r="AS5" s="1210"/>
      <c r="AT5" s="264"/>
      <c r="AU5" s="1209" t="s">
        <v>677</v>
      </c>
      <c r="AV5" s="1209"/>
      <c r="AW5" s="1209"/>
      <c r="AX5" s="694"/>
      <c r="AY5" s="191" t="s">
        <v>676</v>
      </c>
      <c r="AZ5" s="694"/>
      <c r="BA5" s="1227" t="s">
        <v>675</v>
      </c>
      <c r="BB5" s="1228"/>
      <c r="BC5" s="1228"/>
      <c r="BD5" s="1229"/>
      <c r="BE5" s="694"/>
      <c r="BF5" s="698" t="s">
        <v>674</v>
      </c>
      <c r="BG5" s="263"/>
      <c r="BH5" s="1227" t="s">
        <v>673</v>
      </c>
      <c r="BI5" s="1228"/>
      <c r="BJ5" s="1229"/>
      <c r="BK5" s="263"/>
      <c r="BL5" s="256"/>
      <c r="BM5" s="173"/>
      <c r="BN5" s="173"/>
      <c r="BO5" s="173"/>
      <c r="BP5" s="173"/>
      <c r="BQ5" s="173"/>
      <c r="BR5" s="173"/>
      <c r="BS5" s="173"/>
      <c r="BT5" s="173"/>
      <c r="BU5" s="173"/>
      <c r="BV5" s="173"/>
      <c r="BW5" s="173"/>
      <c r="BX5" s="173"/>
      <c r="BY5" s="173"/>
    </row>
    <row r="6" spans="1:77" s="259" customFormat="1" ht="20.25" customHeight="1">
      <c r="A6" s="259">
        <v>1</v>
      </c>
      <c r="B6" s="261">
        <v>2</v>
      </c>
      <c r="C6" s="262">
        <v>3</v>
      </c>
      <c r="D6" s="259">
        <v>4</v>
      </c>
      <c r="E6" s="261">
        <v>5</v>
      </c>
      <c r="F6" s="262">
        <v>6</v>
      </c>
      <c r="G6" s="259">
        <v>7</v>
      </c>
      <c r="H6" s="261">
        <v>8</v>
      </c>
      <c r="I6" s="262">
        <v>9</v>
      </c>
      <c r="J6" s="259">
        <v>10</v>
      </c>
      <c r="K6" s="261">
        <v>11</v>
      </c>
      <c r="L6" s="262">
        <v>12</v>
      </c>
      <c r="M6" s="259">
        <v>13</v>
      </c>
      <c r="N6" s="261">
        <v>14</v>
      </c>
      <c r="O6" s="262">
        <v>15</v>
      </c>
      <c r="P6" s="259">
        <v>16</v>
      </c>
      <c r="Q6" s="261">
        <v>17</v>
      </c>
      <c r="R6" s="262">
        <v>18</v>
      </c>
      <c r="S6" s="259">
        <v>19</v>
      </c>
      <c r="T6" s="261">
        <v>20</v>
      </c>
      <c r="U6" s="262">
        <v>21</v>
      </c>
      <c r="V6" s="259">
        <v>22</v>
      </c>
      <c r="W6" s="261">
        <v>23</v>
      </c>
      <c r="X6" s="262">
        <v>24</v>
      </c>
      <c r="Y6" s="259">
        <v>25</v>
      </c>
      <c r="Z6" s="261">
        <v>26</v>
      </c>
      <c r="AA6" s="262">
        <v>27</v>
      </c>
      <c r="AB6" s="259">
        <v>28</v>
      </c>
      <c r="AC6" s="261">
        <v>29</v>
      </c>
      <c r="AD6" s="262">
        <v>30</v>
      </c>
      <c r="AE6" s="259">
        <v>31</v>
      </c>
      <c r="AF6" s="261">
        <v>32</v>
      </c>
      <c r="AG6" s="262">
        <v>33</v>
      </c>
      <c r="AH6" s="259">
        <v>34</v>
      </c>
      <c r="AI6" s="261">
        <v>35</v>
      </c>
      <c r="AJ6" s="262">
        <v>36</v>
      </c>
      <c r="AK6" s="259">
        <v>37</v>
      </c>
      <c r="AL6" s="261">
        <v>38</v>
      </c>
      <c r="AM6" s="262">
        <v>39</v>
      </c>
      <c r="AN6" s="259">
        <v>40</v>
      </c>
      <c r="AO6" s="261">
        <v>41</v>
      </c>
      <c r="AP6" s="262">
        <v>42</v>
      </c>
      <c r="AQ6" s="259">
        <v>43</v>
      </c>
      <c r="AR6" s="261">
        <v>44</v>
      </c>
      <c r="AS6" s="262">
        <v>45</v>
      </c>
      <c r="AT6" s="259">
        <v>46</v>
      </c>
      <c r="AU6" s="261">
        <v>47</v>
      </c>
      <c r="AV6" s="262">
        <v>48</v>
      </c>
      <c r="AW6" s="259">
        <v>49</v>
      </c>
      <c r="AX6" s="261">
        <v>50</v>
      </c>
      <c r="AY6" s="262">
        <v>51</v>
      </c>
      <c r="AZ6" s="259">
        <v>52</v>
      </c>
      <c r="BA6" s="261">
        <v>53</v>
      </c>
      <c r="BB6" s="262">
        <v>54</v>
      </c>
      <c r="BC6" s="259">
        <v>55</v>
      </c>
      <c r="BD6" s="261">
        <v>56</v>
      </c>
      <c r="BE6" s="262">
        <v>57</v>
      </c>
      <c r="BF6" s="259">
        <v>58</v>
      </c>
      <c r="BG6" s="261">
        <v>59</v>
      </c>
      <c r="BH6" s="262">
        <v>60</v>
      </c>
      <c r="BI6" s="259">
        <v>61</v>
      </c>
      <c r="BJ6" s="261">
        <v>62</v>
      </c>
      <c r="BK6" s="262">
        <v>63</v>
      </c>
      <c r="BL6" s="259">
        <v>64</v>
      </c>
      <c r="BM6" s="261">
        <v>65</v>
      </c>
      <c r="BN6" s="260"/>
      <c r="BO6" s="260"/>
      <c r="BP6" s="260"/>
      <c r="BQ6" s="260"/>
      <c r="BR6" s="260"/>
      <c r="BS6" s="260"/>
      <c r="BT6" s="260"/>
      <c r="BU6" s="260"/>
      <c r="BV6" s="260"/>
      <c r="BW6" s="260"/>
      <c r="BX6" s="260"/>
      <c r="BY6" s="260"/>
    </row>
    <row r="7" spans="1:77" s="252" customFormat="1" ht="13.5" customHeight="1">
      <c r="A7" s="252" t="s">
        <v>672</v>
      </c>
      <c r="B7" s="1231" t="s">
        <v>671</v>
      </c>
      <c r="C7" s="1294" t="s">
        <v>670</v>
      </c>
      <c r="D7" s="1268" t="s">
        <v>567</v>
      </c>
      <c r="E7" s="235" t="s">
        <v>462</v>
      </c>
      <c r="F7" s="208"/>
      <c r="G7" s="234">
        <v>121910</v>
      </c>
      <c r="H7" s="233">
        <v>129480</v>
      </c>
      <c r="I7" s="234">
        <v>96400</v>
      </c>
      <c r="J7" s="233">
        <v>103970</v>
      </c>
      <c r="K7" s="205" t="s">
        <v>552</v>
      </c>
      <c r="L7" s="232">
        <v>1200</v>
      </c>
      <c r="M7" s="231">
        <v>1270</v>
      </c>
      <c r="N7" s="230" t="s">
        <v>551</v>
      </c>
      <c r="O7" s="232">
        <v>940</v>
      </c>
      <c r="P7" s="231">
        <v>1010</v>
      </c>
      <c r="Q7" s="230" t="s">
        <v>551</v>
      </c>
      <c r="R7" s="1258" t="s">
        <v>552</v>
      </c>
      <c r="S7" s="1263">
        <v>26120</v>
      </c>
      <c r="T7" s="1274" t="s">
        <v>552</v>
      </c>
      <c r="U7" s="1283">
        <v>260</v>
      </c>
      <c r="V7" s="205" t="s">
        <v>552</v>
      </c>
      <c r="W7" s="229">
        <v>7570</v>
      </c>
      <c r="X7" s="228">
        <v>70</v>
      </c>
      <c r="Y7" s="1286" t="s">
        <v>669</v>
      </c>
      <c r="Z7" s="692"/>
      <c r="AA7" s="699"/>
      <c r="AB7" s="1320" t="s">
        <v>552</v>
      </c>
      <c r="AC7" s="703"/>
      <c r="AD7" s="198"/>
      <c r="AE7" s="1298" t="s">
        <v>668</v>
      </c>
      <c r="AF7" s="258"/>
      <c r="AG7" s="1258" t="s">
        <v>552</v>
      </c>
      <c r="AH7" s="1299">
        <v>30520</v>
      </c>
      <c r="AI7" s="250"/>
      <c r="AJ7" s="1301" t="s">
        <v>552</v>
      </c>
      <c r="AK7" s="1295">
        <v>230</v>
      </c>
      <c r="AL7" s="1302" t="s">
        <v>552</v>
      </c>
      <c r="AM7" s="227" t="s">
        <v>566</v>
      </c>
      <c r="AN7" s="1287">
        <v>7100</v>
      </c>
      <c r="AO7" s="1290">
        <v>7800</v>
      </c>
      <c r="AP7" s="1302" t="s">
        <v>552</v>
      </c>
      <c r="AQ7" s="226" t="s">
        <v>565</v>
      </c>
      <c r="AR7" s="225">
        <v>15800</v>
      </c>
      <c r="AS7" s="224">
        <v>17600</v>
      </c>
      <c r="AT7" s="1258" t="s">
        <v>552</v>
      </c>
      <c r="AU7" s="1303">
        <v>22730</v>
      </c>
      <c r="AV7" s="1301" t="s">
        <v>552</v>
      </c>
      <c r="AW7" s="1295">
        <v>220</v>
      </c>
      <c r="AX7" s="1302" t="s">
        <v>564</v>
      </c>
      <c r="AY7" s="257"/>
      <c r="AZ7" s="1302" t="s">
        <v>564</v>
      </c>
      <c r="BA7" s="1309" t="s">
        <v>667</v>
      </c>
      <c r="BB7" s="1311" t="s">
        <v>563</v>
      </c>
      <c r="BC7" s="1311" t="s">
        <v>563</v>
      </c>
      <c r="BD7" s="1313" t="s">
        <v>666</v>
      </c>
      <c r="BE7" s="236"/>
      <c r="BF7" s="1247" t="s">
        <v>562</v>
      </c>
      <c r="BG7" s="189"/>
      <c r="BH7" s="1190">
        <v>26360</v>
      </c>
      <c r="BI7" s="1193" t="s">
        <v>552</v>
      </c>
      <c r="BJ7" s="1194">
        <v>260</v>
      </c>
      <c r="BL7" s="256"/>
      <c r="BM7" s="173"/>
      <c r="BN7" s="173"/>
      <c r="BO7" s="173"/>
      <c r="BP7" s="173"/>
      <c r="BQ7" s="173"/>
      <c r="BR7" s="173"/>
      <c r="BS7" s="173"/>
      <c r="BT7" s="173"/>
      <c r="BU7" s="173"/>
      <c r="BV7" s="173"/>
      <c r="BW7" s="173"/>
      <c r="BX7" s="173"/>
      <c r="BY7" s="173"/>
    </row>
    <row r="8" spans="1:77" s="252" customFormat="1" ht="13.5" customHeight="1">
      <c r="A8" s="252" t="s">
        <v>665</v>
      </c>
      <c r="B8" s="1251"/>
      <c r="C8" s="1267"/>
      <c r="D8" s="1269"/>
      <c r="E8" s="222" t="s">
        <v>509</v>
      </c>
      <c r="F8" s="208"/>
      <c r="G8" s="221">
        <v>129480</v>
      </c>
      <c r="H8" s="220">
        <v>190530</v>
      </c>
      <c r="I8" s="221">
        <v>103970</v>
      </c>
      <c r="J8" s="220">
        <v>165020</v>
      </c>
      <c r="K8" s="205" t="s">
        <v>552</v>
      </c>
      <c r="L8" s="219">
        <v>1270</v>
      </c>
      <c r="M8" s="218">
        <v>1790</v>
      </c>
      <c r="N8" s="217" t="s">
        <v>551</v>
      </c>
      <c r="O8" s="219">
        <v>1010</v>
      </c>
      <c r="P8" s="218">
        <v>1530</v>
      </c>
      <c r="Q8" s="217" t="s">
        <v>551</v>
      </c>
      <c r="R8" s="1258"/>
      <c r="S8" s="1264"/>
      <c r="T8" s="1274"/>
      <c r="U8" s="1284"/>
      <c r="V8" s="205" t="s">
        <v>552</v>
      </c>
      <c r="W8" s="204">
        <v>7570</v>
      </c>
      <c r="X8" s="223">
        <v>70</v>
      </c>
      <c r="Y8" s="1286"/>
      <c r="Z8" s="692"/>
      <c r="AA8" s="700"/>
      <c r="AB8" s="1320"/>
      <c r="AC8" s="704"/>
      <c r="AD8" s="198"/>
      <c r="AE8" s="1298"/>
      <c r="AF8" s="215"/>
      <c r="AG8" s="1258"/>
      <c r="AH8" s="1300"/>
      <c r="AI8" s="249">
        <v>28810</v>
      </c>
      <c r="AJ8" s="1301"/>
      <c r="AK8" s="1296"/>
      <c r="AL8" s="1302"/>
      <c r="AM8" s="214" t="s">
        <v>560</v>
      </c>
      <c r="AN8" s="1288" t="e">
        <v>#REF!</v>
      </c>
      <c r="AO8" s="1291" t="e">
        <v>#REF!</v>
      </c>
      <c r="AP8" s="1302"/>
      <c r="AQ8" s="213" t="s">
        <v>559</v>
      </c>
      <c r="AR8" s="212">
        <v>8700</v>
      </c>
      <c r="AS8" s="211">
        <v>9700</v>
      </c>
      <c r="AT8" s="1258"/>
      <c r="AU8" s="1304"/>
      <c r="AV8" s="1301"/>
      <c r="AW8" s="1296"/>
      <c r="AX8" s="1302"/>
      <c r="AY8" s="251"/>
      <c r="AZ8" s="1302"/>
      <c r="BA8" s="1310"/>
      <c r="BB8" s="1312"/>
      <c r="BC8" s="1312"/>
      <c r="BD8" s="1314"/>
      <c r="BE8" s="236"/>
      <c r="BF8" s="1248"/>
      <c r="BG8" s="189"/>
      <c r="BH8" s="1191"/>
      <c r="BI8" s="1193"/>
      <c r="BJ8" s="1195"/>
      <c r="BK8" s="189"/>
      <c r="BL8" s="256"/>
      <c r="BM8" s="173"/>
      <c r="BN8" s="173"/>
      <c r="BO8" s="173"/>
      <c r="BP8" s="173"/>
      <c r="BQ8" s="173"/>
      <c r="BR8" s="173"/>
      <c r="BS8" s="173"/>
      <c r="BT8" s="173"/>
      <c r="BU8" s="173"/>
      <c r="BV8" s="173"/>
      <c r="BW8" s="173"/>
      <c r="BX8" s="173"/>
      <c r="BY8" s="173"/>
    </row>
    <row r="9" spans="1:77" s="252" customFormat="1" ht="13.5" customHeight="1">
      <c r="A9" s="252" t="s">
        <v>664</v>
      </c>
      <c r="B9" s="1251"/>
      <c r="C9" s="1267"/>
      <c r="D9" s="1272" t="s">
        <v>557</v>
      </c>
      <c r="E9" s="222" t="s">
        <v>556</v>
      </c>
      <c r="F9" s="208"/>
      <c r="G9" s="221">
        <v>190530</v>
      </c>
      <c r="H9" s="220">
        <v>266320</v>
      </c>
      <c r="I9" s="221">
        <v>165020</v>
      </c>
      <c r="J9" s="220">
        <v>240810</v>
      </c>
      <c r="K9" s="205" t="s">
        <v>552</v>
      </c>
      <c r="L9" s="219">
        <v>1790</v>
      </c>
      <c r="M9" s="218">
        <v>2550</v>
      </c>
      <c r="N9" s="217" t="s">
        <v>551</v>
      </c>
      <c r="O9" s="219">
        <v>1530</v>
      </c>
      <c r="P9" s="218">
        <v>2290</v>
      </c>
      <c r="Q9" s="217" t="s">
        <v>551</v>
      </c>
      <c r="R9" s="1258"/>
      <c r="S9" s="1264"/>
      <c r="T9" s="1274"/>
      <c r="U9" s="1284"/>
      <c r="V9" s="201"/>
      <c r="W9" s="200"/>
      <c r="X9" s="216"/>
      <c r="Y9" s="1188"/>
      <c r="Z9" s="692"/>
      <c r="AA9" s="700"/>
      <c r="AB9" s="1320"/>
      <c r="AC9" s="704"/>
      <c r="AD9" s="198"/>
      <c r="AE9" s="1298"/>
      <c r="AF9" s="215"/>
      <c r="AG9" s="1258" t="s">
        <v>552</v>
      </c>
      <c r="AH9" s="1259">
        <v>28810</v>
      </c>
      <c r="AI9" s="247"/>
      <c r="AJ9" s="1301"/>
      <c r="AK9" s="1296"/>
      <c r="AL9" s="1302"/>
      <c r="AM9" s="214" t="s">
        <v>555</v>
      </c>
      <c r="AN9" s="1288" t="e">
        <v>#REF!</v>
      </c>
      <c r="AO9" s="1291" t="e">
        <v>#REF!</v>
      </c>
      <c r="AP9" s="1302"/>
      <c r="AQ9" s="213" t="s">
        <v>554</v>
      </c>
      <c r="AR9" s="212">
        <v>7600</v>
      </c>
      <c r="AS9" s="211">
        <v>8400</v>
      </c>
      <c r="AT9" s="1258"/>
      <c r="AU9" s="1304"/>
      <c r="AV9" s="1301"/>
      <c r="AW9" s="1296"/>
      <c r="AX9" s="1302"/>
      <c r="AY9" s="251"/>
      <c r="AZ9" s="1302"/>
      <c r="BA9" s="1315">
        <v>0.01</v>
      </c>
      <c r="BB9" s="1261">
        <v>0.03</v>
      </c>
      <c r="BC9" s="1261">
        <v>0.04</v>
      </c>
      <c r="BD9" s="1317">
        <v>0.05</v>
      </c>
      <c r="BE9" s="236"/>
      <c r="BF9" s="1306">
        <v>0.79</v>
      </c>
      <c r="BG9" s="189"/>
      <c r="BH9" s="1191"/>
      <c r="BI9" s="1193"/>
      <c r="BJ9" s="1195"/>
      <c r="BL9" s="256"/>
      <c r="BM9" s="173"/>
      <c r="BN9" s="173"/>
      <c r="BO9" s="173"/>
      <c r="BP9" s="173"/>
      <c r="BQ9" s="173"/>
      <c r="BR9" s="173"/>
      <c r="BS9" s="173"/>
      <c r="BT9" s="173"/>
      <c r="BU9" s="173"/>
      <c r="BV9" s="173"/>
      <c r="BW9" s="173"/>
      <c r="BX9" s="173"/>
      <c r="BY9" s="173"/>
    </row>
    <row r="10" spans="1:77" s="252" customFormat="1" ht="13.5" customHeight="1">
      <c r="A10" s="252" t="s">
        <v>663</v>
      </c>
      <c r="B10" s="1251"/>
      <c r="C10" s="1267"/>
      <c r="D10" s="1273"/>
      <c r="E10" s="209" t="s">
        <v>466</v>
      </c>
      <c r="F10" s="208"/>
      <c r="G10" s="207">
        <v>266320</v>
      </c>
      <c r="H10" s="206"/>
      <c r="I10" s="207">
        <v>240810</v>
      </c>
      <c r="J10" s="206"/>
      <c r="K10" s="205" t="s">
        <v>552</v>
      </c>
      <c r="L10" s="204">
        <v>2550</v>
      </c>
      <c r="M10" s="203"/>
      <c r="N10" s="202" t="s">
        <v>551</v>
      </c>
      <c r="O10" s="204">
        <v>2290</v>
      </c>
      <c r="P10" s="203"/>
      <c r="Q10" s="202" t="s">
        <v>551</v>
      </c>
      <c r="R10" s="1258"/>
      <c r="S10" s="1265"/>
      <c r="T10" s="1274"/>
      <c r="U10" s="1285"/>
      <c r="V10" s="201"/>
      <c r="W10" s="200"/>
      <c r="X10" s="237"/>
      <c r="Y10" s="1188"/>
      <c r="Z10" s="692"/>
      <c r="AA10" s="700"/>
      <c r="AB10" s="1320"/>
      <c r="AC10" s="704"/>
      <c r="AD10" s="198"/>
      <c r="AE10" s="1298"/>
      <c r="AF10" s="215"/>
      <c r="AG10" s="1258"/>
      <c r="AH10" s="1260"/>
      <c r="AI10" s="246"/>
      <c r="AJ10" s="1301"/>
      <c r="AK10" s="1297"/>
      <c r="AL10" s="1302"/>
      <c r="AM10" s="194" t="s">
        <v>550</v>
      </c>
      <c r="AN10" s="1289" t="e">
        <v>#REF!</v>
      </c>
      <c r="AO10" s="1292" t="e">
        <v>#REF!</v>
      </c>
      <c r="AP10" s="1302"/>
      <c r="AQ10" s="696" t="s">
        <v>549</v>
      </c>
      <c r="AR10" s="193">
        <v>6800</v>
      </c>
      <c r="AS10" s="192">
        <v>7500</v>
      </c>
      <c r="AT10" s="1258"/>
      <c r="AU10" s="1305"/>
      <c r="AV10" s="1301"/>
      <c r="AW10" s="1297"/>
      <c r="AX10" s="1302"/>
      <c r="AY10" s="251"/>
      <c r="AZ10" s="1302"/>
      <c r="BA10" s="1316"/>
      <c r="BB10" s="1262"/>
      <c r="BC10" s="1262"/>
      <c r="BD10" s="1318"/>
      <c r="BE10" s="236"/>
      <c r="BF10" s="1306"/>
      <c r="BG10" s="189"/>
      <c r="BH10" s="1192"/>
      <c r="BI10" s="1193"/>
      <c r="BJ10" s="1196"/>
      <c r="BK10" s="189"/>
      <c r="BL10" s="256"/>
      <c r="BM10" s="173"/>
      <c r="BN10" s="173"/>
      <c r="BO10" s="173"/>
      <c r="BP10" s="173"/>
      <c r="BQ10" s="173"/>
      <c r="BR10" s="173"/>
      <c r="BS10" s="173"/>
      <c r="BT10" s="173"/>
      <c r="BU10" s="173"/>
      <c r="BV10" s="173"/>
      <c r="BW10" s="173"/>
      <c r="BX10" s="173"/>
      <c r="BY10" s="173"/>
    </row>
    <row r="11" spans="1:77" s="252" customFormat="1" ht="13.5" customHeight="1">
      <c r="A11" s="252" t="s">
        <v>662</v>
      </c>
      <c r="B11" s="1251"/>
      <c r="C11" s="1294" t="s">
        <v>661</v>
      </c>
      <c r="D11" s="1268" t="s">
        <v>567</v>
      </c>
      <c r="E11" s="235" t="s">
        <v>462</v>
      </c>
      <c r="F11" s="208"/>
      <c r="G11" s="234">
        <v>87910</v>
      </c>
      <c r="H11" s="233">
        <v>95480</v>
      </c>
      <c r="I11" s="234">
        <v>70900</v>
      </c>
      <c r="J11" s="233">
        <v>78470</v>
      </c>
      <c r="K11" s="205" t="s">
        <v>552</v>
      </c>
      <c r="L11" s="232">
        <v>860</v>
      </c>
      <c r="M11" s="231">
        <v>930</v>
      </c>
      <c r="N11" s="230" t="s">
        <v>551</v>
      </c>
      <c r="O11" s="232">
        <v>690</v>
      </c>
      <c r="P11" s="231">
        <v>760</v>
      </c>
      <c r="Q11" s="230" t="s">
        <v>551</v>
      </c>
      <c r="R11" s="1258" t="s">
        <v>552</v>
      </c>
      <c r="S11" s="1263">
        <v>17410</v>
      </c>
      <c r="T11" s="1274" t="s">
        <v>552</v>
      </c>
      <c r="U11" s="1283">
        <v>170</v>
      </c>
      <c r="V11" s="205" t="s">
        <v>552</v>
      </c>
      <c r="W11" s="229">
        <v>7570</v>
      </c>
      <c r="X11" s="228">
        <v>70</v>
      </c>
      <c r="Y11" s="1286"/>
      <c r="Z11" s="692"/>
      <c r="AA11" s="700"/>
      <c r="AB11" s="1320"/>
      <c r="AC11" s="704"/>
      <c r="AD11" s="198"/>
      <c r="AE11" s="1298"/>
      <c r="AF11" s="215"/>
      <c r="AG11" s="1258" t="s">
        <v>552</v>
      </c>
      <c r="AH11" s="1299">
        <v>22630</v>
      </c>
      <c r="AI11" s="250"/>
      <c r="AJ11" s="1301" t="s">
        <v>552</v>
      </c>
      <c r="AK11" s="1295">
        <v>150</v>
      </c>
      <c r="AL11" s="1302" t="s">
        <v>552</v>
      </c>
      <c r="AM11" s="227" t="s">
        <v>566</v>
      </c>
      <c r="AN11" s="1287">
        <v>4900</v>
      </c>
      <c r="AO11" s="1290">
        <v>5400</v>
      </c>
      <c r="AP11" s="1302" t="s">
        <v>552</v>
      </c>
      <c r="AQ11" s="226" t="s">
        <v>565</v>
      </c>
      <c r="AR11" s="225">
        <v>10900</v>
      </c>
      <c r="AS11" s="224">
        <v>12200</v>
      </c>
      <c r="AT11" s="1258" t="s">
        <v>552</v>
      </c>
      <c r="AU11" s="1303">
        <v>15150</v>
      </c>
      <c r="AV11" s="1301" t="s">
        <v>552</v>
      </c>
      <c r="AW11" s="1295">
        <v>150</v>
      </c>
      <c r="AX11" s="1302"/>
      <c r="AY11" s="251"/>
      <c r="AZ11" s="1302" t="s">
        <v>564</v>
      </c>
      <c r="BA11" s="1309" t="s">
        <v>563</v>
      </c>
      <c r="BB11" s="1311" t="s">
        <v>563</v>
      </c>
      <c r="BC11" s="1311" t="s">
        <v>563</v>
      </c>
      <c r="BD11" s="1313" t="s">
        <v>563</v>
      </c>
      <c r="BE11" s="236"/>
      <c r="BF11" s="1247" t="s">
        <v>562</v>
      </c>
      <c r="BG11" s="189"/>
      <c r="BH11" s="1190">
        <v>17570</v>
      </c>
      <c r="BI11" s="1193" t="s">
        <v>552</v>
      </c>
      <c r="BJ11" s="1194">
        <v>170</v>
      </c>
      <c r="BL11" s="256"/>
      <c r="BM11" s="173"/>
      <c r="BN11" s="173"/>
      <c r="BO11" s="173"/>
      <c r="BP11" s="173"/>
      <c r="BQ11" s="173"/>
      <c r="BR11" s="173"/>
      <c r="BS11" s="173"/>
      <c r="BT11" s="173"/>
      <c r="BU11" s="173"/>
      <c r="BV11" s="173"/>
      <c r="BW11" s="173"/>
      <c r="BX11" s="173"/>
      <c r="BY11" s="173"/>
    </row>
    <row r="12" spans="1:77" s="252" customFormat="1" ht="13.5" customHeight="1">
      <c r="A12" s="252" t="s">
        <v>660</v>
      </c>
      <c r="B12" s="1251"/>
      <c r="C12" s="1267"/>
      <c r="D12" s="1269"/>
      <c r="E12" s="222" t="s">
        <v>509</v>
      </c>
      <c r="F12" s="208"/>
      <c r="G12" s="221">
        <v>95480</v>
      </c>
      <c r="H12" s="220">
        <v>156530</v>
      </c>
      <c r="I12" s="221">
        <v>78470</v>
      </c>
      <c r="J12" s="220">
        <v>139520</v>
      </c>
      <c r="K12" s="205" t="s">
        <v>552</v>
      </c>
      <c r="L12" s="219">
        <v>930</v>
      </c>
      <c r="M12" s="218">
        <v>1450</v>
      </c>
      <c r="N12" s="217" t="s">
        <v>551</v>
      </c>
      <c r="O12" s="219">
        <v>760</v>
      </c>
      <c r="P12" s="218">
        <v>1280</v>
      </c>
      <c r="Q12" s="217" t="s">
        <v>551</v>
      </c>
      <c r="R12" s="1258"/>
      <c r="S12" s="1264"/>
      <c r="T12" s="1274"/>
      <c r="U12" s="1284"/>
      <c r="V12" s="205" t="s">
        <v>552</v>
      </c>
      <c r="W12" s="204">
        <v>7570</v>
      </c>
      <c r="X12" s="223">
        <v>70</v>
      </c>
      <c r="Y12" s="1286"/>
      <c r="Z12" s="692"/>
      <c r="AA12" s="700"/>
      <c r="AB12" s="1320"/>
      <c r="AC12" s="704"/>
      <c r="AD12" s="198"/>
      <c r="AE12" s="1298"/>
      <c r="AF12" s="215"/>
      <c r="AG12" s="1258"/>
      <c r="AH12" s="1300"/>
      <c r="AI12" s="249">
        <v>20920</v>
      </c>
      <c r="AJ12" s="1301"/>
      <c r="AK12" s="1296"/>
      <c r="AL12" s="1302"/>
      <c r="AM12" s="214" t="s">
        <v>560</v>
      </c>
      <c r="AN12" s="1288" t="e">
        <v>#REF!</v>
      </c>
      <c r="AO12" s="1291" t="e">
        <v>#REF!</v>
      </c>
      <c r="AP12" s="1302"/>
      <c r="AQ12" s="213" t="s">
        <v>559</v>
      </c>
      <c r="AR12" s="212">
        <v>6000</v>
      </c>
      <c r="AS12" s="211">
        <v>6700</v>
      </c>
      <c r="AT12" s="1258"/>
      <c r="AU12" s="1304"/>
      <c r="AV12" s="1301"/>
      <c r="AW12" s="1296"/>
      <c r="AX12" s="1302"/>
      <c r="AY12" s="251"/>
      <c r="AZ12" s="1302"/>
      <c r="BA12" s="1310"/>
      <c r="BB12" s="1312"/>
      <c r="BC12" s="1312"/>
      <c r="BD12" s="1314"/>
      <c r="BE12" s="236"/>
      <c r="BF12" s="1248"/>
      <c r="BG12" s="189"/>
      <c r="BH12" s="1191"/>
      <c r="BI12" s="1193"/>
      <c r="BJ12" s="1195"/>
      <c r="BK12" s="189"/>
      <c r="BL12" s="256"/>
      <c r="BM12" s="173"/>
      <c r="BN12" s="173"/>
      <c r="BO12" s="173"/>
      <c r="BP12" s="173"/>
      <c r="BQ12" s="173"/>
      <c r="BR12" s="173"/>
      <c r="BS12" s="173"/>
      <c r="BT12" s="173"/>
      <c r="BU12" s="173"/>
      <c r="BV12" s="173"/>
      <c r="BW12" s="173"/>
      <c r="BX12" s="173"/>
      <c r="BY12" s="173"/>
    </row>
    <row r="13" spans="1:77" s="252" customFormat="1" ht="13.5" customHeight="1">
      <c r="A13" s="252" t="s">
        <v>659</v>
      </c>
      <c r="B13" s="1251"/>
      <c r="C13" s="1267"/>
      <c r="D13" s="1272" t="s">
        <v>557</v>
      </c>
      <c r="E13" s="222" t="s">
        <v>556</v>
      </c>
      <c r="F13" s="208"/>
      <c r="G13" s="221">
        <v>156530</v>
      </c>
      <c r="H13" s="220">
        <v>232320</v>
      </c>
      <c r="I13" s="221">
        <v>139520</v>
      </c>
      <c r="J13" s="220">
        <v>215310</v>
      </c>
      <c r="K13" s="205" t="s">
        <v>552</v>
      </c>
      <c r="L13" s="219">
        <v>1450</v>
      </c>
      <c r="M13" s="218">
        <v>2210</v>
      </c>
      <c r="N13" s="217" t="s">
        <v>551</v>
      </c>
      <c r="O13" s="219">
        <v>1280</v>
      </c>
      <c r="P13" s="218">
        <v>2040</v>
      </c>
      <c r="Q13" s="217" t="s">
        <v>551</v>
      </c>
      <c r="R13" s="1258"/>
      <c r="S13" s="1264"/>
      <c r="T13" s="1274"/>
      <c r="U13" s="1284"/>
      <c r="V13" s="201"/>
      <c r="W13" s="200"/>
      <c r="X13" s="216"/>
      <c r="Y13" s="1188"/>
      <c r="Z13" s="692"/>
      <c r="AA13" s="255"/>
      <c r="AB13" s="1320"/>
      <c r="AC13" s="704"/>
      <c r="AD13" s="198"/>
      <c r="AE13" s="1298"/>
      <c r="AF13" s="215"/>
      <c r="AG13" s="1258" t="s">
        <v>552</v>
      </c>
      <c r="AH13" s="1259">
        <v>20920</v>
      </c>
      <c r="AI13" s="247"/>
      <c r="AJ13" s="1301"/>
      <c r="AK13" s="1296">
        <v>0</v>
      </c>
      <c r="AL13" s="1302"/>
      <c r="AM13" s="214" t="s">
        <v>555</v>
      </c>
      <c r="AN13" s="1288" t="e">
        <v>#REF!</v>
      </c>
      <c r="AO13" s="1291" t="e">
        <v>#REF!</v>
      </c>
      <c r="AP13" s="1302"/>
      <c r="AQ13" s="213" t="s">
        <v>554</v>
      </c>
      <c r="AR13" s="212">
        <v>5200</v>
      </c>
      <c r="AS13" s="211">
        <v>5800</v>
      </c>
      <c r="AT13" s="1258"/>
      <c r="AU13" s="1304"/>
      <c r="AV13" s="1301"/>
      <c r="AW13" s="1296"/>
      <c r="AX13" s="1302"/>
      <c r="AY13" s="251"/>
      <c r="AZ13" s="1302"/>
      <c r="BA13" s="1315">
        <v>0.01</v>
      </c>
      <c r="BB13" s="1261">
        <v>0.03</v>
      </c>
      <c r="BC13" s="1261">
        <v>0.04</v>
      </c>
      <c r="BD13" s="1317">
        <v>0.05</v>
      </c>
      <c r="BE13" s="236"/>
      <c r="BF13" s="1306">
        <v>0.87</v>
      </c>
      <c r="BG13" s="189"/>
      <c r="BH13" s="1191"/>
      <c r="BI13" s="1193"/>
      <c r="BJ13" s="1195"/>
      <c r="BL13" s="256"/>
      <c r="BM13" s="173"/>
      <c r="BN13" s="173"/>
      <c r="BO13" s="173"/>
      <c r="BP13" s="173"/>
      <c r="BQ13" s="173"/>
      <c r="BR13" s="173"/>
      <c r="BS13" s="173"/>
      <c r="BT13" s="173"/>
      <c r="BU13" s="173"/>
      <c r="BV13" s="173"/>
      <c r="BW13" s="173"/>
      <c r="BX13" s="173"/>
      <c r="BY13" s="173"/>
    </row>
    <row r="14" spans="1:77" s="252" customFormat="1" ht="13.5" customHeight="1">
      <c r="A14" s="252" t="s">
        <v>658</v>
      </c>
      <c r="B14" s="1251"/>
      <c r="C14" s="1267"/>
      <c r="D14" s="1273"/>
      <c r="E14" s="209" t="s">
        <v>466</v>
      </c>
      <c r="F14" s="208"/>
      <c r="G14" s="207">
        <v>232320</v>
      </c>
      <c r="H14" s="206"/>
      <c r="I14" s="207">
        <v>215310</v>
      </c>
      <c r="J14" s="206"/>
      <c r="K14" s="205" t="s">
        <v>552</v>
      </c>
      <c r="L14" s="204">
        <v>2210</v>
      </c>
      <c r="M14" s="203"/>
      <c r="N14" s="202" t="s">
        <v>551</v>
      </c>
      <c r="O14" s="204">
        <v>2040</v>
      </c>
      <c r="P14" s="203"/>
      <c r="Q14" s="202" t="s">
        <v>551</v>
      </c>
      <c r="R14" s="1258"/>
      <c r="S14" s="1265"/>
      <c r="T14" s="1274"/>
      <c r="U14" s="1285"/>
      <c r="V14" s="201"/>
      <c r="W14" s="200"/>
      <c r="X14" s="237"/>
      <c r="Y14" s="1188"/>
      <c r="Z14" s="692"/>
      <c r="AA14" s="255"/>
      <c r="AB14" s="1320"/>
      <c r="AC14" s="704"/>
      <c r="AD14" s="198"/>
      <c r="AE14" s="1298"/>
      <c r="AF14" s="215"/>
      <c r="AG14" s="1258"/>
      <c r="AH14" s="1260"/>
      <c r="AI14" s="246"/>
      <c r="AJ14" s="1301"/>
      <c r="AK14" s="1297"/>
      <c r="AL14" s="1302"/>
      <c r="AM14" s="194" t="s">
        <v>550</v>
      </c>
      <c r="AN14" s="1289" t="e">
        <v>#REF!</v>
      </c>
      <c r="AO14" s="1292" t="e">
        <v>#REF!</v>
      </c>
      <c r="AP14" s="1302"/>
      <c r="AQ14" s="696" t="s">
        <v>549</v>
      </c>
      <c r="AR14" s="193">
        <v>4700</v>
      </c>
      <c r="AS14" s="192">
        <v>5200</v>
      </c>
      <c r="AT14" s="1258"/>
      <c r="AU14" s="1305"/>
      <c r="AV14" s="1301"/>
      <c r="AW14" s="1297"/>
      <c r="AX14" s="1302"/>
      <c r="AY14" s="251"/>
      <c r="AZ14" s="1302"/>
      <c r="BA14" s="1316"/>
      <c r="BB14" s="1262"/>
      <c r="BC14" s="1262"/>
      <c r="BD14" s="1318"/>
      <c r="BE14" s="236"/>
      <c r="BF14" s="1306"/>
      <c r="BG14" s="189"/>
      <c r="BH14" s="1192"/>
      <c r="BI14" s="1193"/>
      <c r="BJ14" s="1196"/>
      <c r="BK14" s="189"/>
      <c r="BL14" s="256"/>
      <c r="BM14" s="173"/>
      <c r="BN14" s="173"/>
      <c r="BO14" s="173"/>
      <c r="BP14" s="173"/>
      <c r="BQ14" s="173"/>
      <c r="BR14" s="173"/>
      <c r="BS14" s="173"/>
      <c r="BT14" s="173"/>
      <c r="BU14" s="173"/>
      <c r="BV14" s="173"/>
      <c r="BW14" s="173"/>
      <c r="BX14" s="173"/>
      <c r="BY14" s="173"/>
    </row>
    <row r="15" spans="1:77" s="188" customFormat="1" ht="13.5" customHeight="1">
      <c r="A15" s="188" t="s">
        <v>657</v>
      </c>
      <c r="B15" s="1251"/>
      <c r="C15" s="1270" t="s">
        <v>656</v>
      </c>
      <c r="D15" s="1268" t="s">
        <v>567</v>
      </c>
      <c r="E15" s="235" t="s">
        <v>462</v>
      </c>
      <c r="F15" s="208"/>
      <c r="G15" s="234">
        <v>71170</v>
      </c>
      <c r="H15" s="233">
        <v>78740</v>
      </c>
      <c r="I15" s="234">
        <v>58410</v>
      </c>
      <c r="J15" s="233">
        <v>65980</v>
      </c>
      <c r="K15" s="205" t="s">
        <v>552</v>
      </c>
      <c r="L15" s="232">
        <v>690</v>
      </c>
      <c r="M15" s="231">
        <v>760</v>
      </c>
      <c r="N15" s="230" t="s">
        <v>551</v>
      </c>
      <c r="O15" s="232">
        <v>560</v>
      </c>
      <c r="P15" s="231">
        <v>630</v>
      </c>
      <c r="Q15" s="230" t="s">
        <v>551</v>
      </c>
      <c r="R15" s="1258" t="s">
        <v>552</v>
      </c>
      <c r="S15" s="1263">
        <v>13060</v>
      </c>
      <c r="T15" s="1274" t="s">
        <v>552</v>
      </c>
      <c r="U15" s="1283">
        <v>130</v>
      </c>
      <c r="V15" s="205" t="s">
        <v>552</v>
      </c>
      <c r="W15" s="229">
        <v>7570</v>
      </c>
      <c r="X15" s="228">
        <v>70</v>
      </c>
      <c r="Y15" s="1286"/>
      <c r="Z15" s="692"/>
      <c r="AA15" s="255"/>
      <c r="AB15" s="1320"/>
      <c r="AC15" s="704"/>
      <c r="AD15" s="198"/>
      <c r="AE15" s="1298"/>
      <c r="AF15" s="215"/>
      <c r="AG15" s="1258" t="s">
        <v>552</v>
      </c>
      <c r="AH15" s="1299">
        <v>18680</v>
      </c>
      <c r="AI15" s="250"/>
      <c r="AJ15" s="1301" t="s">
        <v>552</v>
      </c>
      <c r="AK15" s="1295">
        <v>110</v>
      </c>
      <c r="AL15" s="1302" t="s">
        <v>552</v>
      </c>
      <c r="AM15" s="227" t="s">
        <v>566</v>
      </c>
      <c r="AN15" s="1287">
        <v>4300</v>
      </c>
      <c r="AO15" s="1290">
        <v>4700</v>
      </c>
      <c r="AP15" s="1302" t="s">
        <v>552</v>
      </c>
      <c r="AQ15" s="226" t="s">
        <v>565</v>
      </c>
      <c r="AR15" s="225">
        <v>9800</v>
      </c>
      <c r="AS15" s="224">
        <v>10900</v>
      </c>
      <c r="AT15" s="1258" t="s">
        <v>552</v>
      </c>
      <c r="AU15" s="1303">
        <v>11360</v>
      </c>
      <c r="AV15" s="1301" t="s">
        <v>552</v>
      </c>
      <c r="AW15" s="1295">
        <v>110</v>
      </c>
      <c r="AX15" s="1302"/>
      <c r="AY15" s="251"/>
      <c r="AZ15" s="1302" t="s">
        <v>564</v>
      </c>
      <c r="BA15" s="1309" t="s">
        <v>563</v>
      </c>
      <c r="BB15" s="1311" t="s">
        <v>563</v>
      </c>
      <c r="BC15" s="1311" t="s">
        <v>563</v>
      </c>
      <c r="BD15" s="1313" t="s">
        <v>563</v>
      </c>
      <c r="BE15" s="236"/>
      <c r="BF15" s="1247" t="s">
        <v>562</v>
      </c>
      <c r="BG15" s="189"/>
      <c r="BH15" s="1190">
        <v>13180</v>
      </c>
      <c r="BI15" s="1193" t="s">
        <v>552</v>
      </c>
      <c r="BJ15" s="1194">
        <v>130</v>
      </c>
      <c r="BL15" s="692"/>
      <c r="BM15" s="173"/>
      <c r="BN15" s="173"/>
      <c r="BO15" s="173"/>
      <c r="BP15" s="173"/>
      <c r="BQ15" s="173"/>
      <c r="BR15" s="173"/>
      <c r="BS15" s="173"/>
      <c r="BT15" s="173"/>
      <c r="BU15" s="173"/>
      <c r="BV15" s="173"/>
      <c r="BW15" s="173"/>
      <c r="BX15" s="173"/>
      <c r="BY15" s="173"/>
    </row>
    <row r="16" spans="1:77" s="188" customFormat="1" ht="13.5" customHeight="1">
      <c r="A16" s="188" t="s">
        <v>655</v>
      </c>
      <c r="B16" s="1251"/>
      <c r="C16" s="1271"/>
      <c r="D16" s="1269"/>
      <c r="E16" s="222" t="s">
        <v>509</v>
      </c>
      <c r="F16" s="208"/>
      <c r="G16" s="221">
        <v>78740</v>
      </c>
      <c r="H16" s="220">
        <v>139790</v>
      </c>
      <c r="I16" s="221">
        <v>65980</v>
      </c>
      <c r="J16" s="220">
        <v>127030</v>
      </c>
      <c r="K16" s="205" t="s">
        <v>552</v>
      </c>
      <c r="L16" s="219">
        <v>760</v>
      </c>
      <c r="M16" s="218">
        <v>1280</v>
      </c>
      <c r="N16" s="217" t="s">
        <v>551</v>
      </c>
      <c r="O16" s="219">
        <v>630</v>
      </c>
      <c r="P16" s="218">
        <v>1150</v>
      </c>
      <c r="Q16" s="217" t="s">
        <v>551</v>
      </c>
      <c r="R16" s="1258"/>
      <c r="S16" s="1264"/>
      <c r="T16" s="1274"/>
      <c r="U16" s="1284"/>
      <c r="V16" s="205" t="s">
        <v>552</v>
      </c>
      <c r="W16" s="204">
        <v>7570</v>
      </c>
      <c r="X16" s="223">
        <v>70</v>
      </c>
      <c r="Y16" s="1286"/>
      <c r="Z16" s="692"/>
      <c r="AA16" s="255"/>
      <c r="AB16" s="1320"/>
      <c r="AC16" s="704"/>
      <c r="AD16" s="198"/>
      <c r="AE16" s="1298"/>
      <c r="AF16" s="215"/>
      <c r="AG16" s="1258"/>
      <c r="AH16" s="1300"/>
      <c r="AI16" s="249">
        <v>16970</v>
      </c>
      <c r="AJ16" s="1301"/>
      <c r="AK16" s="1296"/>
      <c r="AL16" s="1302"/>
      <c r="AM16" s="214" t="s">
        <v>560</v>
      </c>
      <c r="AN16" s="1288" t="e">
        <v>#REF!</v>
      </c>
      <c r="AO16" s="1291" t="e">
        <v>#REF!</v>
      </c>
      <c r="AP16" s="1302"/>
      <c r="AQ16" s="213" t="s">
        <v>559</v>
      </c>
      <c r="AR16" s="212">
        <v>5400</v>
      </c>
      <c r="AS16" s="211">
        <v>6000</v>
      </c>
      <c r="AT16" s="1258"/>
      <c r="AU16" s="1304"/>
      <c r="AV16" s="1301"/>
      <c r="AW16" s="1296"/>
      <c r="AX16" s="1302"/>
      <c r="AY16" s="251"/>
      <c r="AZ16" s="1302"/>
      <c r="BA16" s="1310"/>
      <c r="BB16" s="1312"/>
      <c r="BC16" s="1312"/>
      <c r="BD16" s="1314"/>
      <c r="BE16" s="236"/>
      <c r="BF16" s="1248"/>
      <c r="BG16" s="189"/>
      <c r="BH16" s="1191"/>
      <c r="BI16" s="1193"/>
      <c r="BJ16" s="1195"/>
      <c r="BK16" s="189"/>
      <c r="BL16" s="692"/>
      <c r="BM16" s="173"/>
      <c r="BN16" s="173"/>
      <c r="BO16" s="173"/>
      <c r="BP16" s="173"/>
      <c r="BQ16" s="173"/>
      <c r="BR16" s="173"/>
      <c r="BS16" s="173"/>
      <c r="BT16" s="173"/>
      <c r="BU16" s="173"/>
      <c r="BV16" s="173"/>
      <c r="BW16" s="173"/>
      <c r="BX16" s="173"/>
      <c r="BY16" s="173"/>
    </row>
    <row r="17" spans="1:77" s="188" customFormat="1" ht="13.5" customHeight="1">
      <c r="A17" s="188" t="s">
        <v>654</v>
      </c>
      <c r="B17" s="1251"/>
      <c r="C17" s="1271"/>
      <c r="D17" s="1272" t="s">
        <v>557</v>
      </c>
      <c r="E17" s="222" t="s">
        <v>556</v>
      </c>
      <c r="F17" s="208"/>
      <c r="G17" s="221">
        <v>139790</v>
      </c>
      <c r="H17" s="220">
        <v>215580</v>
      </c>
      <c r="I17" s="221">
        <v>127030</v>
      </c>
      <c r="J17" s="220">
        <v>202820</v>
      </c>
      <c r="K17" s="205" t="s">
        <v>552</v>
      </c>
      <c r="L17" s="219">
        <v>1280</v>
      </c>
      <c r="M17" s="218">
        <v>2040</v>
      </c>
      <c r="N17" s="217" t="s">
        <v>551</v>
      </c>
      <c r="O17" s="219">
        <v>1150</v>
      </c>
      <c r="P17" s="218">
        <v>1910</v>
      </c>
      <c r="Q17" s="217" t="s">
        <v>551</v>
      </c>
      <c r="R17" s="1258"/>
      <c r="S17" s="1264"/>
      <c r="T17" s="1274"/>
      <c r="U17" s="1284"/>
      <c r="V17" s="201"/>
      <c r="W17" s="200"/>
      <c r="X17" s="216"/>
      <c r="Y17" s="1188"/>
      <c r="Z17" s="692"/>
      <c r="AA17" s="255"/>
      <c r="AB17" s="1320"/>
      <c r="AC17" s="704"/>
      <c r="AD17" s="198"/>
      <c r="AE17" s="1298"/>
      <c r="AF17" s="215"/>
      <c r="AG17" s="1258" t="s">
        <v>552</v>
      </c>
      <c r="AH17" s="1259">
        <v>16970</v>
      </c>
      <c r="AI17" s="247"/>
      <c r="AJ17" s="1301"/>
      <c r="AK17" s="1296">
        <v>0</v>
      </c>
      <c r="AL17" s="1302"/>
      <c r="AM17" s="214" t="s">
        <v>555</v>
      </c>
      <c r="AN17" s="1288" t="e">
        <v>#REF!</v>
      </c>
      <c r="AO17" s="1291" t="e">
        <v>#REF!</v>
      </c>
      <c r="AP17" s="1302"/>
      <c r="AQ17" s="213" t="s">
        <v>554</v>
      </c>
      <c r="AR17" s="212">
        <v>4700</v>
      </c>
      <c r="AS17" s="211">
        <v>5200</v>
      </c>
      <c r="AT17" s="1258"/>
      <c r="AU17" s="1304"/>
      <c r="AV17" s="1301"/>
      <c r="AW17" s="1296"/>
      <c r="AX17" s="1302"/>
      <c r="AY17" s="251"/>
      <c r="AZ17" s="1302"/>
      <c r="BA17" s="1315">
        <v>0.01</v>
      </c>
      <c r="BB17" s="1261">
        <v>0.03</v>
      </c>
      <c r="BC17" s="1261">
        <v>0.04</v>
      </c>
      <c r="BD17" s="1317">
        <v>0.05</v>
      </c>
      <c r="BE17" s="236"/>
      <c r="BF17" s="1306">
        <v>0.96</v>
      </c>
      <c r="BG17" s="189"/>
      <c r="BH17" s="1191"/>
      <c r="BI17" s="1193"/>
      <c r="BJ17" s="1195"/>
      <c r="BL17" s="692"/>
      <c r="BM17" s="173"/>
      <c r="BN17" s="173"/>
      <c r="BO17" s="173"/>
      <c r="BP17" s="173"/>
      <c r="BQ17" s="173"/>
      <c r="BR17" s="173"/>
      <c r="BS17" s="173"/>
      <c r="BT17" s="173"/>
      <c r="BU17" s="173"/>
      <c r="BV17" s="173"/>
      <c r="BW17" s="173"/>
      <c r="BX17" s="173"/>
      <c r="BY17" s="173"/>
    </row>
    <row r="18" spans="1:77" s="188" customFormat="1" ht="13.5" customHeight="1">
      <c r="A18" s="188" t="s">
        <v>653</v>
      </c>
      <c r="B18" s="1251"/>
      <c r="C18" s="1271"/>
      <c r="D18" s="1273"/>
      <c r="E18" s="209" t="s">
        <v>466</v>
      </c>
      <c r="F18" s="208"/>
      <c r="G18" s="207">
        <v>215580</v>
      </c>
      <c r="H18" s="206"/>
      <c r="I18" s="207">
        <v>202820</v>
      </c>
      <c r="J18" s="206"/>
      <c r="K18" s="205" t="s">
        <v>552</v>
      </c>
      <c r="L18" s="204">
        <v>2040</v>
      </c>
      <c r="M18" s="203"/>
      <c r="N18" s="202" t="s">
        <v>551</v>
      </c>
      <c r="O18" s="204">
        <v>1910</v>
      </c>
      <c r="P18" s="203"/>
      <c r="Q18" s="202" t="s">
        <v>551</v>
      </c>
      <c r="R18" s="1258"/>
      <c r="S18" s="1265"/>
      <c r="T18" s="1274"/>
      <c r="U18" s="1285"/>
      <c r="V18" s="201"/>
      <c r="W18" s="200"/>
      <c r="X18" s="237"/>
      <c r="Y18" s="1188"/>
      <c r="Z18" s="692"/>
      <c r="AA18" s="255"/>
      <c r="AB18" s="1320"/>
      <c r="AC18" s="704"/>
      <c r="AD18" s="198"/>
      <c r="AE18" s="1298"/>
      <c r="AF18" s="215"/>
      <c r="AG18" s="1258"/>
      <c r="AH18" s="1260"/>
      <c r="AI18" s="246"/>
      <c r="AJ18" s="1301"/>
      <c r="AK18" s="1297"/>
      <c r="AL18" s="1302"/>
      <c r="AM18" s="194" t="s">
        <v>550</v>
      </c>
      <c r="AN18" s="1289" t="e">
        <v>#REF!</v>
      </c>
      <c r="AO18" s="1292" t="e">
        <v>#REF!</v>
      </c>
      <c r="AP18" s="1302"/>
      <c r="AQ18" s="696" t="s">
        <v>549</v>
      </c>
      <c r="AR18" s="193">
        <v>4200</v>
      </c>
      <c r="AS18" s="192">
        <v>4600</v>
      </c>
      <c r="AT18" s="1258"/>
      <c r="AU18" s="1305"/>
      <c r="AV18" s="1301"/>
      <c r="AW18" s="1297"/>
      <c r="AX18" s="1302"/>
      <c r="AY18" s="251"/>
      <c r="AZ18" s="1302"/>
      <c r="BA18" s="1316"/>
      <c r="BB18" s="1262"/>
      <c r="BC18" s="1262"/>
      <c r="BD18" s="1318"/>
      <c r="BE18" s="236"/>
      <c r="BF18" s="1306"/>
      <c r="BG18" s="189"/>
      <c r="BH18" s="1192"/>
      <c r="BI18" s="1193"/>
      <c r="BJ18" s="1196"/>
      <c r="BK18" s="189"/>
      <c r="BL18" s="692"/>
      <c r="BM18" s="173"/>
      <c r="BN18" s="173"/>
      <c r="BO18" s="173"/>
      <c r="BP18" s="173"/>
      <c r="BQ18" s="173"/>
      <c r="BR18" s="173"/>
      <c r="BS18" s="173"/>
      <c r="BT18" s="173"/>
      <c r="BU18" s="173"/>
      <c r="BV18" s="173"/>
      <c r="BW18" s="173"/>
      <c r="BX18" s="173"/>
      <c r="BY18" s="173"/>
    </row>
    <row r="19" spans="1:77" s="188" customFormat="1" ht="13.5" customHeight="1">
      <c r="A19" s="252" t="s">
        <v>652</v>
      </c>
      <c r="B19" s="1251"/>
      <c r="C19" s="1266" t="s">
        <v>651</v>
      </c>
      <c r="D19" s="1268" t="s">
        <v>567</v>
      </c>
      <c r="E19" s="235" t="s">
        <v>462</v>
      </c>
      <c r="F19" s="208"/>
      <c r="G19" s="234">
        <v>66590</v>
      </c>
      <c r="H19" s="233">
        <v>74160</v>
      </c>
      <c r="I19" s="234">
        <v>56380</v>
      </c>
      <c r="J19" s="233">
        <v>63950</v>
      </c>
      <c r="K19" s="205" t="s">
        <v>552</v>
      </c>
      <c r="L19" s="232">
        <v>640</v>
      </c>
      <c r="M19" s="231">
        <v>710</v>
      </c>
      <c r="N19" s="230" t="s">
        <v>551</v>
      </c>
      <c r="O19" s="232">
        <v>540</v>
      </c>
      <c r="P19" s="231">
        <v>610</v>
      </c>
      <c r="Q19" s="230" t="s">
        <v>551</v>
      </c>
      <c r="R19" s="1258" t="s">
        <v>552</v>
      </c>
      <c r="S19" s="1263">
        <v>10450</v>
      </c>
      <c r="T19" s="1274" t="s">
        <v>552</v>
      </c>
      <c r="U19" s="1283">
        <v>100</v>
      </c>
      <c r="V19" s="205" t="s">
        <v>552</v>
      </c>
      <c r="W19" s="229">
        <v>7570</v>
      </c>
      <c r="X19" s="228">
        <v>70</v>
      </c>
      <c r="Y19" s="1286"/>
      <c r="Z19" s="692"/>
      <c r="AA19" s="1307" t="s">
        <v>650</v>
      </c>
      <c r="AB19" s="1320"/>
      <c r="AC19" s="1308" t="s">
        <v>650</v>
      </c>
      <c r="AD19" s="254"/>
      <c r="AE19" s="1298"/>
      <c r="AF19" s="253"/>
      <c r="AG19" s="1258" t="s">
        <v>552</v>
      </c>
      <c r="AH19" s="1299">
        <v>16320</v>
      </c>
      <c r="AI19" s="250"/>
      <c r="AJ19" s="1301" t="s">
        <v>552</v>
      </c>
      <c r="AK19" s="1295">
        <v>90</v>
      </c>
      <c r="AL19" s="1302" t="s">
        <v>552</v>
      </c>
      <c r="AM19" s="227" t="s">
        <v>566</v>
      </c>
      <c r="AN19" s="1287">
        <v>3900</v>
      </c>
      <c r="AO19" s="1290">
        <v>4300</v>
      </c>
      <c r="AP19" s="1302" t="s">
        <v>552</v>
      </c>
      <c r="AQ19" s="226" t="s">
        <v>565</v>
      </c>
      <c r="AR19" s="225">
        <v>8800</v>
      </c>
      <c r="AS19" s="224">
        <v>9800</v>
      </c>
      <c r="AT19" s="1258" t="s">
        <v>552</v>
      </c>
      <c r="AU19" s="1303">
        <v>9090</v>
      </c>
      <c r="AV19" s="1301" t="s">
        <v>552</v>
      </c>
      <c r="AW19" s="1295">
        <v>90</v>
      </c>
      <c r="AX19" s="1302"/>
      <c r="AY19" s="251"/>
      <c r="AZ19" s="1302" t="s">
        <v>564</v>
      </c>
      <c r="BA19" s="1309" t="s">
        <v>563</v>
      </c>
      <c r="BB19" s="1311" t="s">
        <v>563</v>
      </c>
      <c r="BC19" s="1311" t="s">
        <v>563</v>
      </c>
      <c r="BD19" s="1313" t="s">
        <v>563</v>
      </c>
      <c r="BE19" s="236"/>
      <c r="BF19" s="1247" t="s">
        <v>562</v>
      </c>
      <c r="BG19" s="189"/>
      <c r="BH19" s="1190">
        <v>10540</v>
      </c>
      <c r="BI19" s="1193" t="s">
        <v>552</v>
      </c>
      <c r="BJ19" s="1194">
        <v>100</v>
      </c>
      <c r="BL19" s="692"/>
      <c r="BM19" s="173"/>
      <c r="BN19" s="173"/>
      <c r="BO19" s="173"/>
      <c r="BP19" s="173"/>
      <c r="BQ19" s="173"/>
      <c r="BR19" s="173"/>
      <c r="BS19" s="173"/>
      <c r="BT19" s="173"/>
      <c r="BU19" s="173"/>
      <c r="BV19" s="173"/>
      <c r="BW19" s="173"/>
      <c r="BX19" s="173"/>
      <c r="BY19" s="173"/>
    </row>
    <row r="20" spans="1:77" s="188" customFormat="1" ht="13.5" customHeight="1">
      <c r="A20" s="252" t="s">
        <v>649</v>
      </c>
      <c r="B20" s="1251"/>
      <c r="C20" s="1267"/>
      <c r="D20" s="1269"/>
      <c r="E20" s="222" t="s">
        <v>509</v>
      </c>
      <c r="F20" s="208"/>
      <c r="G20" s="221">
        <v>74160</v>
      </c>
      <c r="H20" s="220">
        <v>135210</v>
      </c>
      <c r="I20" s="221">
        <v>63950</v>
      </c>
      <c r="J20" s="220">
        <v>125000</v>
      </c>
      <c r="K20" s="205" t="s">
        <v>552</v>
      </c>
      <c r="L20" s="219">
        <v>710</v>
      </c>
      <c r="M20" s="218">
        <v>1240</v>
      </c>
      <c r="N20" s="217" t="s">
        <v>551</v>
      </c>
      <c r="O20" s="219">
        <v>610</v>
      </c>
      <c r="P20" s="218">
        <v>1130</v>
      </c>
      <c r="Q20" s="217" t="s">
        <v>551</v>
      </c>
      <c r="R20" s="1258"/>
      <c r="S20" s="1264"/>
      <c r="T20" s="1274"/>
      <c r="U20" s="1284"/>
      <c r="V20" s="205" t="s">
        <v>552</v>
      </c>
      <c r="W20" s="204">
        <v>7570</v>
      </c>
      <c r="X20" s="223">
        <v>70</v>
      </c>
      <c r="Y20" s="1286"/>
      <c r="Z20" s="692"/>
      <c r="AA20" s="1307"/>
      <c r="AB20" s="1320"/>
      <c r="AC20" s="1308"/>
      <c r="AD20" s="254"/>
      <c r="AE20" s="1298"/>
      <c r="AF20" s="253"/>
      <c r="AG20" s="1258"/>
      <c r="AH20" s="1300"/>
      <c r="AI20" s="249">
        <v>14600</v>
      </c>
      <c r="AJ20" s="1301"/>
      <c r="AK20" s="1296"/>
      <c r="AL20" s="1302"/>
      <c r="AM20" s="214" t="s">
        <v>560</v>
      </c>
      <c r="AN20" s="1288" t="e">
        <v>#REF!</v>
      </c>
      <c r="AO20" s="1291" t="e">
        <v>#REF!</v>
      </c>
      <c r="AP20" s="1302"/>
      <c r="AQ20" s="213" t="s">
        <v>559</v>
      </c>
      <c r="AR20" s="212">
        <v>4800</v>
      </c>
      <c r="AS20" s="211">
        <v>5400</v>
      </c>
      <c r="AT20" s="1258"/>
      <c r="AU20" s="1304"/>
      <c r="AV20" s="1301"/>
      <c r="AW20" s="1296"/>
      <c r="AX20" s="1302"/>
      <c r="AY20" s="251"/>
      <c r="AZ20" s="1302"/>
      <c r="BA20" s="1310"/>
      <c r="BB20" s="1312"/>
      <c r="BC20" s="1312"/>
      <c r="BD20" s="1314"/>
      <c r="BE20" s="236"/>
      <c r="BF20" s="1248"/>
      <c r="BG20" s="189"/>
      <c r="BH20" s="1191"/>
      <c r="BI20" s="1193"/>
      <c r="BJ20" s="1195"/>
      <c r="BK20" s="189"/>
      <c r="BL20" s="692"/>
      <c r="BM20" s="173"/>
      <c r="BN20" s="173"/>
      <c r="BO20" s="173"/>
      <c r="BP20" s="173"/>
      <c r="BQ20" s="173"/>
      <c r="BR20" s="173"/>
      <c r="BS20" s="173"/>
      <c r="BT20" s="173"/>
      <c r="BU20" s="173"/>
      <c r="BV20" s="173"/>
      <c r="BW20" s="173"/>
      <c r="BX20" s="173"/>
      <c r="BY20" s="173"/>
    </row>
    <row r="21" spans="1:77" s="188" customFormat="1" ht="13.5" customHeight="1">
      <c r="A21" s="252" t="s">
        <v>648</v>
      </c>
      <c r="B21" s="1251"/>
      <c r="C21" s="1267"/>
      <c r="D21" s="1272" t="s">
        <v>557</v>
      </c>
      <c r="E21" s="222" t="s">
        <v>556</v>
      </c>
      <c r="F21" s="208"/>
      <c r="G21" s="221">
        <v>135210</v>
      </c>
      <c r="H21" s="220">
        <v>211000</v>
      </c>
      <c r="I21" s="221">
        <v>125000</v>
      </c>
      <c r="J21" s="220">
        <v>200790</v>
      </c>
      <c r="K21" s="205" t="s">
        <v>552</v>
      </c>
      <c r="L21" s="219">
        <v>1240</v>
      </c>
      <c r="M21" s="218">
        <v>2000</v>
      </c>
      <c r="N21" s="217" t="s">
        <v>551</v>
      </c>
      <c r="O21" s="219">
        <v>1130</v>
      </c>
      <c r="P21" s="218">
        <v>1890</v>
      </c>
      <c r="Q21" s="217" t="s">
        <v>551</v>
      </c>
      <c r="R21" s="1258"/>
      <c r="S21" s="1264"/>
      <c r="T21" s="1274"/>
      <c r="U21" s="1284"/>
      <c r="V21" s="201"/>
      <c r="W21" s="200"/>
      <c r="X21" s="216"/>
      <c r="Y21" s="1188"/>
      <c r="Z21" s="692"/>
      <c r="AA21" s="1307"/>
      <c r="AB21" s="1320"/>
      <c r="AC21" s="1308"/>
      <c r="AD21" s="254"/>
      <c r="AE21" s="1298"/>
      <c r="AF21" s="253"/>
      <c r="AG21" s="1258" t="s">
        <v>552</v>
      </c>
      <c r="AH21" s="1259">
        <v>14600</v>
      </c>
      <c r="AI21" s="247"/>
      <c r="AJ21" s="1301"/>
      <c r="AK21" s="1296">
        <v>0</v>
      </c>
      <c r="AL21" s="1302"/>
      <c r="AM21" s="214" t="s">
        <v>555</v>
      </c>
      <c r="AN21" s="1288" t="e">
        <v>#REF!</v>
      </c>
      <c r="AO21" s="1291" t="e">
        <v>#REF!</v>
      </c>
      <c r="AP21" s="1302"/>
      <c r="AQ21" s="213" t="s">
        <v>554</v>
      </c>
      <c r="AR21" s="212">
        <v>4200</v>
      </c>
      <c r="AS21" s="211">
        <v>4700</v>
      </c>
      <c r="AT21" s="1258"/>
      <c r="AU21" s="1304"/>
      <c r="AV21" s="1301"/>
      <c r="AW21" s="1296"/>
      <c r="AX21" s="1302"/>
      <c r="AY21" s="251"/>
      <c r="AZ21" s="1302"/>
      <c r="BA21" s="1315">
        <v>0.01</v>
      </c>
      <c r="BB21" s="1261">
        <v>0.03</v>
      </c>
      <c r="BC21" s="1261">
        <v>0.04</v>
      </c>
      <c r="BD21" s="1317">
        <v>0.06</v>
      </c>
      <c r="BE21" s="236"/>
      <c r="BF21" s="1306">
        <v>0.92</v>
      </c>
      <c r="BG21" s="189"/>
      <c r="BH21" s="1191"/>
      <c r="BI21" s="1193"/>
      <c r="BJ21" s="1195"/>
      <c r="BL21" s="692"/>
      <c r="BM21" s="173"/>
      <c r="BN21" s="173"/>
      <c r="BO21" s="173"/>
      <c r="BP21" s="173"/>
      <c r="BQ21" s="173"/>
      <c r="BR21" s="173"/>
      <c r="BS21" s="173"/>
      <c r="BT21" s="173"/>
      <c r="BU21" s="173"/>
      <c r="BV21" s="173"/>
      <c r="BW21" s="173"/>
      <c r="BX21" s="173"/>
      <c r="BY21" s="173"/>
    </row>
    <row r="22" spans="1:77" s="188" customFormat="1" ht="13.5" customHeight="1">
      <c r="A22" s="252" t="s">
        <v>647</v>
      </c>
      <c r="B22" s="1251"/>
      <c r="C22" s="1267"/>
      <c r="D22" s="1273"/>
      <c r="E22" s="209" t="s">
        <v>466</v>
      </c>
      <c r="F22" s="208"/>
      <c r="G22" s="207">
        <v>211000</v>
      </c>
      <c r="H22" s="206"/>
      <c r="I22" s="207">
        <v>200790</v>
      </c>
      <c r="J22" s="206"/>
      <c r="K22" s="205" t="s">
        <v>552</v>
      </c>
      <c r="L22" s="204">
        <v>2000</v>
      </c>
      <c r="M22" s="203"/>
      <c r="N22" s="202" t="s">
        <v>551</v>
      </c>
      <c r="O22" s="204">
        <v>1890</v>
      </c>
      <c r="P22" s="203"/>
      <c r="Q22" s="202" t="s">
        <v>551</v>
      </c>
      <c r="R22" s="1258"/>
      <c r="S22" s="1265"/>
      <c r="T22" s="1274"/>
      <c r="U22" s="1285"/>
      <c r="V22" s="201"/>
      <c r="W22" s="200"/>
      <c r="X22" s="237"/>
      <c r="Y22" s="1188"/>
      <c r="Z22" s="692"/>
      <c r="AA22" s="700" t="s">
        <v>646</v>
      </c>
      <c r="AB22" s="1320"/>
      <c r="AC22" s="704" t="s">
        <v>646</v>
      </c>
      <c r="AD22" s="240"/>
      <c r="AE22" s="1298"/>
      <c r="AF22" s="239"/>
      <c r="AG22" s="1258"/>
      <c r="AH22" s="1260"/>
      <c r="AI22" s="246"/>
      <c r="AJ22" s="1301"/>
      <c r="AK22" s="1297"/>
      <c r="AL22" s="1302"/>
      <c r="AM22" s="194" t="s">
        <v>550</v>
      </c>
      <c r="AN22" s="1289" t="e">
        <v>#REF!</v>
      </c>
      <c r="AO22" s="1292" t="e">
        <v>#REF!</v>
      </c>
      <c r="AP22" s="1302"/>
      <c r="AQ22" s="696" t="s">
        <v>549</v>
      </c>
      <c r="AR22" s="193">
        <v>3800</v>
      </c>
      <c r="AS22" s="192">
        <v>4200</v>
      </c>
      <c r="AT22" s="1258"/>
      <c r="AU22" s="1305"/>
      <c r="AV22" s="1301"/>
      <c r="AW22" s="1297"/>
      <c r="AX22" s="1302"/>
      <c r="AY22" s="251"/>
      <c r="AZ22" s="1302"/>
      <c r="BA22" s="1316"/>
      <c r="BB22" s="1262"/>
      <c r="BC22" s="1262"/>
      <c r="BD22" s="1318"/>
      <c r="BE22" s="236"/>
      <c r="BF22" s="1306"/>
      <c r="BG22" s="189"/>
      <c r="BH22" s="1192"/>
      <c r="BI22" s="1193"/>
      <c r="BJ22" s="1196"/>
      <c r="BK22" s="189"/>
      <c r="BL22" s="692"/>
      <c r="BM22" s="173"/>
      <c r="BN22" s="173"/>
      <c r="BO22" s="173"/>
      <c r="BP22" s="173"/>
      <c r="BQ22" s="173"/>
      <c r="BR22" s="173"/>
      <c r="BS22" s="173"/>
      <c r="BT22" s="173"/>
      <c r="BU22" s="173"/>
      <c r="BV22" s="173"/>
      <c r="BW22" s="173"/>
      <c r="BX22" s="173"/>
      <c r="BY22" s="173"/>
    </row>
    <row r="23" spans="1:77" s="188" customFormat="1" ht="13.5" customHeight="1">
      <c r="A23" s="188" t="s">
        <v>645</v>
      </c>
      <c r="B23" s="1251"/>
      <c r="C23" s="1266" t="s">
        <v>644</v>
      </c>
      <c r="D23" s="1268" t="s">
        <v>567</v>
      </c>
      <c r="E23" s="235" t="s">
        <v>462</v>
      </c>
      <c r="F23" s="208"/>
      <c r="G23" s="234">
        <v>58340</v>
      </c>
      <c r="H23" s="233">
        <v>65910</v>
      </c>
      <c r="I23" s="234">
        <v>49840</v>
      </c>
      <c r="J23" s="233">
        <v>57410</v>
      </c>
      <c r="K23" s="205" t="s">
        <v>552</v>
      </c>
      <c r="L23" s="232">
        <v>560</v>
      </c>
      <c r="M23" s="231">
        <v>630</v>
      </c>
      <c r="N23" s="230" t="s">
        <v>551</v>
      </c>
      <c r="O23" s="232">
        <v>480</v>
      </c>
      <c r="P23" s="231">
        <v>550</v>
      </c>
      <c r="Q23" s="230" t="s">
        <v>551</v>
      </c>
      <c r="R23" s="1258" t="s">
        <v>552</v>
      </c>
      <c r="S23" s="1263">
        <v>8700</v>
      </c>
      <c r="T23" s="1274" t="s">
        <v>552</v>
      </c>
      <c r="U23" s="1283">
        <v>80</v>
      </c>
      <c r="V23" s="205" t="s">
        <v>552</v>
      </c>
      <c r="W23" s="229">
        <v>7570</v>
      </c>
      <c r="X23" s="228">
        <v>70</v>
      </c>
      <c r="Y23" s="1286"/>
      <c r="Z23" s="692">
        <v>210</v>
      </c>
      <c r="AA23" s="700">
        <v>260700</v>
      </c>
      <c r="AB23" s="1320"/>
      <c r="AC23" s="704">
        <v>2600</v>
      </c>
      <c r="AD23" s="198"/>
      <c r="AE23" s="1298"/>
      <c r="AF23" s="215"/>
      <c r="AG23" s="1258" t="s">
        <v>552</v>
      </c>
      <c r="AH23" s="1299">
        <v>14740</v>
      </c>
      <c r="AI23" s="250"/>
      <c r="AJ23" s="1301" t="s">
        <v>552</v>
      </c>
      <c r="AK23" s="1295">
        <v>70</v>
      </c>
      <c r="AL23" s="1302" t="s">
        <v>552</v>
      </c>
      <c r="AM23" s="227" t="s">
        <v>566</v>
      </c>
      <c r="AN23" s="1287">
        <v>3200</v>
      </c>
      <c r="AO23" s="1290">
        <v>3600</v>
      </c>
      <c r="AP23" s="1302" t="s">
        <v>552</v>
      </c>
      <c r="AQ23" s="226" t="s">
        <v>565</v>
      </c>
      <c r="AR23" s="225">
        <v>7200</v>
      </c>
      <c r="AS23" s="224">
        <v>8100</v>
      </c>
      <c r="AT23" s="1258" t="s">
        <v>552</v>
      </c>
      <c r="AU23" s="1303">
        <v>7570</v>
      </c>
      <c r="AV23" s="1301" t="s">
        <v>552</v>
      </c>
      <c r="AW23" s="1295">
        <v>70</v>
      </c>
      <c r="AX23" s="1302"/>
      <c r="AY23" s="251"/>
      <c r="AZ23" s="1302" t="s">
        <v>564</v>
      </c>
      <c r="BA23" s="1309" t="s">
        <v>563</v>
      </c>
      <c r="BB23" s="1311" t="s">
        <v>563</v>
      </c>
      <c r="BC23" s="1311" t="s">
        <v>563</v>
      </c>
      <c r="BD23" s="1313" t="s">
        <v>563</v>
      </c>
      <c r="BE23" s="236"/>
      <c r="BF23" s="1247" t="s">
        <v>562</v>
      </c>
      <c r="BG23" s="189"/>
      <c r="BH23" s="1190">
        <v>8780</v>
      </c>
      <c r="BI23" s="1193" t="s">
        <v>552</v>
      </c>
      <c r="BJ23" s="1194">
        <v>80</v>
      </c>
      <c r="BL23" s="692"/>
      <c r="BM23" s="173"/>
      <c r="BN23" s="173"/>
      <c r="BO23" s="173"/>
      <c r="BP23" s="173"/>
      <c r="BQ23" s="173"/>
      <c r="BR23" s="173"/>
      <c r="BS23" s="173"/>
      <c r="BT23" s="173"/>
      <c r="BU23" s="173"/>
      <c r="BV23" s="173"/>
      <c r="BW23" s="173"/>
      <c r="BX23" s="173"/>
      <c r="BY23" s="173"/>
    </row>
    <row r="24" spans="1:77" s="188" customFormat="1" ht="13.5" customHeight="1">
      <c r="A24" s="188" t="s">
        <v>643</v>
      </c>
      <c r="B24" s="1251"/>
      <c r="C24" s="1267"/>
      <c r="D24" s="1269"/>
      <c r="E24" s="222" t="s">
        <v>509</v>
      </c>
      <c r="F24" s="208"/>
      <c r="G24" s="221">
        <v>65910</v>
      </c>
      <c r="H24" s="220">
        <v>126960</v>
      </c>
      <c r="I24" s="221">
        <v>57410</v>
      </c>
      <c r="J24" s="220">
        <v>118460</v>
      </c>
      <c r="K24" s="205" t="s">
        <v>552</v>
      </c>
      <c r="L24" s="219">
        <v>630</v>
      </c>
      <c r="M24" s="218">
        <v>1150</v>
      </c>
      <c r="N24" s="217" t="s">
        <v>551</v>
      </c>
      <c r="O24" s="219">
        <v>550</v>
      </c>
      <c r="P24" s="218">
        <v>1070</v>
      </c>
      <c r="Q24" s="217" t="s">
        <v>551</v>
      </c>
      <c r="R24" s="1258"/>
      <c r="S24" s="1264"/>
      <c r="T24" s="1274"/>
      <c r="U24" s="1284"/>
      <c r="V24" s="205" t="s">
        <v>552</v>
      </c>
      <c r="W24" s="204">
        <v>7570</v>
      </c>
      <c r="X24" s="223">
        <v>70</v>
      </c>
      <c r="Y24" s="1286"/>
      <c r="Z24" s="692"/>
      <c r="AA24" s="238"/>
      <c r="AB24" s="1320"/>
      <c r="AC24" s="243"/>
      <c r="AD24" s="242"/>
      <c r="AE24" s="1298"/>
      <c r="AF24" s="241"/>
      <c r="AG24" s="1258"/>
      <c r="AH24" s="1300"/>
      <c r="AI24" s="249">
        <v>13020</v>
      </c>
      <c r="AJ24" s="1301"/>
      <c r="AK24" s="1296"/>
      <c r="AL24" s="1302"/>
      <c r="AM24" s="214" t="s">
        <v>560</v>
      </c>
      <c r="AN24" s="1288" t="e">
        <v>#REF!</v>
      </c>
      <c r="AO24" s="1291" t="e">
        <v>#REF!</v>
      </c>
      <c r="AP24" s="1302"/>
      <c r="AQ24" s="213" t="s">
        <v>559</v>
      </c>
      <c r="AR24" s="212">
        <v>4000</v>
      </c>
      <c r="AS24" s="211">
        <v>4400</v>
      </c>
      <c r="AT24" s="1258"/>
      <c r="AU24" s="1304"/>
      <c r="AV24" s="1301"/>
      <c r="AW24" s="1296"/>
      <c r="AX24" s="1302"/>
      <c r="AY24" s="251"/>
      <c r="AZ24" s="1302"/>
      <c r="BA24" s="1310"/>
      <c r="BB24" s="1312"/>
      <c r="BC24" s="1312"/>
      <c r="BD24" s="1314"/>
      <c r="BE24" s="236"/>
      <c r="BF24" s="1248"/>
      <c r="BG24" s="189"/>
      <c r="BH24" s="1191"/>
      <c r="BI24" s="1193"/>
      <c r="BJ24" s="1195"/>
      <c r="BK24" s="189"/>
      <c r="BL24" s="692"/>
      <c r="BM24" s="173"/>
      <c r="BN24" s="173"/>
      <c r="BO24" s="173"/>
      <c r="BP24" s="173"/>
      <c r="BQ24" s="173"/>
      <c r="BR24" s="173"/>
      <c r="BS24" s="173"/>
      <c r="BT24" s="173"/>
      <c r="BU24" s="173"/>
      <c r="BV24" s="173"/>
      <c r="BW24" s="173"/>
      <c r="BX24" s="173"/>
      <c r="BY24" s="173"/>
    </row>
    <row r="25" spans="1:77" s="188" customFormat="1" ht="13.5" customHeight="1">
      <c r="A25" s="188" t="s">
        <v>642</v>
      </c>
      <c r="B25" s="1251"/>
      <c r="C25" s="1267"/>
      <c r="D25" s="1272" t="s">
        <v>557</v>
      </c>
      <c r="E25" s="222" t="s">
        <v>556</v>
      </c>
      <c r="F25" s="208"/>
      <c r="G25" s="221">
        <v>126960</v>
      </c>
      <c r="H25" s="220">
        <v>202750</v>
      </c>
      <c r="I25" s="221">
        <v>118460</v>
      </c>
      <c r="J25" s="220">
        <v>194250</v>
      </c>
      <c r="K25" s="205" t="s">
        <v>552</v>
      </c>
      <c r="L25" s="219">
        <v>1150</v>
      </c>
      <c r="M25" s="218">
        <v>1910</v>
      </c>
      <c r="N25" s="217" t="s">
        <v>551</v>
      </c>
      <c r="O25" s="219">
        <v>1070</v>
      </c>
      <c r="P25" s="218">
        <v>1830</v>
      </c>
      <c r="Q25" s="217" t="s">
        <v>551</v>
      </c>
      <c r="R25" s="1258"/>
      <c r="S25" s="1264"/>
      <c r="T25" s="1274"/>
      <c r="U25" s="1284"/>
      <c r="V25" s="201"/>
      <c r="W25" s="200"/>
      <c r="X25" s="216"/>
      <c r="Y25" s="1188"/>
      <c r="Z25" s="692"/>
      <c r="AA25" s="700" t="s">
        <v>641</v>
      </c>
      <c r="AB25" s="1320"/>
      <c r="AC25" s="704" t="s">
        <v>641</v>
      </c>
      <c r="AD25" s="240"/>
      <c r="AE25" s="1298"/>
      <c r="AF25" s="239"/>
      <c r="AG25" s="1258" t="s">
        <v>552</v>
      </c>
      <c r="AH25" s="1259">
        <v>13020</v>
      </c>
      <c r="AI25" s="247"/>
      <c r="AJ25" s="1301"/>
      <c r="AK25" s="1296">
        <v>0</v>
      </c>
      <c r="AL25" s="1302"/>
      <c r="AM25" s="214" t="s">
        <v>555</v>
      </c>
      <c r="AN25" s="1288" t="e">
        <v>#REF!</v>
      </c>
      <c r="AO25" s="1291" t="e">
        <v>#REF!</v>
      </c>
      <c r="AP25" s="1302"/>
      <c r="AQ25" s="213" t="s">
        <v>554</v>
      </c>
      <c r="AR25" s="212">
        <v>3500</v>
      </c>
      <c r="AS25" s="211">
        <v>3800</v>
      </c>
      <c r="AT25" s="1258"/>
      <c r="AU25" s="1304"/>
      <c r="AV25" s="1301"/>
      <c r="AW25" s="1296"/>
      <c r="AX25" s="1302"/>
      <c r="AY25" s="251"/>
      <c r="AZ25" s="1302"/>
      <c r="BA25" s="1315">
        <v>0.01</v>
      </c>
      <c r="BB25" s="1261">
        <v>0.03</v>
      </c>
      <c r="BC25" s="1321">
        <v>0.04</v>
      </c>
      <c r="BD25" s="1317">
        <v>0.06</v>
      </c>
      <c r="BE25" s="236"/>
      <c r="BF25" s="1306">
        <v>0.9</v>
      </c>
      <c r="BG25" s="189"/>
      <c r="BH25" s="1191"/>
      <c r="BI25" s="1193"/>
      <c r="BJ25" s="1195"/>
      <c r="BL25" s="692"/>
      <c r="BM25" s="173"/>
      <c r="BN25" s="173"/>
      <c r="BO25" s="173"/>
      <c r="BP25" s="173"/>
      <c r="BQ25" s="173"/>
      <c r="BR25" s="173"/>
      <c r="BS25" s="173"/>
      <c r="BT25" s="173"/>
      <c r="BU25" s="173"/>
      <c r="BV25" s="173"/>
      <c r="BW25" s="173"/>
      <c r="BX25" s="173"/>
      <c r="BY25" s="173"/>
    </row>
    <row r="26" spans="1:77" s="188" customFormat="1" ht="13.5" customHeight="1">
      <c r="A26" s="188" t="s">
        <v>640</v>
      </c>
      <c r="B26" s="1251"/>
      <c r="C26" s="1267"/>
      <c r="D26" s="1273"/>
      <c r="E26" s="209" t="s">
        <v>466</v>
      </c>
      <c r="F26" s="208"/>
      <c r="G26" s="207">
        <v>202750</v>
      </c>
      <c r="H26" s="206"/>
      <c r="I26" s="207">
        <v>194250</v>
      </c>
      <c r="J26" s="206"/>
      <c r="K26" s="205" t="s">
        <v>552</v>
      </c>
      <c r="L26" s="204">
        <v>1910</v>
      </c>
      <c r="M26" s="203"/>
      <c r="N26" s="202" t="s">
        <v>551</v>
      </c>
      <c r="O26" s="204">
        <v>1830</v>
      </c>
      <c r="P26" s="203"/>
      <c r="Q26" s="202" t="s">
        <v>551</v>
      </c>
      <c r="R26" s="1258"/>
      <c r="S26" s="1265"/>
      <c r="T26" s="1274"/>
      <c r="U26" s="1285"/>
      <c r="V26" s="201"/>
      <c r="W26" s="200"/>
      <c r="X26" s="237"/>
      <c r="Y26" s="1188"/>
      <c r="Z26" s="692">
        <v>279</v>
      </c>
      <c r="AA26" s="700">
        <v>279300</v>
      </c>
      <c r="AB26" s="1320"/>
      <c r="AC26" s="704">
        <v>2790</v>
      </c>
      <c r="AD26" s="198"/>
      <c r="AE26" s="1298"/>
      <c r="AF26" s="215"/>
      <c r="AG26" s="1258"/>
      <c r="AH26" s="1260"/>
      <c r="AI26" s="246"/>
      <c r="AJ26" s="1301"/>
      <c r="AK26" s="1297"/>
      <c r="AL26" s="1302"/>
      <c r="AM26" s="194" t="s">
        <v>550</v>
      </c>
      <c r="AN26" s="1289" t="e">
        <v>#REF!</v>
      </c>
      <c r="AO26" s="1292" t="e">
        <v>#REF!</v>
      </c>
      <c r="AP26" s="1302"/>
      <c r="AQ26" s="696" t="s">
        <v>549</v>
      </c>
      <c r="AR26" s="193">
        <v>3100</v>
      </c>
      <c r="AS26" s="192">
        <v>3400</v>
      </c>
      <c r="AT26" s="1258"/>
      <c r="AU26" s="1305"/>
      <c r="AV26" s="1301"/>
      <c r="AW26" s="1297"/>
      <c r="AX26" s="1302"/>
      <c r="AY26" s="251"/>
      <c r="AZ26" s="1302"/>
      <c r="BA26" s="1316"/>
      <c r="BB26" s="1262"/>
      <c r="BC26" s="1322"/>
      <c r="BD26" s="1318"/>
      <c r="BE26" s="236"/>
      <c r="BF26" s="1306"/>
      <c r="BG26" s="189"/>
      <c r="BH26" s="1192"/>
      <c r="BI26" s="1193"/>
      <c r="BJ26" s="1196"/>
      <c r="BL26" s="692"/>
      <c r="BM26" s="173"/>
      <c r="BN26" s="173"/>
      <c r="BO26" s="173"/>
      <c r="BP26" s="173"/>
      <c r="BQ26" s="173"/>
      <c r="BR26" s="173"/>
      <c r="BS26" s="173"/>
      <c r="BT26" s="173"/>
      <c r="BU26" s="173"/>
      <c r="BV26" s="173"/>
      <c r="BW26" s="173"/>
      <c r="BX26" s="173"/>
      <c r="BY26" s="173"/>
    </row>
    <row r="27" spans="1:77" s="188" customFormat="1" ht="13.5" customHeight="1">
      <c r="A27" s="188" t="s">
        <v>639</v>
      </c>
      <c r="B27" s="1251"/>
      <c r="C27" s="1266" t="s">
        <v>638</v>
      </c>
      <c r="D27" s="1268" t="s">
        <v>567</v>
      </c>
      <c r="E27" s="235" t="s">
        <v>462</v>
      </c>
      <c r="F27" s="208"/>
      <c r="G27" s="234">
        <v>52530</v>
      </c>
      <c r="H27" s="233">
        <v>60100</v>
      </c>
      <c r="I27" s="234">
        <v>45240</v>
      </c>
      <c r="J27" s="233">
        <v>52810</v>
      </c>
      <c r="K27" s="205" t="s">
        <v>552</v>
      </c>
      <c r="L27" s="232">
        <v>500</v>
      </c>
      <c r="M27" s="231">
        <v>570</v>
      </c>
      <c r="N27" s="230" t="s">
        <v>551</v>
      </c>
      <c r="O27" s="232">
        <v>430</v>
      </c>
      <c r="P27" s="231">
        <v>500</v>
      </c>
      <c r="Q27" s="230" t="s">
        <v>551</v>
      </c>
      <c r="R27" s="1258" t="s">
        <v>552</v>
      </c>
      <c r="S27" s="1263">
        <v>7460</v>
      </c>
      <c r="T27" s="1274" t="s">
        <v>552</v>
      </c>
      <c r="U27" s="1283">
        <v>70</v>
      </c>
      <c r="V27" s="205" t="s">
        <v>552</v>
      </c>
      <c r="W27" s="229">
        <v>7570</v>
      </c>
      <c r="X27" s="228">
        <v>70</v>
      </c>
      <c r="Y27" s="1286"/>
      <c r="Z27" s="692"/>
      <c r="AA27" s="238"/>
      <c r="AB27" s="1320"/>
      <c r="AC27" s="243"/>
      <c r="AD27" s="242"/>
      <c r="AE27" s="1298"/>
      <c r="AF27" s="241"/>
      <c r="AG27" s="1258" t="s">
        <v>552</v>
      </c>
      <c r="AH27" s="1299">
        <v>13610</v>
      </c>
      <c r="AI27" s="250"/>
      <c r="AJ27" s="1301" t="s">
        <v>552</v>
      </c>
      <c r="AK27" s="1295">
        <v>60</v>
      </c>
      <c r="AL27" s="1302" t="s">
        <v>552</v>
      </c>
      <c r="AM27" s="227" t="s">
        <v>566</v>
      </c>
      <c r="AN27" s="1287">
        <v>2800</v>
      </c>
      <c r="AO27" s="1290">
        <v>3100</v>
      </c>
      <c r="AP27" s="1302" t="s">
        <v>552</v>
      </c>
      <c r="AQ27" s="226" t="s">
        <v>565</v>
      </c>
      <c r="AR27" s="225">
        <v>6300</v>
      </c>
      <c r="AS27" s="224">
        <v>7100</v>
      </c>
      <c r="AT27" s="1258" t="s">
        <v>552</v>
      </c>
      <c r="AU27" s="1303">
        <v>6490</v>
      </c>
      <c r="AV27" s="1301" t="s">
        <v>552</v>
      </c>
      <c r="AW27" s="1295">
        <v>60</v>
      </c>
      <c r="AX27" s="1302"/>
      <c r="AY27" s="251"/>
      <c r="AZ27" s="1302" t="s">
        <v>564</v>
      </c>
      <c r="BA27" s="1309" t="s">
        <v>563</v>
      </c>
      <c r="BB27" s="1311" t="s">
        <v>563</v>
      </c>
      <c r="BC27" s="1311" t="s">
        <v>563</v>
      </c>
      <c r="BD27" s="1313" t="s">
        <v>563</v>
      </c>
      <c r="BE27" s="236"/>
      <c r="BF27" s="1247" t="s">
        <v>562</v>
      </c>
      <c r="BG27" s="189"/>
      <c r="BH27" s="1190">
        <v>7530</v>
      </c>
      <c r="BI27" s="1193" t="s">
        <v>552</v>
      </c>
      <c r="BJ27" s="1194">
        <v>70</v>
      </c>
      <c r="BL27" s="692"/>
      <c r="BM27" s="173"/>
      <c r="BN27" s="173"/>
      <c r="BO27" s="173"/>
      <c r="BP27" s="173"/>
      <c r="BQ27" s="173"/>
      <c r="BR27" s="173"/>
      <c r="BS27" s="173"/>
      <c r="BT27" s="173"/>
      <c r="BU27" s="173"/>
      <c r="BV27" s="173"/>
      <c r="BW27" s="173"/>
      <c r="BX27" s="173"/>
      <c r="BY27" s="173"/>
    </row>
    <row r="28" spans="1:77" s="188" customFormat="1" ht="13.5" customHeight="1">
      <c r="A28" s="188" t="s">
        <v>637</v>
      </c>
      <c r="B28" s="1251"/>
      <c r="C28" s="1267"/>
      <c r="D28" s="1269"/>
      <c r="E28" s="222" t="s">
        <v>509</v>
      </c>
      <c r="F28" s="208"/>
      <c r="G28" s="221">
        <v>60100</v>
      </c>
      <c r="H28" s="220">
        <v>121150</v>
      </c>
      <c r="I28" s="221">
        <v>52810</v>
      </c>
      <c r="J28" s="220">
        <v>113860</v>
      </c>
      <c r="K28" s="205" t="s">
        <v>552</v>
      </c>
      <c r="L28" s="219">
        <v>570</v>
      </c>
      <c r="M28" s="218">
        <v>1100</v>
      </c>
      <c r="N28" s="217" t="s">
        <v>551</v>
      </c>
      <c r="O28" s="219">
        <v>500</v>
      </c>
      <c r="P28" s="218">
        <v>1020</v>
      </c>
      <c r="Q28" s="217" t="s">
        <v>551</v>
      </c>
      <c r="R28" s="1258"/>
      <c r="S28" s="1264"/>
      <c r="T28" s="1274"/>
      <c r="U28" s="1284"/>
      <c r="V28" s="205" t="s">
        <v>552</v>
      </c>
      <c r="W28" s="204">
        <v>7570</v>
      </c>
      <c r="X28" s="223">
        <v>70</v>
      </c>
      <c r="Y28" s="1286"/>
      <c r="Z28" s="692"/>
      <c r="AA28" s="700" t="s">
        <v>636</v>
      </c>
      <c r="AB28" s="1320"/>
      <c r="AC28" s="704" t="s">
        <v>636</v>
      </c>
      <c r="AD28" s="240"/>
      <c r="AE28" s="1298"/>
      <c r="AF28" s="239"/>
      <c r="AG28" s="1258"/>
      <c r="AH28" s="1300"/>
      <c r="AI28" s="249">
        <v>11900</v>
      </c>
      <c r="AJ28" s="1301"/>
      <c r="AK28" s="1296"/>
      <c r="AL28" s="1302"/>
      <c r="AM28" s="214" t="s">
        <v>560</v>
      </c>
      <c r="AN28" s="1288" t="e">
        <v>#REF!</v>
      </c>
      <c r="AO28" s="1291" t="e">
        <v>#REF!</v>
      </c>
      <c r="AP28" s="1302"/>
      <c r="AQ28" s="213" t="s">
        <v>559</v>
      </c>
      <c r="AR28" s="212">
        <v>3500</v>
      </c>
      <c r="AS28" s="211">
        <v>3900</v>
      </c>
      <c r="AT28" s="1258"/>
      <c r="AU28" s="1304"/>
      <c r="AV28" s="1301"/>
      <c r="AW28" s="1296"/>
      <c r="AX28" s="1302"/>
      <c r="AY28" s="251"/>
      <c r="AZ28" s="1302"/>
      <c r="BA28" s="1310"/>
      <c r="BB28" s="1312"/>
      <c r="BC28" s="1312"/>
      <c r="BD28" s="1314"/>
      <c r="BE28" s="236"/>
      <c r="BF28" s="1248"/>
      <c r="BG28" s="189"/>
      <c r="BH28" s="1191"/>
      <c r="BI28" s="1193"/>
      <c r="BJ28" s="1195"/>
      <c r="BL28" s="692"/>
      <c r="BM28" s="173"/>
      <c r="BN28" s="173"/>
      <c r="BO28" s="173"/>
      <c r="BP28" s="173"/>
      <c r="BQ28" s="173"/>
      <c r="BR28" s="173"/>
      <c r="BS28" s="173"/>
      <c r="BT28" s="173"/>
      <c r="BU28" s="173"/>
      <c r="BV28" s="173"/>
      <c r="BW28" s="173"/>
      <c r="BX28" s="173"/>
      <c r="BY28" s="173"/>
    </row>
    <row r="29" spans="1:77" s="188" customFormat="1" ht="13.5" customHeight="1">
      <c r="A29" s="188" t="s">
        <v>635</v>
      </c>
      <c r="B29" s="1251"/>
      <c r="C29" s="1267"/>
      <c r="D29" s="1272" t="s">
        <v>557</v>
      </c>
      <c r="E29" s="222" t="s">
        <v>556</v>
      </c>
      <c r="F29" s="208"/>
      <c r="G29" s="221">
        <v>121150</v>
      </c>
      <c r="H29" s="220">
        <v>196940</v>
      </c>
      <c r="I29" s="221">
        <v>113860</v>
      </c>
      <c r="J29" s="220">
        <v>189650</v>
      </c>
      <c r="K29" s="205" t="s">
        <v>552</v>
      </c>
      <c r="L29" s="219">
        <v>1100</v>
      </c>
      <c r="M29" s="218">
        <v>1860</v>
      </c>
      <c r="N29" s="217" t="s">
        <v>551</v>
      </c>
      <c r="O29" s="219">
        <v>1020</v>
      </c>
      <c r="P29" s="218">
        <v>1780</v>
      </c>
      <c r="Q29" s="217" t="s">
        <v>551</v>
      </c>
      <c r="R29" s="1258"/>
      <c r="S29" s="1264"/>
      <c r="T29" s="1274"/>
      <c r="U29" s="1284"/>
      <c r="V29" s="201"/>
      <c r="W29" s="200"/>
      <c r="X29" s="216"/>
      <c r="Y29" s="1188"/>
      <c r="Z29" s="692">
        <v>349</v>
      </c>
      <c r="AA29" s="700">
        <v>316700</v>
      </c>
      <c r="AB29" s="1320"/>
      <c r="AC29" s="704">
        <v>3160</v>
      </c>
      <c r="AD29" s="198"/>
      <c r="AE29" s="1298"/>
      <c r="AF29" s="215"/>
      <c r="AG29" s="1258" t="s">
        <v>552</v>
      </c>
      <c r="AH29" s="1259">
        <v>11900</v>
      </c>
      <c r="AI29" s="247"/>
      <c r="AJ29" s="1301"/>
      <c r="AK29" s="1296">
        <v>0</v>
      </c>
      <c r="AL29" s="1302"/>
      <c r="AM29" s="214" t="s">
        <v>555</v>
      </c>
      <c r="AN29" s="1288" t="e">
        <v>#REF!</v>
      </c>
      <c r="AO29" s="1291" t="e">
        <v>#REF!</v>
      </c>
      <c r="AP29" s="1302"/>
      <c r="AQ29" s="213" t="s">
        <v>554</v>
      </c>
      <c r="AR29" s="212">
        <v>3000</v>
      </c>
      <c r="AS29" s="211">
        <v>3400</v>
      </c>
      <c r="AT29" s="1258"/>
      <c r="AU29" s="1304"/>
      <c r="AV29" s="1301"/>
      <c r="AW29" s="1296"/>
      <c r="AX29" s="1302"/>
      <c r="AY29" s="251"/>
      <c r="AZ29" s="1302"/>
      <c r="BA29" s="1315">
        <v>0.01</v>
      </c>
      <c r="BB29" s="1261">
        <v>0.03</v>
      </c>
      <c r="BC29" s="1261">
        <v>0.04</v>
      </c>
      <c r="BD29" s="1317">
        <v>0.06</v>
      </c>
      <c r="BE29" s="236"/>
      <c r="BF29" s="1306">
        <v>0.92</v>
      </c>
      <c r="BG29" s="189"/>
      <c r="BH29" s="1191"/>
      <c r="BI29" s="1193"/>
      <c r="BJ29" s="1195"/>
      <c r="BL29" s="692"/>
      <c r="BM29" s="173"/>
      <c r="BN29" s="173"/>
      <c r="BO29" s="173"/>
      <c r="BP29" s="173"/>
      <c r="BQ29" s="173"/>
      <c r="BR29" s="173"/>
      <c r="BS29" s="173"/>
      <c r="BT29" s="173"/>
      <c r="BU29" s="173"/>
      <c r="BV29" s="173"/>
      <c r="BW29" s="173"/>
      <c r="BX29" s="173"/>
      <c r="BY29" s="173"/>
    </row>
    <row r="30" spans="1:77" s="188" customFormat="1" ht="13.5" customHeight="1">
      <c r="A30" s="188" t="s">
        <v>634</v>
      </c>
      <c r="B30" s="1251"/>
      <c r="C30" s="1267"/>
      <c r="D30" s="1273"/>
      <c r="E30" s="209" t="s">
        <v>466</v>
      </c>
      <c r="F30" s="208"/>
      <c r="G30" s="207">
        <v>196940</v>
      </c>
      <c r="H30" s="206"/>
      <c r="I30" s="207">
        <v>189650</v>
      </c>
      <c r="J30" s="206"/>
      <c r="K30" s="205" t="s">
        <v>552</v>
      </c>
      <c r="L30" s="204">
        <v>1860</v>
      </c>
      <c r="M30" s="203"/>
      <c r="N30" s="202" t="s">
        <v>551</v>
      </c>
      <c r="O30" s="204">
        <v>1780</v>
      </c>
      <c r="P30" s="203"/>
      <c r="Q30" s="202" t="s">
        <v>551</v>
      </c>
      <c r="R30" s="1258"/>
      <c r="S30" s="1265"/>
      <c r="T30" s="1274"/>
      <c r="U30" s="1285"/>
      <c r="V30" s="201"/>
      <c r="W30" s="200"/>
      <c r="X30" s="237"/>
      <c r="Y30" s="1188"/>
      <c r="Z30" s="692"/>
      <c r="AA30" s="238"/>
      <c r="AB30" s="1320"/>
      <c r="AC30" s="243"/>
      <c r="AD30" s="242"/>
      <c r="AE30" s="1298"/>
      <c r="AF30" s="241"/>
      <c r="AG30" s="1258"/>
      <c r="AH30" s="1260"/>
      <c r="AI30" s="246"/>
      <c r="AJ30" s="1301"/>
      <c r="AK30" s="1297"/>
      <c r="AL30" s="1302"/>
      <c r="AM30" s="194" t="s">
        <v>550</v>
      </c>
      <c r="AN30" s="1289" t="e">
        <v>#REF!</v>
      </c>
      <c r="AO30" s="1292" t="e">
        <v>#REF!</v>
      </c>
      <c r="AP30" s="1302"/>
      <c r="AQ30" s="696" t="s">
        <v>549</v>
      </c>
      <c r="AR30" s="193">
        <v>2700</v>
      </c>
      <c r="AS30" s="192">
        <v>3000</v>
      </c>
      <c r="AT30" s="1258"/>
      <c r="AU30" s="1305"/>
      <c r="AV30" s="1301"/>
      <c r="AW30" s="1297"/>
      <c r="AX30" s="1302"/>
      <c r="AY30" s="251"/>
      <c r="AZ30" s="1302"/>
      <c r="BA30" s="1316"/>
      <c r="BB30" s="1262"/>
      <c r="BC30" s="1262"/>
      <c r="BD30" s="1318"/>
      <c r="BE30" s="236"/>
      <c r="BF30" s="1306"/>
      <c r="BG30" s="189"/>
      <c r="BH30" s="1192"/>
      <c r="BI30" s="1193"/>
      <c r="BJ30" s="1196"/>
      <c r="BL30" s="692"/>
      <c r="BM30" s="173"/>
      <c r="BN30" s="173"/>
      <c r="BO30" s="173"/>
      <c r="BP30" s="173"/>
      <c r="BQ30" s="173"/>
      <c r="BR30" s="173"/>
      <c r="BS30" s="173"/>
      <c r="BT30" s="173"/>
      <c r="BU30" s="173"/>
      <c r="BV30" s="173"/>
      <c r="BW30" s="173"/>
      <c r="BX30" s="173"/>
      <c r="BY30" s="173"/>
    </row>
    <row r="31" spans="1:77" s="188" customFormat="1" ht="13.5" customHeight="1">
      <c r="A31" s="188" t="s">
        <v>633</v>
      </c>
      <c r="B31" s="1251"/>
      <c r="C31" s="1266" t="s">
        <v>632</v>
      </c>
      <c r="D31" s="1268" t="s">
        <v>567</v>
      </c>
      <c r="E31" s="235" t="s">
        <v>462</v>
      </c>
      <c r="F31" s="208"/>
      <c r="G31" s="234">
        <v>48230</v>
      </c>
      <c r="H31" s="233">
        <v>55800</v>
      </c>
      <c r="I31" s="234">
        <v>41850</v>
      </c>
      <c r="J31" s="233">
        <v>49420</v>
      </c>
      <c r="K31" s="205" t="s">
        <v>552</v>
      </c>
      <c r="L31" s="232">
        <v>460</v>
      </c>
      <c r="M31" s="231">
        <v>530</v>
      </c>
      <c r="N31" s="230" t="s">
        <v>551</v>
      </c>
      <c r="O31" s="232">
        <v>400</v>
      </c>
      <c r="P31" s="231">
        <v>470</v>
      </c>
      <c r="Q31" s="230" t="s">
        <v>551</v>
      </c>
      <c r="R31" s="1258" t="s">
        <v>552</v>
      </c>
      <c r="S31" s="1263">
        <v>6530</v>
      </c>
      <c r="T31" s="1274" t="s">
        <v>552</v>
      </c>
      <c r="U31" s="1283">
        <v>60</v>
      </c>
      <c r="V31" s="205" t="s">
        <v>552</v>
      </c>
      <c r="W31" s="229">
        <v>7570</v>
      </c>
      <c r="X31" s="228">
        <v>70</v>
      </c>
      <c r="Y31" s="1286"/>
      <c r="Z31" s="692"/>
      <c r="AA31" s="700" t="s">
        <v>631</v>
      </c>
      <c r="AB31" s="1320"/>
      <c r="AC31" s="704" t="s">
        <v>631</v>
      </c>
      <c r="AD31" s="240"/>
      <c r="AE31" s="1298"/>
      <c r="AF31" s="239"/>
      <c r="AG31" s="1258" t="s">
        <v>552</v>
      </c>
      <c r="AH31" s="1299">
        <v>12760</v>
      </c>
      <c r="AI31" s="250"/>
      <c r="AJ31" s="1301" t="s">
        <v>552</v>
      </c>
      <c r="AK31" s="1295">
        <v>50</v>
      </c>
      <c r="AL31" s="1302" t="s">
        <v>552</v>
      </c>
      <c r="AM31" s="227" t="s">
        <v>566</v>
      </c>
      <c r="AN31" s="1287">
        <v>3200</v>
      </c>
      <c r="AO31" s="1290">
        <v>3500</v>
      </c>
      <c r="AP31" s="1302" t="s">
        <v>552</v>
      </c>
      <c r="AQ31" s="226" t="s">
        <v>565</v>
      </c>
      <c r="AR31" s="225">
        <v>7100</v>
      </c>
      <c r="AS31" s="224">
        <v>7900</v>
      </c>
      <c r="AT31" s="1258" t="s">
        <v>552</v>
      </c>
      <c r="AU31" s="1303">
        <v>5680</v>
      </c>
      <c r="AV31" s="1301" t="s">
        <v>552</v>
      </c>
      <c r="AW31" s="1295">
        <v>50</v>
      </c>
      <c r="AX31" s="1302"/>
      <c r="AY31" s="251"/>
      <c r="AZ31" s="1302" t="s">
        <v>564</v>
      </c>
      <c r="BA31" s="1309" t="s">
        <v>563</v>
      </c>
      <c r="BB31" s="1311" t="s">
        <v>563</v>
      </c>
      <c r="BC31" s="1311" t="s">
        <v>563</v>
      </c>
      <c r="BD31" s="1313" t="s">
        <v>563</v>
      </c>
      <c r="BE31" s="236"/>
      <c r="BF31" s="1247" t="s">
        <v>562</v>
      </c>
      <c r="BG31" s="189"/>
      <c r="BH31" s="1190">
        <v>6590</v>
      </c>
      <c r="BI31" s="1193" t="s">
        <v>552</v>
      </c>
      <c r="BJ31" s="1194">
        <v>60</v>
      </c>
      <c r="BL31" s="692"/>
      <c r="BM31" s="173"/>
      <c r="BN31" s="173"/>
      <c r="BO31" s="173"/>
      <c r="BP31" s="173"/>
      <c r="BQ31" s="173"/>
      <c r="BR31" s="173"/>
      <c r="BS31" s="173"/>
      <c r="BT31" s="173"/>
      <c r="BU31" s="173"/>
      <c r="BV31" s="173"/>
      <c r="BW31" s="173"/>
      <c r="BX31" s="173"/>
      <c r="BY31" s="173"/>
    </row>
    <row r="32" spans="1:77" s="188" customFormat="1" ht="13.5" customHeight="1">
      <c r="A32" s="188" t="s">
        <v>630</v>
      </c>
      <c r="B32" s="1251"/>
      <c r="C32" s="1267"/>
      <c r="D32" s="1269"/>
      <c r="E32" s="222" t="s">
        <v>509</v>
      </c>
      <c r="F32" s="208"/>
      <c r="G32" s="221">
        <v>55800</v>
      </c>
      <c r="H32" s="220">
        <v>116850</v>
      </c>
      <c r="I32" s="221">
        <v>49420</v>
      </c>
      <c r="J32" s="220">
        <v>110470</v>
      </c>
      <c r="K32" s="205" t="s">
        <v>552</v>
      </c>
      <c r="L32" s="219">
        <v>530</v>
      </c>
      <c r="M32" s="218">
        <v>1050</v>
      </c>
      <c r="N32" s="217" t="s">
        <v>551</v>
      </c>
      <c r="O32" s="219">
        <v>470</v>
      </c>
      <c r="P32" s="218">
        <v>990</v>
      </c>
      <c r="Q32" s="217" t="s">
        <v>551</v>
      </c>
      <c r="R32" s="1258"/>
      <c r="S32" s="1264"/>
      <c r="T32" s="1274"/>
      <c r="U32" s="1284"/>
      <c r="V32" s="205" t="s">
        <v>552</v>
      </c>
      <c r="W32" s="204">
        <v>7570</v>
      </c>
      <c r="X32" s="223">
        <v>70</v>
      </c>
      <c r="Y32" s="1286"/>
      <c r="Z32" s="692">
        <v>419</v>
      </c>
      <c r="AA32" s="700">
        <v>354000</v>
      </c>
      <c r="AB32" s="1320"/>
      <c r="AC32" s="704">
        <v>3540</v>
      </c>
      <c r="AD32" s="198"/>
      <c r="AE32" s="1298"/>
      <c r="AF32" s="215"/>
      <c r="AG32" s="1258"/>
      <c r="AH32" s="1300"/>
      <c r="AI32" s="249">
        <v>11050</v>
      </c>
      <c r="AJ32" s="1301"/>
      <c r="AK32" s="1296"/>
      <c r="AL32" s="1302"/>
      <c r="AM32" s="214" t="s">
        <v>560</v>
      </c>
      <c r="AN32" s="1288" t="e">
        <v>#REF!</v>
      </c>
      <c r="AO32" s="1291" t="e">
        <v>#REF!</v>
      </c>
      <c r="AP32" s="1302"/>
      <c r="AQ32" s="213" t="s">
        <v>559</v>
      </c>
      <c r="AR32" s="212">
        <v>3900</v>
      </c>
      <c r="AS32" s="211">
        <v>4300</v>
      </c>
      <c r="AT32" s="1258"/>
      <c r="AU32" s="1304"/>
      <c r="AV32" s="1301"/>
      <c r="AW32" s="1296"/>
      <c r="AX32" s="1302"/>
      <c r="AY32" s="251"/>
      <c r="AZ32" s="1302"/>
      <c r="BA32" s="1310"/>
      <c r="BB32" s="1312"/>
      <c r="BC32" s="1312"/>
      <c r="BD32" s="1314"/>
      <c r="BE32" s="236"/>
      <c r="BF32" s="1248"/>
      <c r="BG32" s="189"/>
      <c r="BH32" s="1191"/>
      <c r="BI32" s="1193"/>
      <c r="BJ32" s="1195"/>
      <c r="BL32" s="692"/>
      <c r="BM32" s="173"/>
      <c r="BN32" s="173"/>
      <c r="BO32" s="173"/>
      <c r="BP32" s="173"/>
      <c r="BQ32" s="173"/>
      <c r="BR32" s="173"/>
      <c r="BS32" s="173"/>
      <c r="BT32" s="173"/>
      <c r="BU32" s="173"/>
      <c r="BV32" s="173"/>
      <c r="BW32" s="173"/>
      <c r="BX32" s="173"/>
      <c r="BY32" s="173"/>
    </row>
    <row r="33" spans="1:77" s="188" customFormat="1" ht="13.5" customHeight="1">
      <c r="A33" s="188" t="s">
        <v>629</v>
      </c>
      <c r="B33" s="1251"/>
      <c r="C33" s="1267"/>
      <c r="D33" s="1272" t="s">
        <v>557</v>
      </c>
      <c r="E33" s="222" t="s">
        <v>556</v>
      </c>
      <c r="F33" s="208"/>
      <c r="G33" s="221">
        <v>116850</v>
      </c>
      <c r="H33" s="220">
        <v>192640</v>
      </c>
      <c r="I33" s="221">
        <v>110470</v>
      </c>
      <c r="J33" s="220">
        <v>186260</v>
      </c>
      <c r="K33" s="205" t="s">
        <v>552</v>
      </c>
      <c r="L33" s="219">
        <v>1050</v>
      </c>
      <c r="M33" s="218">
        <v>1810</v>
      </c>
      <c r="N33" s="217" t="s">
        <v>551</v>
      </c>
      <c r="O33" s="219">
        <v>990</v>
      </c>
      <c r="P33" s="218">
        <v>1750</v>
      </c>
      <c r="Q33" s="217" t="s">
        <v>551</v>
      </c>
      <c r="R33" s="1258"/>
      <c r="S33" s="1264"/>
      <c r="T33" s="1274"/>
      <c r="U33" s="1284"/>
      <c r="V33" s="201"/>
      <c r="W33" s="200"/>
      <c r="X33" s="216"/>
      <c r="Y33" s="1188"/>
      <c r="Z33" s="692"/>
      <c r="AA33" s="238"/>
      <c r="AB33" s="1320"/>
      <c r="AC33" s="243"/>
      <c r="AD33" s="242"/>
      <c r="AE33" s="1298"/>
      <c r="AF33" s="241"/>
      <c r="AG33" s="1258" t="s">
        <v>552</v>
      </c>
      <c r="AH33" s="1259">
        <v>11050</v>
      </c>
      <c r="AI33" s="247"/>
      <c r="AJ33" s="1301"/>
      <c r="AK33" s="1296">
        <v>0</v>
      </c>
      <c r="AL33" s="1302"/>
      <c r="AM33" s="214" t="s">
        <v>555</v>
      </c>
      <c r="AN33" s="1288" t="e">
        <v>#REF!</v>
      </c>
      <c r="AO33" s="1291" t="e">
        <v>#REF!</v>
      </c>
      <c r="AP33" s="1302"/>
      <c r="AQ33" s="213" t="s">
        <v>554</v>
      </c>
      <c r="AR33" s="212">
        <v>3400</v>
      </c>
      <c r="AS33" s="211">
        <v>3800</v>
      </c>
      <c r="AT33" s="1258"/>
      <c r="AU33" s="1304"/>
      <c r="AV33" s="1301"/>
      <c r="AW33" s="1296"/>
      <c r="AX33" s="1302"/>
      <c r="AY33" s="248"/>
      <c r="AZ33" s="1302"/>
      <c r="BA33" s="1315">
        <v>0.01</v>
      </c>
      <c r="BB33" s="1261">
        <v>0.03</v>
      </c>
      <c r="BC33" s="1261">
        <v>0.04</v>
      </c>
      <c r="BD33" s="1317">
        <v>0.06</v>
      </c>
      <c r="BE33" s="236"/>
      <c r="BF33" s="1306">
        <v>0.89</v>
      </c>
      <c r="BG33" s="189"/>
      <c r="BH33" s="1191"/>
      <c r="BI33" s="1193"/>
      <c r="BJ33" s="1195"/>
      <c r="BL33" s="692"/>
      <c r="BM33" s="173"/>
      <c r="BN33" s="173"/>
      <c r="BO33" s="173"/>
      <c r="BP33" s="173"/>
      <c r="BQ33" s="173"/>
      <c r="BR33" s="173"/>
      <c r="BS33" s="173"/>
      <c r="BT33" s="173"/>
      <c r="BU33" s="173"/>
      <c r="BV33" s="173"/>
      <c r="BW33" s="173"/>
      <c r="BX33" s="173"/>
      <c r="BY33" s="173"/>
    </row>
    <row r="34" spans="1:77" s="188" customFormat="1" ht="13.5" customHeight="1">
      <c r="A34" s="188" t="s">
        <v>628</v>
      </c>
      <c r="B34" s="1251"/>
      <c r="C34" s="1267"/>
      <c r="D34" s="1273"/>
      <c r="E34" s="209" t="s">
        <v>466</v>
      </c>
      <c r="F34" s="208"/>
      <c r="G34" s="207">
        <v>192640</v>
      </c>
      <c r="H34" s="206"/>
      <c r="I34" s="207">
        <v>186260</v>
      </c>
      <c r="J34" s="206"/>
      <c r="K34" s="205" t="s">
        <v>552</v>
      </c>
      <c r="L34" s="204">
        <v>1810</v>
      </c>
      <c r="M34" s="203"/>
      <c r="N34" s="202" t="s">
        <v>551</v>
      </c>
      <c r="O34" s="204">
        <v>1750</v>
      </c>
      <c r="P34" s="203"/>
      <c r="Q34" s="202" t="s">
        <v>551</v>
      </c>
      <c r="R34" s="1258"/>
      <c r="S34" s="1265"/>
      <c r="T34" s="1274"/>
      <c r="U34" s="1285"/>
      <c r="V34" s="201"/>
      <c r="W34" s="200"/>
      <c r="X34" s="237"/>
      <c r="Y34" s="1188"/>
      <c r="Z34" s="692"/>
      <c r="AA34" s="700" t="s">
        <v>627</v>
      </c>
      <c r="AB34" s="1320"/>
      <c r="AC34" s="704" t="s">
        <v>627</v>
      </c>
      <c r="AD34" s="240"/>
      <c r="AE34" s="1298"/>
      <c r="AF34" s="239"/>
      <c r="AG34" s="1258"/>
      <c r="AH34" s="1260"/>
      <c r="AI34" s="246"/>
      <c r="AJ34" s="1301"/>
      <c r="AK34" s="1297"/>
      <c r="AL34" s="1302"/>
      <c r="AM34" s="194" t="s">
        <v>550</v>
      </c>
      <c r="AN34" s="1289" t="e">
        <v>#REF!</v>
      </c>
      <c r="AO34" s="1292" t="e">
        <v>#REF!</v>
      </c>
      <c r="AP34" s="1302"/>
      <c r="AQ34" s="696" t="s">
        <v>549</v>
      </c>
      <c r="AR34" s="193">
        <v>3000</v>
      </c>
      <c r="AS34" s="192">
        <v>3400</v>
      </c>
      <c r="AT34" s="1258"/>
      <c r="AU34" s="1305"/>
      <c r="AV34" s="1301"/>
      <c r="AW34" s="1297"/>
      <c r="AX34" s="1302"/>
      <c r="AY34" s="248"/>
      <c r="AZ34" s="1302"/>
      <c r="BA34" s="1316"/>
      <c r="BB34" s="1262"/>
      <c r="BC34" s="1262"/>
      <c r="BD34" s="1318"/>
      <c r="BE34" s="236"/>
      <c r="BF34" s="1306"/>
      <c r="BG34" s="189"/>
      <c r="BH34" s="1192"/>
      <c r="BI34" s="1193"/>
      <c r="BJ34" s="1196"/>
      <c r="BL34" s="692"/>
      <c r="BM34" s="173"/>
      <c r="BN34" s="173"/>
      <c r="BO34" s="173"/>
      <c r="BP34" s="173"/>
      <c r="BQ34" s="173"/>
      <c r="BR34" s="173"/>
      <c r="BS34" s="173"/>
      <c r="BT34" s="173"/>
      <c r="BU34" s="173"/>
      <c r="BV34" s="173"/>
      <c r="BW34" s="173"/>
      <c r="BX34" s="173"/>
      <c r="BY34" s="173"/>
    </row>
    <row r="35" spans="1:77" s="188" customFormat="1" ht="13.5" customHeight="1">
      <c r="A35" s="188" t="s">
        <v>626</v>
      </c>
      <c r="B35" s="1251"/>
      <c r="C35" s="1266" t="s">
        <v>625</v>
      </c>
      <c r="D35" s="1268" t="s">
        <v>567</v>
      </c>
      <c r="E35" s="235" t="s">
        <v>462</v>
      </c>
      <c r="F35" s="208"/>
      <c r="G35" s="234">
        <v>44830</v>
      </c>
      <c r="H35" s="233">
        <v>52400</v>
      </c>
      <c r="I35" s="234">
        <v>39160</v>
      </c>
      <c r="J35" s="233">
        <v>46730</v>
      </c>
      <c r="K35" s="205" t="s">
        <v>552</v>
      </c>
      <c r="L35" s="232">
        <v>430</v>
      </c>
      <c r="M35" s="231">
        <v>500</v>
      </c>
      <c r="N35" s="230" t="s">
        <v>551</v>
      </c>
      <c r="O35" s="232">
        <v>370</v>
      </c>
      <c r="P35" s="231">
        <v>440</v>
      </c>
      <c r="Q35" s="230" t="s">
        <v>551</v>
      </c>
      <c r="R35" s="1258" t="s">
        <v>552</v>
      </c>
      <c r="S35" s="1263">
        <v>5800</v>
      </c>
      <c r="T35" s="1274" t="s">
        <v>552</v>
      </c>
      <c r="U35" s="1283">
        <v>50</v>
      </c>
      <c r="V35" s="205" t="s">
        <v>552</v>
      </c>
      <c r="W35" s="229">
        <v>7570</v>
      </c>
      <c r="X35" s="228">
        <v>70</v>
      </c>
      <c r="Y35" s="1286"/>
      <c r="Z35" s="692">
        <v>489</v>
      </c>
      <c r="AA35" s="700">
        <v>391300</v>
      </c>
      <c r="AB35" s="1320"/>
      <c r="AC35" s="704">
        <v>3910</v>
      </c>
      <c r="AD35" s="198"/>
      <c r="AE35" s="1298"/>
      <c r="AF35" s="215"/>
      <c r="AG35" s="1258" t="s">
        <v>552</v>
      </c>
      <c r="AH35" s="1299">
        <v>12110</v>
      </c>
      <c r="AI35" s="250"/>
      <c r="AJ35" s="1301" t="s">
        <v>552</v>
      </c>
      <c r="AK35" s="1295">
        <v>50</v>
      </c>
      <c r="AL35" s="1302" t="s">
        <v>552</v>
      </c>
      <c r="AM35" s="227" t="s">
        <v>566</v>
      </c>
      <c r="AN35" s="1287">
        <v>2800</v>
      </c>
      <c r="AO35" s="1290">
        <v>3100</v>
      </c>
      <c r="AP35" s="1302" t="s">
        <v>552</v>
      </c>
      <c r="AQ35" s="226" t="s">
        <v>565</v>
      </c>
      <c r="AR35" s="225">
        <v>6300</v>
      </c>
      <c r="AS35" s="224">
        <v>7100</v>
      </c>
      <c r="AT35" s="1258" t="s">
        <v>552</v>
      </c>
      <c r="AU35" s="1303">
        <v>5050</v>
      </c>
      <c r="AV35" s="1301" t="s">
        <v>552</v>
      </c>
      <c r="AW35" s="1295">
        <v>50</v>
      </c>
      <c r="AX35" s="1302"/>
      <c r="AY35" s="248"/>
      <c r="AZ35" s="1302" t="s">
        <v>564</v>
      </c>
      <c r="BA35" s="1309" t="s">
        <v>563</v>
      </c>
      <c r="BB35" s="1311" t="s">
        <v>563</v>
      </c>
      <c r="BC35" s="1311" t="s">
        <v>563</v>
      </c>
      <c r="BD35" s="1313" t="s">
        <v>563</v>
      </c>
      <c r="BE35" s="236"/>
      <c r="BF35" s="1247" t="s">
        <v>562</v>
      </c>
      <c r="BG35" s="189"/>
      <c r="BH35" s="1190">
        <v>5850</v>
      </c>
      <c r="BI35" s="1193" t="s">
        <v>552</v>
      </c>
      <c r="BJ35" s="1194">
        <v>50</v>
      </c>
      <c r="BL35" s="692"/>
      <c r="BM35" s="173"/>
      <c r="BN35" s="173"/>
      <c r="BO35" s="173"/>
      <c r="BP35" s="173"/>
      <c r="BQ35" s="173"/>
      <c r="BR35" s="173"/>
      <c r="BS35" s="173"/>
      <c r="BT35" s="173"/>
      <c r="BU35" s="173"/>
      <c r="BV35" s="173"/>
      <c r="BW35" s="173"/>
      <c r="BX35" s="173"/>
      <c r="BY35" s="173"/>
    </row>
    <row r="36" spans="1:77" s="188" customFormat="1" ht="13.5" customHeight="1">
      <c r="A36" s="188" t="s">
        <v>624</v>
      </c>
      <c r="B36" s="1251"/>
      <c r="C36" s="1267"/>
      <c r="D36" s="1269"/>
      <c r="E36" s="222" t="s">
        <v>509</v>
      </c>
      <c r="F36" s="208"/>
      <c r="G36" s="221">
        <v>52400</v>
      </c>
      <c r="H36" s="220">
        <v>113450</v>
      </c>
      <c r="I36" s="221">
        <v>46730</v>
      </c>
      <c r="J36" s="220">
        <v>107780</v>
      </c>
      <c r="K36" s="205" t="s">
        <v>552</v>
      </c>
      <c r="L36" s="219">
        <v>500</v>
      </c>
      <c r="M36" s="218">
        <v>1020</v>
      </c>
      <c r="N36" s="217" t="s">
        <v>551</v>
      </c>
      <c r="O36" s="219">
        <v>440</v>
      </c>
      <c r="P36" s="218">
        <v>960</v>
      </c>
      <c r="Q36" s="217" t="s">
        <v>551</v>
      </c>
      <c r="R36" s="1258"/>
      <c r="S36" s="1264"/>
      <c r="T36" s="1274"/>
      <c r="U36" s="1284"/>
      <c r="V36" s="205" t="s">
        <v>552</v>
      </c>
      <c r="W36" s="204">
        <v>7570</v>
      </c>
      <c r="X36" s="223">
        <v>70</v>
      </c>
      <c r="Y36" s="1286"/>
      <c r="Z36" s="692"/>
      <c r="AA36" s="238"/>
      <c r="AB36" s="1320"/>
      <c r="AC36" s="243"/>
      <c r="AD36" s="242"/>
      <c r="AE36" s="1298"/>
      <c r="AF36" s="241"/>
      <c r="AG36" s="1258"/>
      <c r="AH36" s="1300"/>
      <c r="AI36" s="249">
        <v>10390</v>
      </c>
      <c r="AJ36" s="1301"/>
      <c r="AK36" s="1296"/>
      <c r="AL36" s="1302"/>
      <c r="AM36" s="214" t="s">
        <v>560</v>
      </c>
      <c r="AN36" s="1288" t="e">
        <v>#REF!</v>
      </c>
      <c r="AO36" s="1291" t="e">
        <v>#REF!</v>
      </c>
      <c r="AP36" s="1302"/>
      <c r="AQ36" s="213" t="s">
        <v>559</v>
      </c>
      <c r="AR36" s="212">
        <v>3500</v>
      </c>
      <c r="AS36" s="211">
        <v>3900</v>
      </c>
      <c r="AT36" s="1258"/>
      <c r="AU36" s="1304"/>
      <c r="AV36" s="1301"/>
      <c r="AW36" s="1296"/>
      <c r="AX36" s="1302"/>
      <c r="AY36" s="248"/>
      <c r="AZ36" s="1302"/>
      <c r="BA36" s="1310"/>
      <c r="BB36" s="1312"/>
      <c r="BC36" s="1312"/>
      <c r="BD36" s="1314"/>
      <c r="BE36" s="236"/>
      <c r="BF36" s="1248"/>
      <c r="BG36" s="189"/>
      <c r="BH36" s="1191"/>
      <c r="BI36" s="1193"/>
      <c r="BJ36" s="1195"/>
      <c r="BL36" s="692"/>
      <c r="BM36" s="173"/>
      <c r="BN36" s="173"/>
      <c r="BO36" s="173"/>
      <c r="BP36" s="173"/>
      <c r="BQ36" s="173"/>
      <c r="BR36" s="173"/>
      <c r="BS36" s="173"/>
      <c r="BT36" s="173"/>
      <c r="BU36" s="173"/>
      <c r="BV36" s="173"/>
      <c r="BW36" s="173"/>
      <c r="BX36" s="173"/>
      <c r="BY36" s="173"/>
    </row>
    <row r="37" spans="1:77" s="188" customFormat="1" ht="13.5" customHeight="1">
      <c r="A37" s="188" t="s">
        <v>623</v>
      </c>
      <c r="B37" s="1251"/>
      <c r="C37" s="1267"/>
      <c r="D37" s="1272" t="s">
        <v>557</v>
      </c>
      <c r="E37" s="222" t="s">
        <v>556</v>
      </c>
      <c r="F37" s="208"/>
      <c r="G37" s="221">
        <v>113450</v>
      </c>
      <c r="H37" s="220">
        <v>189240</v>
      </c>
      <c r="I37" s="221">
        <v>107780</v>
      </c>
      <c r="J37" s="220">
        <v>183570</v>
      </c>
      <c r="K37" s="205" t="s">
        <v>552</v>
      </c>
      <c r="L37" s="219">
        <v>1020</v>
      </c>
      <c r="M37" s="218">
        <v>1780</v>
      </c>
      <c r="N37" s="217" t="s">
        <v>551</v>
      </c>
      <c r="O37" s="219">
        <v>960</v>
      </c>
      <c r="P37" s="218">
        <v>1720</v>
      </c>
      <c r="Q37" s="217" t="s">
        <v>551</v>
      </c>
      <c r="R37" s="1258"/>
      <c r="S37" s="1264"/>
      <c r="T37" s="1274"/>
      <c r="U37" s="1284"/>
      <c r="V37" s="201"/>
      <c r="W37" s="200"/>
      <c r="X37" s="216"/>
      <c r="Y37" s="1188"/>
      <c r="Z37" s="692"/>
      <c r="AA37" s="700" t="s">
        <v>622</v>
      </c>
      <c r="AB37" s="1320"/>
      <c r="AC37" s="704" t="s">
        <v>622</v>
      </c>
      <c r="AD37" s="240"/>
      <c r="AE37" s="1298"/>
      <c r="AF37" s="239"/>
      <c r="AG37" s="1258" t="s">
        <v>552</v>
      </c>
      <c r="AH37" s="1259">
        <v>10390</v>
      </c>
      <c r="AI37" s="247"/>
      <c r="AJ37" s="1301"/>
      <c r="AK37" s="1296">
        <v>0</v>
      </c>
      <c r="AL37" s="1302"/>
      <c r="AM37" s="214" t="s">
        <v>555</v>
      </c>
      <c r="AN37" s="1288" t="e">
        <v>#REF!</v>
      </c>
      <c r="AO37" s="1291" t="e">
        <v>#REF!</v>
      </c>
      <c r="AP37" s="1302"/>
      <c r="AQ37" s="213" t="s">
        <v>554</v>
      </c>
      <c r="AR37" s="212">
        <v>3000</v>
      </c>
      <c r="AS37" s="211">
        <v>3400</v>
      </c>
      <c r="AT37" s="1258"/>
      <c r="AU37" s="1304"/>
      <c r="AV37" s="1301"/>
      <c r="AW37" s="1296"/>
      <c r="AX37" s="1302"/>
      <c r="AY37" s="210"/>
      <c r="AZ37" s="1302"/>
      <c r="BA37" s="1315">
        <v>0.01</v>
      </c>
      <c r="BB37" s="1261">
        <v>0.03</v>
      </c>
      <c r="BC37" s="1261">
        <v>0.04</v>
      </c>
      <c r="BD37" s="1317">
        <v>0.06</v>
      </c>
      <c r="BE37" s="236"/>
      <c r="BF37" s="1306">
        <v>0.9</v>
      </c>
      <c r="BG37" s="189"/>
      <c r="BH37" s="1191"/>
      <c r="BI37" s="1193"/>
      <c r="BJ37" s="1195"/>
      <c r="BL37" s="692"/>
      <c r="BM37" s="173"/>
      <c r="BN37" s="173"/>
      <c r="BO37" s="173"/>
      <c r="BP37" s="173"/>
      <c r="BQ37" s="173"/>
      <c r="BR37" s="173"/>
      <c r="BS37" s="173"/>
      <c r="BT37" s="173"/>
      <c r="BU37" s="173"/>
      <c r="BV37" s="173"/>
      <c r="BW37" s="173"/>
      <c r="BX37" s="173"/>
      <c r="BY37" s="173"/>
    </row>
    <row r="38" spans="1:77" s="188" customFormat="1" ht="13.5" customHeight="1">
      <c r="A38" s="188" t="s">
        <v>621</v>
      </c>
      <c r="B38" s="1251"/>
      <c r="C38" s="1267"/>
      <c r="D38" s="1273"/>
      <c r="E38" s="209" t="s">
        <v>466</v>
      </c>
      <c r="F38" s="208"/>
      <c r="G38" s="207">
        <v>189240</v>
      </c>
      <c r="H38" s="206"/>
      <c r="I38" s="207">
        <v>183570</v>
      </c>
      <c r="J38" s="206"/>
      <c r="K38" s="205" t="s">
        <v>552</v>
      </c>
      <c r="L38" s="204">
        <v>1780</v>
      </c>
      <c r="M38" s="203"/>
      <c r="N38" s="202" t="s">
        <v>551</v>
      </c>
      <c r="O38" s="204">
        <v>1720</v>
      </c>
      <c r="P38" s="203"/>
      <c r="Q38" s="202" t="s">
        <v>551</v>
      </c>
      <c r="R38" s="1258"/>
      <c r="S38" s="1265"/>
      <c r="T38" s="1274"/>
      <c r="U38" s="1285"/>
      <c r="V38" s="201"/>
      <c r="W38" s="200"/>
      <c r="X38" s="237"/>
      <c r="Y38" s="1188"/>
      <c r="Z38" s="692">
        <v>559</v>
      </c>
      <c r="AA38" s="700">
        <v>428700</v>
      </c>
      <c r="AB38" s="1320"/>
      <c r="AC38" s="704">
        <v>4280</v>
      </c>
      <c r="AD38" s="198"/>
      <c r="AE38" s="1298"/>
      <c r="AF38" s="215"/>
      <c r="AG38" s="1258"/>
      <c r="AH38" s="1260"/>
      <c r="AI38" s="246"/>
      <c r="AJ38" s="1301"/>
      <c r="AK38" s="1297"/>
      <c r="AL38" s="1302"/>
      <c r="AM38" s="194" t="s">
        <v>550</v>
      </c>
      <c r="AN38" s="1289" t="e">
        <v>#REF!</v>
      </c>
      <c r="AO38" s="1292" t="e">
        <v>#REF!</v>
      </c>
      <c r="AP38" s="1302"/>
      <c r="AQ38" s="696" t="s">
        <v>549</v>
      </c>
      <c r="AR38" s="193">
        <v>2700</v>
      </c>
      <c r="AS38" s="192">
        <v>3000</v>
      </c>
      <c r="AT38" s="1258"/>
      <c r="AU38" s="1305"/>
      <c r="AV38" s="1301"/>
      <c r="AW38" s="1297"/>
      <c r="AX38" s="1302"/>
      <c r="AY38" s="210"/>
      <c r="AZ38" s="1302"/>
      <c r="BA38" s="1316"/>
      <c r="BB38" s="1262"/>
      <c r="BC38" s="1262"/>
      <c r="BD38" s="1318"/>
      <c r="BE38" s="236"/>
      <c r="BF38" s="1306"/>
      <c r="BG38" s="189"/>
      <c r="BH38" s="1192"/>
      <c r="BI38" s="1193"/>
      <c r="BJ38" s="1196"/>
      <c r="BL38" s="692"/>
      <c r="BM38" s="173"/>
      <c r="BN38" s="173"/>
      <c r="BO38" s="173"/>
      <c r="BP38" s="173"/>
      <c r="BQ38" s="173"/>
      <c r="BR38" s="173"/>
      <c r="BS38" s="173"/>
      <c r="BT38" s="173"/>
      <c r="BU38" s="173"/>
      <c r="BV38" s="173"/>
      <c r="BW38" s="173"/>
      <c r="BX38" s="173"/>
      <c r="BY38" s="173"/>
    </row>
    <row r="39" spans="1:77" s="188" customFormat="1" ht="13.5" customHeight="1">
      <c r="A39" s="188" t="s">
        <v>620</v>
      </c>
      <c r="B39" s="1251"/>
      <c r="C39" s="1266" t="s">
        <v>619</v>
      </c>
      <c r="D39" s="1268" t="s">
        <v>567</v>
      </c>
      <c r="E39" s="235" t="s">
        <v>462</v>
      </c>
      <c r="F39" s="208"/>
      <c r="G39" s="234">
        <v>38750</v>
      </c>
      <c r="H39" s="233">
        <v>46320</v>
      </c>
      <c r="I39" s="234">
        <v>33650</v>
      </c>
      <c r="J39" s="233">
        <v>41220</v>
      </c>
      <c r="K39" s="205" t="s">
        <v>552</v>
      </c>
      <c r="L39" s="232">
        <v>360</v>
      </c>
      <c r="M39" s="231">
        <v>430</v>
      </c>
      <c r="N39" s="230" t="s">
        <v>551</v>
      </c>
      <c r="O39" s="232">
        <v>310</v>
      </c>
      <c r="P39" s="231">
        <v>380</v>
      </c>
      <c r="Q39" s="230" t="s">
        <v>551</v>
      </c>
      <c r="R39" s="1258" t="s">
        <v>552</v>
      </c>
      <c r="S39" s="1263">
        <v>5220</v>
      </c>
      <c r="T39" s="1274" t="s">
        <v>552</v>
      </c>
      <c r="U39" s="1283">
        <v>50</v>
      </c>
      <c r="V39" s="205" t="s">
        <v>552</v>
      </c>
      <c r="W39" s="229">
        <v>7570</v>
      </c>
      <c r="X39" s="228">
        <v>70</v>
      </c>
      <c r="Y39" s="1286"/>
      <c r="Z39" s="692"/>
      <c r="AA39" s="238"/>
      <c r="AB39" s="1320"/>
      <c r="AC39" s="243"/>
      <c r="AD39" s="242"/>
      <c r="AE39" s="1298"/>
      <c r="AF39" s="241"/>
      <c r="AG39" s="1286"/>
      <c r="AH39" s="196"/>
      <c r="AI39" s="196"/>
      <c r="AJ39" s="1323"/>
      <c r="AK39" s="245"/>
      <c r="AL39" s="1324" t="s">
        <v>552</v>
      </c>
      <c r="AM39" s="227" t="s">
        <v>566</v>
      </c>
      <c r="AN39" s="1287">
        <v>2500</v>
      </c>
      <c r="AO39" s="1290">
        <v>2800</v>
      </c>
      <c r="AP39" s="1302" t="s">
        <v>552</v>
      </c>
      <c r="AQ39" s="226" t="s">
        <v>565</v>
      </c>
      <c r="AR39" s="225">
        <v>5500</v>
      </c>
      <c r="AS39" s="224">
        <v>6200</v>
      </c>
      <c r="AT39" s="1258" t="s">
        <v>552</v>
      </c>
      <c r="AU39" s="1303">
        <v>4540</v>
      </c>
      <c r="AV39" s="1301" t="s">
        <v>552</v>
      </c>
      <c r="AW39" s="1295">
        <v>40</v>
      </c>
      <c r="AX39" s="1302"/>
      <c r="AY39" s="1319" t="s">
        <v>618</v>
      </c>
      <c r="AZ39" s="1302" t="s">
        <v>564</v>
      </c>
      <c r="BA39" s="1309" t="s">
        <v>563</v>
      </c>
      <c r="BB39" s="1311" t="s">
        <v>563</v>
      </c>
      <c r="BC39" s="1311" t="s">
        <v>563</v>
      </c>
      <c r="BD39" s="1313" t="s">
        <v>563</v>
      </c>
      <c r="BE39" s="236"/>
      <c r="BF39" s="1247" t="s">
        <v>562</v>
      </c>
      <c r="BG39" s="189"/>
      <c r="BH39" s="1190">
        <v>5270</v>
      </c>
      <c r="BI39" s="1193" t="s">
        <v>552</v>
      </c>
      <c r="BJ39" s="1194">
        <v>50</v>
      </c>
      <c r="BL39" s="692"/>
      <c r="BM39" s="173"/>
      <c r="BN39" s="173"/>
      <c r="BO39" s="173"/>
      <c r="BP39" s="173"/>
      <c r="BQ39" s="173"/>
      <c r="BR39" s="173"/>
      <c r="BS39" s="173"/>
      <c r="BT39" s="173"/>
      <c r="BU39" s="173"/>
      <c r="BV39" s="173"/>
      <c r="BW39" s="173"/>
      <c r="BX39" s="173"/>
      <c r="BY39" s="173"/>
    </row>
    <row r="40" spans="1:77" s="188" customFormat="1" ht="13.5" customHeight="1">
      <c r="A40" s="188" t="s">
        <v>617</v>
      </c>
      <c r="B40" s="1251"/>
      <c r="C40" s="1267"/>
      <c r="D40" s="1269"/>
      <c r="E40" s="222" t="s">
        <v>509</v>
      </c>
      <c r="F40" s="208"/>
      <c r="G40" s="221">
        <v>46320</v>
      </c>
      <c r="H40" s="220">
        <v>107370</v>
      </c>
      <c r="I40" s="221">
        <v>41220</v>
      </c>
      <c r="J40" s="220">
        <v>102270</v>
      </c>
      <c r="K40" s="205" t="s">
        <v>552</v>
      </c>
      <c r="L40" s="219">
        <v>430</v>
      </c>
      <c r="M40" s="218">
        <v>960</v>
      </c>
      <c r="N40" s="217" t="s">
        <v>551</v>
      </c>
      <c r="O40" s="219">
        <v>380</v>
      </c>
      <c r="P40" s="218">
        <v>910</v>
      </c>
      <c r="Q40" s="217" t="s">
        <v>551</v>
      </c>
      <c r="R40" s="1258"/>
      <c r="S40" s="1264"/>
      <c r="T40" s="1274"/>
      <c r="U40" s="1284"/>
      <c r="V40" s="205" t="s">
        <v>552</v>
      </c>
      <c r="W40" s="204">
        <v>7570</v>
      </c>
      <c r="X40" s="223">
        <v>70</v>
      </c>
      <c r="Y40" s="1286"/>
      <c r="Z40" s="692"/>
      <c r="AA40" s="700" t="s">
        <v>616</v>
      </c>
      <c r="AB40" s="1320"/>
      <c r="AC40" s="704" t="s">
        <v>616</v>
      </c>
      <c r="AD40" s="240"/>
      <c r="AE40" s="1298"/>
      <c r="AF40" s="239" t="s">
        <v>615</v>
      </c>
      <c r="AG40" s="1286"/>
      <c r="AH40" s="196"/>
      <c r="AI40" s="196"/>
      <c r="AJ40" s="1323"/>
      <c r="AK40" s="195"/>
      <c r="AL40" s="1324"/>
      <c r="AM40" s="214" t="s">
        <v>560</v>
      </c>
      <c r="AN40" s="1288" t="e">
        <v>#REF!</v>
      </c>
      <c r="AO40" s="1291" t="e">
        <v>#REF!</v>
      </c>
      <c r="AP40" s="1302"/>
      <c r="AQ40" s="213" t="s">
        <v>559</v>
      </c>
      <c r="AR40" s="212">
        <v>3000</v>
      </c>
      <c r="AS40" s="211">
        <v>3400</v>
      </c>
      <c r="AT40" s="1258"/>
      <c r="AU40" s="1304"/>
      <c r="AV40" s="1301"/>
      <c r="AW40" s="1296"/>
      <c r="AX40" s="1302"/>
      <c r="AY40" s="1319"/>
      <c r="AZ40" s="1302"/>
      <c r="BA40" s="1310"/>
      <c r="BB40" s="1312"/>
      <c r="BC40" s="1312"/>
      <c r="BD40" s="1314"/>
      <c r="BE40" s="236"/>
      <c r="BF40" s="1248"/>
      <c r="BG40" s="189"/>
      <c r="BH40" s="1191"/>
      <c r="BI40" s="1193"/>
      <c r="BJ40" s="1195"/>
      <c r="BL40" s="692"/>
      <c r="BM40" s="173"/>
      <c r="BN40" s="173"/>
      <c r="BO40" s="173"/>
      <c r="BP40" s="173"/>
      <c r="BQ40" s="173"/>
      <c r="BR40" s="173"/>
      <c r="BS40" s="173"/>
      <c r="BT40" s="173"/>
      <c r="BU40" s="173"/>
      <c r="BV40" s="173"/>
      <c r="BW40" s="173"/>
      <c r="BX40" s="173"/>
      <c r="BY40" s="173"/>
    </row>
    <row r="41" spans="1:77" s="188" customFormat="1" ht="13.5" customHeight="1">
      <c r="A41" s="188" t="s">
        <v>614</v>
      </c>
      <c r="B41" s="1251"/>
      <c r="C41" s="1267"/>
      <c r="D41" s="1272" t="s">
        <v>557</v>
      </c>
      <c r="E41" s="222" t="s">
        <v>556</v>
      </c>
      <c r="F41" s="208"/>
      <c r="G41" s="221">
        <v>107370</v>
      </c>
      <c r="H41" s="220">
        <v>183160</v>
      </c>
      <c r="I41" s="221">
        <v>102270</v>
      </c>
      <c r="J41" s="220">
        <v>178060</v>
      </c>
      <c r="K41" s="205" t="s">
        <v>552</v>
      </c>
      <c r="L41" s="219">
        <v>960</v>
      </c>
      <c r="M41" s="218">
        <v>1720</v>
      </c>
      <c r="N41" s="217" t="s">
        <v>551</v>
      </c>
      <c r="O41" s="219">
        <v>910</v>
      </c>
      <c r="P41" s="218">
        <v>1670</v>
      </c>
      <c r="Q41" s="217" t="s">
        <v>551</v>
      </c>
      <c r="R41" s="1258"/>
      <c r="S41" s="1264"/>
      <c r="T41" s="1274"/>
      <c r="U41" s="1284"/>
      <c r="V41" s="201"/>
      <c r="W41" s="200"/>
      <c r="X41" s="216"/>
      <c r="Y41" s="1188"/>
      <c r="Z41" s="692">
        <v>629</v>
      </c>
      <c r="AA41" s="700">
        <v>466000</v>
      </c>
      <c r="AB41" s="1320"/>
      <c r="AC41" s="704">
        <v>4660</v>
      </c>
      <c r="AD41" s="198"/>
      <c r="AE41" s="1298"/>
      <c r="AF41" s="244" t="s">
        <v>613</v>
      </c>
      <c r="AG41" s="1286"/>
      <c r="AH41" s="196"/>
      <c r="AI41" s="196"/>
      <c r="AJ41" s="1323"/>
      <c r="AK41" s="195"/>
      <c r="AL41" s="1324"/>
      <c r="AM41" s="214" t="s">
        <v>555</v>
      </c>
      <c r="AN41" s="1288" t="e">
        <v>#REF!</v>
      </c>
      <c r="AO41" s="1291" t="e">
        <v>#REF!</v>
      </c>
      <c r="AP41" s="1302"/>
      <c r="AQ41" s="213" t="s">
        <v>554</v>
      </c>
      <c r="AR41" s="212">
        <v>2600</v>
      </c>
      <c r="AS41" s="211">
        <v>2900</v>
      </c>
      <c r="AT41" s="1258"/>
      <c r="AU41" s="1304"/>
      <c r="AV41" s="1301"/>
      <c r="AW41" s="1296"/>
      <c r="AX41" s="1302"/>
      <c r="AY41" s="1327">
        <v>0.1</v>
      </c>
      <c r="AZ41" s="1302"/>
      <c r="BA41" s="1325">
        <v>0.02</v>
      </c>
      <c r="BB41" s="1261">
        <v>0.03</v>
      </c>
      <c r="BC41" s="1321">
        <v>0.05</v>
      </c>
      <c r="BD41" s="1317">
        <v>0.06</v>
      </c>
      <c r="BE41" s="236"/>
      <c r="BF41" s="1306">
        <v>0.96</v>
      </c>
      <c r="BG41" s="189"/>
      <c r="BH41" s="1191"/>
      <c r="BI41" s="1193"/>
      <c r="BJ41" s="1195"/>
      <c r="BL41" s="692"/>
      <c r="BM41" s="173"/>
      <c r="BN41" s="173"/>
      <c r="BO41" s="173"/>
      <c r="BP41" s="173"/>
      <c r="BQ41" s="173"/>
      <c r="BR41" s="173"/>
      <c r="BS41" s="173"/>
      <c r="BT41" s="173"/>
      <c r="BU41" s="173"/>
      <c r="BV41" s="173"/>
      <c r="BW41" s="173"/>
      <c r="BX41" s="173"/>
      <c r="BY41" s="173"/>
    </row>
    <row r="42" spans="1:77" s="188" customFormat="1" ht="13.5" customHeight="1">
      <c r="A42" s="188" t="s">
        <v>612</v>
      </c>
      <c r="B42" s="1251"/>
      <c r="C42" s="1267"/>
      <c r="D42" s="1273"/>
      <c r="E42" s="209" t="s">
        <v>466</v>
      </c>
      <c r="F42" s="208"/>
      <c r="G42" s="207">
        <v>183160</v>
      </c>
      <c r="H42" s="206"/>
      <c r="I42" s="207">
        <v>178060</v>
      </c>
      <c r="J42" s="206"/>
      <c r="K42" s="205" t="s">
        <v>552</v>
      </c>
      <c r="L42" s="204">
        <v>1720</v>
      </c>
      <c r="M42" s="203"/>
      <c r="N42" s="202" t="s">
        <v>551</v>
      </c>
      <c r="O42" s="204">
        <v>1670</v>
      </c>
      <c r="P42" s="203"/>
      <c r="Q42" s="202" t="s">
        <v>551</v>
      </c>
      <c r="R42" s="1258"/>
      <c r="S42" s="1265"/>
      <c r="T42" s="1274"/>
      <c r="U42" s="1285"/>
      <c r="V42" s="201"/>
      <c r="W42" s="200"/>
      <c r="X42" s="237"/>
      <c r="Y42" s="1188"/>
      <c r="Z42" s="692"/>
      <c r="AA42" s="238"/>
      <c r="AB42" s="1320"/>
      <c r="AC42" s="243"/>
      <c r="AD42" s="242"/>
      <c r="AE42" s="1298"/>
      <c r="AF42" s="241"/>
      <c r="AG42" s="1286"/>
      <c r="AH42" s="196"/>
      <c r="AI42" s="196"/>
      <c r="AJ42" s="1323"/>
      <c r="AK42" s="195"/>
      <c r="AL42" s="1324"/>
      <c r="AM42" s="194" t="s">
        <v>550</v>
      </c>
      <c r="AN42" s="1289" t="e">
        <v>#REF!</v>
      </c>
      <c r="AO42" s="1292" t="e">
        <v>#REF!</v>
      </c>
      <c r="AP42" s="1302"/>
      <c r="AQ42" s="696" t="s">
        <v>549</v>
      </c>
      <c r="AR42" s="193">
        <v>2400</v>
      </c>
      <c r="AS42" s="192">
        <v>2600</v>
      </c>
      <c r="AT42" s="1258"/>
      <c r="AU42" s="1305"/>
      <c r="AV42" s="1301"/>
      <c r="AW42" s="1297"/>
      <c r="AX42" s="1302"/>
      <c r="AY42" s="1327"/>
      <c r="AZ42" s="1302"/>
      <c r="BA42" s="1326"/>
      <c r="BB42" s="1262"/>
      <c r="BC42" s="1322"/>
      <c r="BD42" s="1318"/>
      <c r="BE42" s="236"/>
      <c r="BF42" s="1306"/>
      <c r="BG42" s="189"/>
      <c r="BH42" s="1192"/>
      <c r="BI42" s="1193"/>
      <c r="BJ42" s="1196"/>
      <c r="BL42" s="692"/>
      <c r="BM42" s="173"/>
      <c r="BN42" s="173"/>
      <c r="BO42" s="173"/>
      <c r="BP42" s="173"/>
      <c r="BQ42" s="173"/>
      <c r="BR42" s="173"/>
      <c r="BS42" s="173"/>
      <c r="BT42" s="173"/>
      <c r="BU42" s="173"/>
      <c r="BV42" s="173"/>
      <c r="BW42" s="173"/>
      <c r="BX42" s="173"/>
      <c r="BY42" s="173"/>
    </row>
    <row r="43" spans="1:77" s="188" customFormat="1" ht="13.5" customHeight="1">
      <c r="A43" s="188" t="s">
        <v>611</v>
      </c>
      <c r="B43" s="1251"/>
      <c r="C43" s="1266" t="s">
        <v>610</v>
      </c>
      <c r="D43" s="1268" t="s">
        <v>567</v>
      </c>
      <c r="E43" s="235" t="s">
        <v>462</v>
      </c>
      <c r="F43" s="208"/>
      <c r="G43" s="234">
        <v>36870</v>
      </c>
      <c r="H43" s="233">
        <v>44440</v>
      </c>
      <c r="I43" s="234">
        <v>32230</v>
      </c>
      <c r="J43" s="233">
        <v>39800</v>
      </c>
      <c r="K43" s="205" t="s">
        <v>552</v>
      </c>
      <c r="L43" s="232">
        <v>350</v>
      </c>
      <c r="M43" s="231">
        <v>420</v>
      </c>
      <c r="N43" s="230" t="s">
        <v>551</v>
      </c>
      <c r="O43" s="232">
        <v>300</v>
      </c>
      <c r="P43" s="231">
        <v>370</v>
      </c>
      <c r="Q43" s="230" t="s">
        <v>551</v>
      </c>
      <c r="R43" s="1258" t="s">
        <v>552</v>
      </c>
      <c r="S43" s="1263">
        <v>4750</v>
      </c>
      <c r="T43" s="1274" t="s">
        <v>552</v>
      </c>
      <c r="U43" s="1283">
        <v>40</v>
      </c>
      <c r="V43" s="205" t="s">
        <v>552</v>
      </c>
      <c r="W43" s="229">
        <v>7570</v>
      </c>
      <c r="X43" s="228">
        <v>70</v>
      </c>
      <c r="Y43" s="1286"/>
      <c r="Z43" s="692"/>
      <c r="AA43" s="700" t="s">
        <v>609</v>
      </c>
      <c r="AB43" s="1320"/>
      <c r="AC43" s="704" t="s">
        <v>609</v>
      </c>
      <c r="AD43" s="240"/>
      <c r="AE43" s="1298"/>
      <c r="AF43" s="239"/>
      <c r="AG43" s="1286"/>
      <c r="AH43" s="196"/>
      <c r="AI43" s="196"/>
      <c r="AJ43" s="1323"/>
      <c r="AK43" s="195"/>
      <c r="AL43" s="1324" t="s">
        <v>552</v>
      </c>
      <c r="AM43" s="227" t="s">
        <v>566</v>
      </c>
      <c r="AN43" s="1287">
        <v>2800</v>
      </c>
      <c r="AO43" s="1290">
        <v>3000</v>
      </c>
      <c r="AP43" s="1302" t="s">
        <v>552</v>
      </c>
      <c r="AQ43" s="226" t="s">
        <v>565</v>
      </c>
      <c r="AR43" s="225">
        <v>6100</v>
      </c>
      <c r="AS43" s="224">
        <v>6800</v>
      </c>
      <c r="AT43" s="1258" t="s">
        <v>552</v>
      </c>
      <c r="AU43" s="1303">
        <v>4130</v>
      </c>
      <c r="AV43" s="1301" t="s">
        <v>552</v>
      </c>
      <c r="AW43" s="1295">
        <v>40</v>
      </c>
      <c r="AX43" s="1302"/>
      <c r="AY43" s="210"/>
      <c r="AZ43" s="1302" t="s">
        <v>564</v>
      </c>
      <c r="BA43" s="1309" t="s">
        <v>563</v>
      </c>
      <c r="BB43" s="1311" t="s">
        <v>563</v>
      </c>
      <c r="BC43" s="1311" t="s">
        <v>563</v>
      </c>
      <c r="BD43" s="1313" t="s">
        <v>563</v>
      </c>
      <c r="BE43" s="236"/>
      <c r="BF43" s="1247" t="s">
        <v>562</v>
      </c>
      <c r="BG43" s="189"/>
      <c r="BH43" s="1190">
        <v>4790</v>
      </c>
      <c r="BI43" s="1193" t="s">
        <v>552</v>
      </c>
      <c r="BJ43" s="1194">
        <v>40</v>
      </c>
      <c r="BL43" s="692"/>
      <c r="BM43" s="173"/>
      <c r="BN43" s="173"/>
      <c r="BO43" s="173"/>
      <c r="BP43" s="173"/>
      <c r="BQ43" s="173"/>
      <c r="BR43" s="173"/>
      <c r="BS43" s="173"/>
      <c r="BT43" s="173"/>
      <c r="BU43" s="173"/>
      <c r="BV43" s="173"/>
      <c r="BW43" s="173"/>
      <c r="BX43" s="173"/>
      <c r="BY43" s="173"/>
    </row>
    <row r="44" spans="1:77" s="188" customFormat="1" ht="13.5" customHeight="1">
      <c r="A44" s="188" t="s">
        <v>608</v>
      </c>
      <c r="B44" s="1251"/>
      <c r="C44" s="1267"/>
      <c r="D44" s="1269"/>
      <c r="E44" s="222" t="s">
        <v>509</v>
      </c>
      <c r="F44" s="208"/>
      <c r="G44" s="221">
        <v>44440</v>
      </c>
      <c r="H44" s="220">
        <v>105490</v>
      </c>
      <c r="I44" s="221">
        <v>39800</v>
      </c>
      <c r="J44" s="220">
        <v>100850</v>
      </c>
      <c r="K44" s="205" t="s">
        <v>552</v>
      </c>
      <c r="L44" s="219">
        <v>420</v>
      </c>
      <c r="M44" s="218">
        <v>940</v>
      </c>
      <c r="N44" s="217" t="s">
        <v>551</v>
      </c>
      <c r="O44" s="219">
        <v>370</v>
      </c>
      <c r="P44" s="218">
        <v>890</v>
      </c>
      <c r="Q44" s="217" t="s">
        <v>551</v>
      </c>
      <c r="R44" s="1258"/>
      <c r="S44" s="1264"/>
      <c r="T44" s="1274"/>
      <c r="U44" s="1284"/>
      <c r="V44" s="205" t="s">
        <v>552</v>
      </c>
      <c r="W44" s="204">
        <v>7570</v>
      </c>
      <c r="X44" s="223">
        <v>70</v>
      </c>
      <c r="Y44" s="1286"/>
      <c r="Z44" s="692">
        <v>699</v>
      </c>
      <c r="AA44" s="700">
        <v>503300</v>
      </c>
      <c r="AB44" s="1320"/>
      <c r="AC44" s="704">
        <v>5030</v>
      </c>
      <c r="AD44" s="198"/>
      <c r="AE44" s="1298"/>
      <c r="AF44" s="215"/>
      <c r="AG44" s="1286"/>
      <c r="AH44" s="196"/>
      <c r="AI44" s="196"/>
      <c r="AJ44" s="1323"/>
      <c r="AK44" s="195"/>
      <c r="AL44" s="1324"/>
      <c r="AM44" s="214" t="s">
        <v>560</v>
      </c>
      <c r="AN44" s="1288" t="e">
        <v>#REF!</v>
      </c>
      <c r="AO44" s="1291" t="e">
        <v>#REF!</v>
      </c>
      <c r="AP44" s="1302"/>
      <c r="AQ44" s="213" t="s">
        <v>559</v>
      </c>
      <c r="AR44" s="212">
        <v>3300</v>
      </c>
      <c r="AS44" s="211">
        <v>3700</v>
      </c>
      <c r="AT44" s="1258"/>
      <c r="AU44" s="1304"/>
      <c r="AV44" s="1301"/>
      <c r="AW44" s="1296"/>
      <c r="AX44" s="1302"/>
      <c r="AY44" s="210"/>
      <c r="AZ44" s="1302"/>
      <c r="BA44" s="1310"/>
      <c r="BB44" s="1312"/>
      <c r="BC44" s="1312"/>
      <c r="BD44" s="1314"/>
      <c r="BE44" s="236"/>
      <c r="BF44" s="1248"/>
      <c r="BG44" s="189"/>
      <c r="BH44" s="1191"/>
      <c r="BI44" s="1193"/>
      <c r="BJ44" s="1195"/>
      <c r="BL44" s="692"/>
      <c r="BM44" s="173"/>
      <c r="BN44" s="173"/>
      <c r="BO44" s="173"/>
      <c r="BP44" s="173"/>
      <c r="BQ44" s="173"/>
      <c r="BR44" s="173"/>
      <c r="BS44" s="173"/>
      <c r="BT44" s="173"/>
      <c r="BU44" s="173"/>
      <c r="BV44" s="173"/>
      <c r="BW44" s="173"/>
      <c r="BX44" s="173"/>
      <c r="BY44" s="173"/>
    </row>
    <row r="45" spans="1:77" s="188" customFormat="1" ht="13.5" customHeight="1">
      <c r="A45" s="188" t="s">
        <v>607</v>
      </c>
      <c r="B45" s="1251"/>
      <c r="C45" s="1267"/>
      <c r="D45" s="1272" t="s">
        <v>557</v>
      </c>
      <c r="E45" s="222" t="s">
        <v>556</v>
      </c>
      <c r="F45" s="208"/>
      <c r="G45" s="221">
        <v>105490</v>
      </c>
      <c r="H45" s="220">
        <v>181280</v>
      </c>
      <c r="I45" s="221">
        <v>100850</v>
      </c>
      <c r="J45" s="220">
        <v>176640</v>
      </c>
      <c r="K45" s="205" t="s">
        <v>552</v>
      </c>
      <c r="L45" s="219">
        <v>940</v>
      </c>
      <c r="M45" s="218">
        <v>1700</v>
      </c>
      <c r="N45" s="217" t="s">
        <v>551</v>
      </c>
      <c r="O45" s="219">
        <v>890</v>
      </c>
      <c r="P45" s="218">
        <v>1650</v>
      </c>
      <c r="Q45" s="217" t="s">
        <v>551</v>
      </c>
      <c r="R45" s="1258"/>
      <c r="S45" s="1264"/>
      <c r="T45" s="1274"/>
      <c r="U45" s="1284"/>
      <c r="V45" s="201"/>
      <c r="W45" s="200"/>
      <c r="X45" s="216"/>
      <c r="Y45" s="1188"/>
      <c r="Z45" s="692"/>
      <c r="AA45" s="238"/>
      <c r="AB45" s="1320"/>
      <c r="AC45" s="243"/>
      <c r="AD45" s="242"/>
      <c r="AE45" s="1298"/>
      <c r="AF45" s="241"/>
      <c r="AG45" s="1286"/>
      <c r="AH45" s="196"/>
      <c r="AI45" s="196"/>
      <c r="AJ45" s="1323"/>
      <c r="AK45" s="195"/>
      <c r="AL45" s="1324"/>
      <c r="AM45" s="214" t="s">
        <v>555</v>
      </c>
      <c r="AN45" s="1288" t="e">
        <v>#REF!</v>
      </c>
      <c r="AO45" s="1291" t="e">
        <v>#REF!</v>
      </c>
      <c r="AP45" s="1302"/>
      <c r="AQ45" s="213" t="s">
        <v>554</v>
      </c>
      <c r="AR45" s="212">
        <v>2900</v>
      </c>
      <c r="AS45" s="211">
        <v>3200</v>
      </c>
      <c r="AT45" s="1258"/>
      <c r="AU45" s="1304"/>
      <c r="AV45" s="1301"/>
      <c r="AW45" s="1296"/>
      <c r="AX45" s="1302"/>
      <c r="AY45" s="210"/>
      <c r="AZ45" s="1302"/>
      <c r="BA45" s="1325">
        <v>0.02</v>
      </c>
      <c r="BB45" s="1261">
        <v>0.03</v>
      </c>
      <c r="BC45" s="1321">
        <v>0.05</v>
      </c>
      <c r="BD45" s="1317">
        <v>0.06</v>
      </c>
      <c r="BE45" s="236"/>
      <c r="BF45" s="1306">
        <v>0.95</v>
      </c>
      <c r="BG45" s="189"/>
      <c r="BH45" s="1191"/>
      <c r="BI45" s="1193"/>
      <c r="BJ45" s="1195"/>
      <c r="BL45" s="692"/>
      <c r="BM45" s="173"/>
      <c r="BN45" s="173"/>
      <c r="BO45" s="173"/>
      <c r="BP45" s="173"/>
      <c r="BQ45" s="173"/>
      <c r="BR45" s="173"/>
      <c r="BS45" s="173"/>
      <c r="BT45" s="173"/>
      <c r="BU45" s="173"/>
      <c r="BV45" s="173"/>
      <c r="BW45" s="173"/>
      <c r="BX45" s="173"/>
      <c r="BY45" s="173"/>
    </row>
    <row r="46" spans="1:77" s="188" customFormat="1" ht="13.5" customHeight="1">
      <c r="A46" s="188" t="s">
        <v>606</v>
      </c>
      <c r="B46" s="1251"/>
      <c r="C46" s="1267"/>
      <c r="D46" s="1273"/>
      <c r="E46" s="209" t="s">
        <v>466</v>
      </c>
      <c r="F46" s="208"/>
      <c r="G46" s="207">
        <v>181280</v>
      </c>
      <c r="H46" s="206"/>
      <c r="I46" s="207">
        <v>176640</v>
      </c>
      <c r="J46" s="206"/>
      <c r="K46" s="205" t="s">
        <v>552</v>
      </c>
      <c r="L46" s="204">
        <v>1700</v>
      </c>
      <c r="M46" s="203"/>
      <c r="N46" s="202" t="s">
        <v>551</v>
      </c>
      <c r="O46" s="204">
        <v>1650</v>
      </c>
      <c r="P46" s="203"/>
      <c r="Q46" s="202" t="s">
        <v>551</v>
      </c>
      <c r="R46" s="1258"/>
      <c r="S46" s="1265"/>
      <c r="T46" s="1274"/>
      <c r="U46" s="1285"/>
      <c r="V46" s="201"/>
      <c r="W46" s="200"/>
      <c r="X46" s="237"/>
      <c r="Y46" s="1188"/>
      <c r="Z46" s="692"/>
      <c r="AA46" s="700" t="s">
        <v>605</v>
      </c>
      <c r="AB46" s="1320"/>
      <c r="AC46" s="704" t="s">
        <v>605</v>
      </c>
      <c r="AD46" s="240"/>
      <c r="AE46" s="1298"/>
      <c r="AF46" s="239"/>
      <c r="AG46" s="1286"/>
      <c r="AH46" s="196"/>
      <c r="AI46" s="196"/>
      <c r="AJ46" s="1323"/>
      <c r="AK46" s="195"/>
      <c r="AL46" s="1324"/>
      <c r="AM46" s="194" t="s">
        <v>550</v>
      </c>
      <c r="AN46" s="1289" t="e">
        <v>#REF!</v>
      </c>
      <c r="AO46" s="1292" t="e">
        <v>#REF!</v>
      </c>
      <c r="AP46" s="1302"/>
      <c r="AQ46" s="696" t="s">
        <v>549</v>
      </c>
      <c r="AR46" s="193">
        <v>2600</v>
      </c>
      <c r="AS46" s="192">
        <v>2900</v>
      </c>
      <c r="AT46" s="1258"/>
      <c r="AU46" s="1305"/>
      <c r="AV46" s="1301"/>
      <c r="AW46" s="1297"/>
      <c r="AX46" s="1302"/>
      <c r="AY46" s="210"/>
      <c r="AZ46" s="1302"/>
      <c r="BA46" s="1326"/>
      <c r="BB46" s="1262"/>
      <c r="BC46" s="1322"/>
      <c r="BD46" s="1318"/>
      <c r="BE46" s="236"/>
      <c r="BF46" s="1306"/>
      <c r="BG46" s="189"/>
      <c r="BH46" s="1192"/>
      <c r="BI46" s="1193"/>
      <c r="BJ46" s="1196"/>
      <c r="BL46" s="692"/>
      <c r="BM46" s="173"/>
      <c r="BN46" s="173"/>
      <c r="BO46" s="173"/>
      <c r="BP46" s="173"/>
      <c r="BQ46" s="173"/>
      <c r="BR46" s="173"/>
      <c r="BS46" s="173"/>
      <c r="BT46" s="173"/>
      <c r="BU46" s="173"/>
      <c r="BV46" s="173"/>
      <c r="BW46" s="173"/>
      <c r="BX46" s="173"/>
      <c r="BY46" s="173"/>
    </row>
    <row r="47" spans="1:77" s="188" customFormat="1" ht="13.5" customHeight="1">
      <c r="A47" s="188" t="s">
        <v>604</v>
      </c>
      <c r="B47" s="1251"/>
      <c r="C47" s="1266" t="s">
        <v>603</v>
      </c>
      <c r="D47" s="1268" t="s">
        <v>567</v>
      </c>
      <c r="E47" s="235" t="s">
        <v>462</v>
      </c>
      <c r="F47" s="208"/>
      <c r="G47" s="234">
        <v>35270</v>
      </c>
      <c r="H47" s="233">
        <v>42840</v>
      </c>
      <c r="I47" s="234">
        <v>31020</v>
      </c>
      <c r="J47" s="233">
        <v>38590</v>
      </c>
      <c r="K47" s="205" t="s">
        <v>552</v>
      </c>
      <c r="L47" s="232">
        <v>330</v>
      </c>
      <c r="M47" s="231">
        <v>400</v>
      </c>
      <c r="N47" s="230" t="s">
        <v>551</v>
      </c>
      <c r="O47" s="232">
        <v>290</v>
      </c>
      <c r="P47" s="231">
        <v>360</v>
      </c>
      <c r="Q47" s="230" t="s">
        <v>551</v>
      </c>
      <c r="R47" s="1258" t="s">
        <v>552</v>
      </c>
      <c r="S47" s="1263">
        <v>4350</v>
      </c>
      <c r="T47" s="1274" t="s">
        <v>552</v>
      </c>
      <c r="U47" s="1283">
        <v>40</v>
      </c>
      <c r="V47" s="205" t="s">
        <v>552</v>
      </c>
      <c r="W47" s="229">
        <v>7570</v>
      </c>
      <c r="X47" s="228">
        <v>70</v>
      </c>
      <c r="Y47" s="1286"/>
      <c r="Z47" s="692">
        <v>769</v>
      </c>
      <c r="AA47" s="700">
        <v>540700</v>
      </c>
      <c r="AB47" s="1320"/>
      <c r="AC47" s="704">
        <v>5400</v>
      </c>
      <c r="AD47" s="198"/>
      <c r="AE47" s="1298"/>
      <c r="AF47" s="215"/>
      <c r="AG47" s="1286"/>
      <c r="AH47" s="196"/>
      <c r="AI47" s="196"/>
      <c r="AJ47" s="1323"/>
      <c r="AK47" s="195"/>
      <c r="AL47" s="1324" t="s">
        <v>552</v>
      </c>
      <c r="AM47" s="227" t="s">
        <v>566</v>
      </c>
      <c r="AN47" s="1287">
        <v>2500</v>
      </c>
      <c r="AO47" s="1290">
        <v>2800</v>
      </c>
      <c r="AP47" s="1302" t="s">
        <v>552</v>
      </c>
      <c r="AQ47" s="226" t="s">
        <v>565</v>
      </c>
      <c r="AR47" s="225">
        <v>5500</v>
      </c>
      <c r="AS47" s="224">
        <v>6200</v>
      </c>
      <c r="AT47" s="1258" t="s">
        <v>552</v>
      </c>
      <c r="AU47" s="1303">
        <v>3780</v>
      </c>
      <c r="AV47" s="1301" t="s">
        <v>552</v>
      </c>
      <c r="AW47" s="1295">
        <v>30</v>
      </c>
      <c r="AX47" s="1302"/>
      <c r="AY47" s="210"/>
      <c r="AZ47" s="1302" t="s">
        <v>564</v>
      </c>
      <c r="BA47" s="1309" t="s">
        <v>563</v>
      </c>
      <c r="BB47" s="1311" t="s">
        <v>563</v>
      </c>
      <c r="BC47" s="1311" t="s">
        <v>563</v>
      </c>
      <c r="BD47" s="1313" t="s">
        <v>563</v>
      </c>
      <c r="BE47" s="236"/>
      <c r="BF47" s="1247" t="s">
        <v>562</v>
      </c>
      <c r="BG47" s="189"/>
      <c r="BH47" s="1190">
        <v>4390</v>
      </c>
      <c r="BI47" s="1193" t="s">
        <v>552</v>
      </c>
      <c r="BJ47" s="1194">
        <v>40</v>
      </c>
      <c r="BL47" s="692"/>
      <c r="BM47" s="173"/>
      <c r="BN47" s="173"/>
      <c r="BO47" s="173"/>
      <c r="BP47" s="173"/>
      <c r="BQ47" s="173"/>
      <c r="BR47" s="173"/>
      <c r="BS47" s="173"/>
      <c r="BT47" s="173"/>
      <c r="BU47" s="173"/>
      <c r="BV47" s="173"/>
      <c r="BW47" s="173"/>
      <c r="BX47" s="173"/>
      <c r="BY47" s="173"/>
    </row>
    <row r="48" spans="1:77" s="188" customFormat="1" ht="13.5" customHeight="1">
      <c r="A48" s="188" t="s">
        <v>602</v>
      </c>
      <c r="B48" s="1251"/>
      <c r="C48" s="1267"/>
      <c r="D48" s="1269"/>
      <c r="E48" s="222" t="s">
        <v>509</v>
      </c>
      <c r="F48" s="208"/>
      <c r="G48" s="221">
        <v>42840</v>
      </c>
      <c r="H48" s="220">
        <v>103890</v>
      </c>
      <c r="I48" s="221">
        <v>38590</v>
      </c>
      <c r="J48" s="220">
        <v>99640</v>
      </c>
      <c r="K48" s="205" t="s">
        <v>552</v>
      </c>
      <c r="L48" s="219">
        <v>400</v>
      </c>
      <c r="M48" s="218">
        <v>920</v>
      </c>
      <c r="N48" s="217" t="s">
        <v>551</v>
      </c>
      <c r="O48" s="219">
        <v>360</v>
      </c>
      <c r="P48" s="218">
        <v>880</v>
      </c>
      <c r="Q48" s="217" t="s">
        <v>551</v>
      </c>
      <c r="R48" s="1258"/>
      <c r="S48" s="1264"/>
      <c r="T48" s="1274"/>
      <c r="U48" s="1284"/>
      <c r="V48" s="205" t="s">
        <v>552</v>
      </c>
      <c r="W48" s="204">
        <v>7570</v>
      </c>
      <c r="X48" s="223">
        <v>70</v>
      </c>
      <c r="Y48" s="1286"/>
      <c r="Z48" s="692"/>
      <c r="AA48" s="238"/>
      <c r="AB48" s="1320"/>
      <c r="AC48" s="243"/>
      <c r="AD48" s="242"/>
      <c r="AE48" s="1298"/>
      <c r="AF48" s="241"/>
      <c r="AG48" s="1286"/>
      <c r="AH48" s="196"/>
      <c r="AI48" s="196"/>
      <c r="AJ48" s="1323"/>
      <c r="AK48" s="195"/>
      <c r="AL48" s="1324"/>
      <c r="AM48" s="214" t="s">
        <v>560</v>
      </c>
      <c r="AN48" s="1288" t="e">
        <v>#REF!</v>
      </c>
      <c r="AO48" s="1291" t="e">
        <v>#REF!</v>
      </c>
      <c r="AP48" s="1302"/>
      <c r="AQ48" s="213" t="s">
        <v>559</v>
      </c>
      <c r="AR48" s="212">
        <v>3000</v>
      </c>
      <c r="AS48" s="211">
        <v>3400</v>
      </c>
      <c r="AT48" s="1258"/>
      <c r="AU48" s="1304"/>
      <c r="AV48" s="1301"/>
      <c r="AW48" s="1296"/>
      <c r="AX48" s="1302"/>
      <c r="AY48" s="210"/>
      <c r="AZ48" s="1302"/>
      <c r="BA48" s="1310"/>
      <c r="BB48" s="1312"/>
      <c r="BC48" s="1312"/>
      <c r="BD48" s="1314"/>
      <c r="BE48" s="236"/>
      <c r="BF48" s="1248"/>
      <c r="BG48" s="189"/>
      <c r="BH48" s="1191"/>
      <c r="BI48" s="1193"/>
      <c r="BJ48" s="1195"/>
      <c r="BL48" s="692"/>
      <c r="BM48" s="173"/>
      <c r="BN48" s="173"/>
      <c r="BO48" s="173"/>
      <c r="BP48" s="173"/>
      <c r="BQ48" s="173"/>
      <c r="BR48" s="173"/>
      <c r="BS48" s="173"/>
      <c r="BT48" s="173"/>
      <c r="BU48" s="173"/>
      <c r="BV48" s="173"/>
      <c r="BW48" s="173"/>
      <c r="BX48" s="173"/>
      <c r="BY48" s="173"/>
    </row>
    <row r="49" spans="1:77" s="188" customFormat="1" ht="13.5" customHeight="1">
      <c r="A49" s="188" t="s">
        <v>601</v>
      </c>
      <c r="B49" s="1251"/>
      <c r="C49" s="1267"/>
      <c r="D49" s="1272" t="s">
        <v>557</v>
      </c>
      <c r="E49" s="222" t="s">
        <v>556</v>
      </c>
      <c r="F49" s="208"/>
      <c r="G49" s="221">
        <v>103890</v>
      </c>
      <c r="H49" s="220">
        <v>179680</v>
      </c>
      <c r="I49" s="221">
        <v>99640</v>
      </c>
      <c r="J49" s="220">
        <v>175430</v>
      </c>
      <c r="K49" s="205" t="s">
        <v>552</v>
      </c>
      <c r="L49" s="219">
        <v>920</v>
      </c>
      <c r="M49" s="218">
        <v>1680</v>
      </c>
      <c r="N49" s="217" t="s">
        <v>551</v>
      </c>
      <c r="O49" s="219">
        <v>880</v>
      </c>
      <c r="P49" s="218">
        <v>1640</v>
      </c>
      <c r="Q49" s="217" t="s">
        <v>551</v>
      </c>
      <c r="R49" s="1258"/>
      <c r="S49" s="1264"/>
      <c r="T49" s="1274"/>
      <c r="U49" s="1284"/>
      <c r="V49" s="201"/>
      <c r="W49" s="200"/>
      <c r="X49" s="216"/>
      <c r="Y49" s="1188"/>
      <c r="Z49" s="692"/>
      <c r="AA49" s="700" t="s">
        <v>600</v>
      </c>
      <c r="AB49" s="1320"/>
      <c r="AC49" s="704" t="s">
        <v>600</v>
      </c>
      <c r="AD49" s="240"/>
      <c r="AE49" s="1298"/>
      <c r="AF49" s="239"/>
      <c r="AG49" s="1286"/>
      <c r="AH49" s="196"/>
      <c r="AI49" s="196"/>
      <c r="AJ49" s="1323"/>
      <c r="AK49" s="195"/>
      <c r="AL49" s="1324"/>
      <c r="AM49" s="214" t="s">
        <v>555</v>
      </c>
      <c r="AN49" s="1288" t="e">
        <v>#REF!</v>
      </c>
      <c r="AO49" s="1291" t="e">
        <v>#REF!</v>
      </c>
      <c r="AP49" s="1302"/>
      <c r="AQ49" s="213" t="s">
        <v>554</v>
      </c>
      <c r="AR49" s="212">
        <v>2600</v>
      </c>
      <c r="AS49" s="211">
        <v>2900</v>
      </c>
      <c r="AT49" s="1258"/>
      <c r="AU49" s="1304"/>
      <c r="AV49" s="1301"/>
      <c r="AW49" s="1296"/>
      <c r="AX49" s="1302"/>
      <c r="AY49" s="210"/>
      <c r="AZ49" s="1302"/>
      <c r="BA49" s="1325">
        <v>0.02</v>
      </c>
      <c r="BB49" s="1261">
        <v>0.03</v>
      </c>
      <c r="BC49" s="1321">
        <v>0.05</v>
      </c>
      <c r="BD49" s="1317">
        <v>0.06</v>
      </c>
      <c r="BE49" s="236"/>
      <c r="BF49" s="1306">
        <v>0.95</v>
      </c>
      <c r="BG49" s="189"/>
      <c r="BH49" s="1191"/>
      <c r="BI49" s="1193"/>
      <c r="BJ49" s="1195"/>
      <c r="BL49" s="692"/>
      <c r="BM49" s="173"/>
      <c r="BN49" s="173"/>
      <c r="BO49" s="173"/>
      <c r="BP49" s="173"/>
      <c r="BQ49" s="173"/>
      <c r="BR49" s="173"/>
      <c r="BS49" s="173"/>
      <c r="BT49" s="173"/>
      <c r="BU49" s="173"/>
      <c r="BV49" s="173"/>
      <c r="BW49" s="173"/>
      <c r="BX49" s="173"/>
      <c r="BY49" s="173"/>
    </row>
    <row r="50" spans="1:77" s="188" customFormat="1" ht="13.5" customHeight="1">
      <c r="A50" s="188" t="s">
        <v>599</v>
      </c>
      <c r="B50" s="1251"/>
      <c r="C50" s="1267"/>
      <c r="D50" s="1273"/>
      <c r="E50" s="209" t="s">
        <v>466</v>
      </c>
      <c r="F50" s="208"/>
      <c r="G50" s="207">
        <v>179680</v>
      </c>
      <c r="H50" s="206"/>
      <c r="I50" s="207">
        <v>175430</v>
      </c>
      <c r="J50" s="206"/>
      <c r="K50" s="205" t="s">
        <v>552</v>
      </c>
      <c r="L50" s="204">
        <v>1680</v>
      </c>
      <c r="M50" s="203"/>
      <c r="N50" s="202" t="s">
        <v>551</v>
      </c>
      <c r="O50" s="204">
        <v>1640</v>
      </c>
      <c r="P50" s="203"/>
      <c r="Q50" s="202" t="s">
        <v>551</v>
      </c>
      <c r="R50" s="1258"/>
      <c r="S50" s="1265"/>
      <c r="T50" s="1274"/>
      <c r="U50" s="1285"/>
      <c r="V50" s="201"/>
      <c r="W50" s="200"/>
      <c r="X50" s="237"/>
      <c r="Y50" s="1188"/>
      <c r="Z50" s="692">
        <v>839</v>
      </c>
      <c r="AA50" s="700">
        <v>578000</v>
      </c>
      <c r="AB50" s="1320"/>
      <c r="AC50" s="704">
        <v>5780</v>
      </c>
      <c r="AD50" s="198"/>
      <c r="AE50" s="1298"/>
      <c r="AF50" s="215"/>
      <c r="AG50" s="1286"/>
      <c r="AH50" s="196"/>
      <c r="AI50" s="196"/>
      <c r="AJ50" s="1323"/>
      <c r="AK50" s="195"/>
      <c r="AL50" s="1324"/>
      <c r="AM50" s="194" t="s">
        <v>550</v>
      </c>
      <c r="AN50" s="1289" t="e">
        <v>#REF!</v>
      </c>
      <c r="AO50" s="1292" t="e">
        <v>#REF!</v>
      </c>
      <c r="AP50" s="1302"/>
      <c r="AQ50" s="696" t="s">
        <v>549</v>
      </c>
      <c r="AR50" s="193">
        <v>2400</v>
      </c>
      <c r="AS50" s="192">
        <v>2600</v>
      </c>
      <c r="AT50" s="1258"/>
      <c r="AU50" s="1305"/>
      <c r="AV50" s="1301"/>
      <c r="AW50" s="1297"/>
      <c r="AX50" s="1302"/>
      <c r="AY50" s="210"/>
      <c r="AZ50" s="1302"/>
      <c r="BA50" s="1326"/>
      <c r="BB50" s="1262"/>
      <c r="BC50" s="1322"/>
      <c r="BD50" s="1318"/>
      <c r="BE50" s="236"/>
      <c r="BF50" s="1306"/>
      <c r="BG50" s="189"/>
      <c r="BH50" s="1192"/>
      <c r="BI50" s="1193"/>
      <c r="BJ50" s="1196"/>
      <c r="BL50" s="692"/>
      <c r="BM50" s="173"/>
      <c r="BN50" s="173"/>
      <c r="BO50" s="173"/>
      <c r="BP50" s="173"/>
      <c r="BQ50" s="173"/>
      <c r="BR50" s="173"/>
      <c r="BS50" s="173"/>
      <c r="BT50" s="173"/>
      <c r="BU50" s="173"/>
      <c r="BV50" s="173"/>
      <c r="BW50" s="173"/>
      <c r="BX50" s="173"/>
      <c r="BY50" s="173"/>
    </row>
    <row r="51" spans="1:77" s="188" customFormat="1" ht="13.5" customHeight="1">
      <c r="A51" s="188" t="s">
        <v>598</v>
      </c>
      <c r="B51" s="1251"/>
      <c r="C51" s="1266" t="s">
        <v>597</v>
      </c>
      <c r="D51" s="1268" t="s">
        <v>567</v>
      </c>
      <c r="E51" s="235" t="s">
        <v>462</v>
      </c>
      <c r="F51" s="208"/>
      <c r="G51" s="234">
        <v>33920</v>
      </c>
      <c r="H51" s="233">
        <v>41490</v>
      </c>
      <c r="I51" s="234">
        <v>29990</v>
      </c>
      <c r="J51" s="233">
        <v>37560</v>
      </c>
      <c r="K51" s="205" t="s">
        <v>552</v>
      </c>
      <c r="L51" s="232">
        <v>320</v>
      </c>
      <c r="M51" s="231">
        <v>390</v>
      </c>
      <c r="N51" s="230" t="s">
        <v>551</v>
      </c>
      <c r="O51" s="232">
        <v>280</v>
      </c>
      <c r="P51" s="231">
        <v>350</v>
      </c>
      <c r="Q51" s="230" t="s">
        <v>551</v>
      </c>
      <c r="R51" s="1258" t="s">
        <v>552</v>
      </c>
      <c r="S51" s="1263">
        <v>4010</v>
      </c>
      <c r="T51" s="1274" t="s">
        <v>552</v>
      </c>
      <c r="U51" s="1283">
        <v>40</v>
      </c>
      <c r="V51" s="205" t="s">
        <v>552</v>
      </c>
      <c r="W51" s="229">
        <v>7570</v>
      </c>
      <c r="X51" s="228">
        <v>70</v>
      </c>
      <c r="Y51" s="1286"/>
      <c r="Z51" s="692"/>
      <c r="AA51" s="238"/>
      <c r="AB51" s="1320"/>
      <c r="AC51" s="243"/>
      <c r="AD51" s="242"/>
      <c r="AE51" s="1298"/>
      <c r="AF51" s="241"/>
      <c r="AG51" s="1286"/>
      <c r="AH51" s="196"/>
      <c r="AI51" s="196"/>
      <c r="AJ51" s="1323"/>
      <c r="AK51" s="195"/>
      <c r="AL51" s="1324" t="s">
        <v>552</v>
      </c>
      <c r="AM51" s="227" t="s">
        <v>566</v>
      </c>
      <c r="AN51" s="1287">
        <v>2300</v>
      </c>
      <c r="AO51" s="1290">
        <v>2600</v>
      </c>
      <c r="AP51" s="1302" t="s">
        <v>552</v>
      </c>
      <c r="AQ51" s="226" t="s">
        <v>565</v>
      </c>
      <c r="AR51" s="225">
        <v>5100</v>
      </c>
      <c r="AS51" s="224">
        <v>5700</v>
      </c>
      <c r="AT51" s="1258" t="s">
        <v>552</v>
      </c>
      <c r="AU51" s="1303">
        <v>3490</v>
      </c>
      <c r="AV51" s="1301" t="s">
        <v>552</v>
      </c>
      <c r="AW51" s="1295">
        <v>30</v>
      </c>
      <c r="AX51" s="1302"/>
      <c r="AY51" s="210"/>
      <c r="AZ51" s="1302" t="s">
        <v>564</v>
      </c>
      <c r="BA51" s="1309" t="s">
        <v>563</v>
      </c>
      <c r="BB51" s="1311" t="s">
        <v>563</v>
      </c>
      <c r="BC51" s="1311" t="s">
        <v>563</v>
      </c>
      <c r="BD51" s="1313" t="s">
        <v>563</v>
      </c>
      <c r="BE51" s="236"/>
      <c r="BF51" s="1247" t="s">
        <v>562</v>
      </c>
      <c r="BG51" s="189"/>
      <c r="BH51" s="1190">
        <v>4050</v>
      </c>
      <c r="BI51" s="1193" t="s">
        <v>552</v>
      </c>
      <c r="BJ51" s="1194">
        <v>40</v>
      </c>
      <c r="BL51" s="692"/>
      <c r="BM51" s="173"/>
      <c r="BN51" s="173"/>
      <c r="BO51" s="173"/>
      <c r="BP51" s="173"/>
      <c r="BQ51" s="173"/>
      <c r="BR51" s="173"/>
      <c r="BS51" s="173"/>
      <c r="BT51" s="173"/>
      <c r="BU51" s="173"/>
      <c r="BV51" s="173"/>
      <c r="BW51" s="173"/>
      <c r="BX51" s="173"/>
      <c r="BY51" s="173"/>
    </row>
    <row r="52" spans="1:77" s="188" customFormat="1" ht="13.5" customHeight="1">
      <c r="A52" s="188" t="s">
        <v>596</v>
      </c>
      <c r="B52" s="1251"/>
      <c r="C52" s="1267"/>
      <c r="D52" s="1269"/>
      <c r="E52" s="222" t="s">
        <v>509</v>
      </c>
      <c r="F52" s="208"/>
      <c r="G52" s="221">
        <v>41490</v>
      </c>
      <c r="H52" s="220">
        <v>102540</v>
      </c>
      <c r="I52" s="221">
        <v>37560</v>
      </c>
      <c r="J52" s="220">
        <v>98610</v>
      </c>
      <c r="K52" s="205" t="s">
        <v>552</v>
      </c>
      <c r="L52" s="219">
        <v>390</v>
      </c>
      <c r="M52" s="218">
        <v>910</v>
      </c>
      <c r="N52" s="217" t="s">
        <v>551</v>
      </c>
      <c r="O52" s="219">
        <v>350</v>
      </c>
      <c r="P52" s="218">
        <v>870</v>
      </c>
      <c r="Q52" s="217" t="s">
        <v>551</v>
      </c>
      <c r="R52" s="1258"/>
      <c r="S52" s="1264"/>
      <c r="T52" s="1274"/>
      <c r="U52" s="1284"/>
      <c r="V52" s="205" t="s">
        <v>552</v>
      </c>
      <c r="W52" s="204">
        <v>7570</v>
      </c>
      <c r="X52" s="223">
        <v>70</v>
      </c>
      <c r="Y52" s="1286"/>
      <c r="Z52" s="692"/>
      <c r="AA52" s="700" t="s">
        <v>595</v>
      </c>
      <c r="AB52" s="1320"/>
      <c r="AC52" s="704" t="s">
        <v>595</v>
      </c>
      <c r="AD52" s="240"/>
      <c r="AE52" s="1298"/>
      <c r="AF52" s="239"/>
      <c r="AG52" s="1286"/>
      <c r="AH52" s="196"/>
      <c r="AI52" s="196"/>
      <c r="AJ52" s="1323"/>
      <c r="AK52" s="195"/>
      <c r="AL52" s="1324"/>
      <c r="AM52" s="214" t="s">
        <v>560</v>
      </c>
      <c r="AN52" s="1288" t="e">
        <v>#REF!</v>
      </c>
      <c r="AO52" s="1291" t="e">
        <v>#REF!</v>
      </c>
      <c r="AP52" s="1302"/>
      <c r="AQ52" s="213" t="s">
        <v>559</v>
      </c>
      <c r="AR52" s="212">
        <v>2800</v>
      </c>
      <c r="AS52" s="211">
        <v>3100</v>
      </c>
      <c r="AT52" s="1258"/>
      <c r="AU52" s="1304"/>
      <c r="AV52" s="1301"/>
      <c r="AW52" s="1296"/>
      <c r="AX52" s="1302"/>
      <c r="AY52" s="210"/>
      <c r="AZ52" s="1302"/>
      <c r="BA52" s="1310"/>
      <c r="BB52" s="1312"/>
      <c r="BC52" s="1312"/>
      <c r="BD52" s="1314"/>
      <c r="BE52" s="236"/>
      <c r="BF52" s="1248"/>
      <c r="BG52" s="189"/>
      <c r="BH52" s="1191"/>
      <c r="BI52" s="1193"/>
      <c r="BJ52" s="1195"/>
      <c r="BL52" s="692"/>
      <c r="BM52" s="173"/>
      <c r="BN52" s="173"/>
      <c r="BO52" s="173"/>
      <c r="BP52" s="173"/>
      <c r="BQ52" s="173"/>
      <c r="BR52" s="173"/>
      <c r="BS52" s="173"/>
      <c r="BT52" s="173"/>
      <c r="BU52" s="173"/>
      <c r="BV52" s="173"/>
      <c r="BW52" s="173"/>
      <c r="BX52" s="173"/>
      <c r="BY52" s="173"/>
    </row>
    <row r="53" spans="1:77" s="188" customFormat="1" ht="13.5" customHeight="1">
      <c r="A53" s="188" t="s">
        <v>594</v>
      </c>
      <c r="B53" s="1251"/>
      <c r="C53" s="1267"/>
      <c r="D53" s="1272" t="s">
        <v>557</v>
      </c>
      <c r="E53" s="222" t="s">
        <v>556</v>
      </c>
      <c r="F53" s="208"/>
      <c r="G53" s="221">
        <v>102540</v>
      </c>
      <c r="H53" s="220">
        <v>178330</v>
      </c>
      <c r="I53" s="221">
        <v>98610</v>
      </c>
      <c r="J53" s="220">
        <v>174400</v>
      </c>
      <c r="K53" s="205" t="s">
        <v>552</v>
      </c>
      <c r="L53" s="219">
        <v>910</v>
      </c>
      <c r="M53" s="218">
        <v>1670</v>
      </c>
      <c r="N53" s="217" t="s">
        <v>551</v>
      </c>
      <c r="O53" s="219">
        <v>870</v>
      </c>
      <c r="P53" s="218">
        <v>1630</v>
      </c>
      <c r="Q53" s="217" t="s">
        <v>551</v>
      </c>
      <c r="R53" s="1258"/>
      <c r="S53" s="1264"/>
      <c r="T53" s="1274"/>
      <c r="U53" s="1284"/>
      <c r="V53" s="201"/>
      <c r="W53" s="200"/>
      <c r="X53" s="216"/>
      <c r="Y53" s="1188"/>
      <c r="Z53" s="692">
        <v>909</v>
      </c>
      <c r="AA53" s="700">
        <v>615300</v>
      </c>
      <c r="AB53" s="1320"/>
      <c r="AC53" s="704">
        <v>6150</v>
      </c>
      <c r="AD53" s="198"/>
      <c r="AE53" s="1298"/>
      <c r="AF53" s="215"/>
      <c r="AG53" s="1286"/>
      <c r="AH53" s="196"/>
      <c r="AI53" s="196"/>
      <c r="AJ53" s="1323"/>
      <c r="AK53" s="195"/>
      <c r="AL53" s="1324"/>
      <c r="AM53" s="214" t="s">
        <v>555</v>
      </c>
      <c r="AN53" s="1288" t="e">
        <v>#REF!</v>
      </c>
      <c r="AO53" s="1291" t="e">
        <v>#REF!</v>
      </c>
      <c r="AP53" s="1302"/>
      <c r="AQ53" s="213" t="s">
        <v>554</v>
      </c>
      <c r="AR53" s="212">
        <v>2400</v>
      </c>
      <c r="AS53" s="211">
        <v>2700</v>
      </c>
      <c r="AT53" s="1258"/>
      <c r="AU53" s="1304"/>
      <c r="AV53" s="1301"/>
      <c r="AW53" s="1296"/>
      <c r="AX53" s="1302"/>
      <c r="AY53" s="210"/>
      <c r="AZ53" s="1302"/>
      <c r="BA53" s="1325">
        <v>0.02</v>
      </c>
      <c r="BB53" s="1261">
        <v>0.03</v>
      </c>
      <c r="BC53" s="1321">
        <v>0.05</v>
      </c>
      <c r="BD53" s="1317">
        <v>0.06</v>
      </c>
      <c r="BE53" s="236"/>
      <c r="BF53" s="1306">
        <v>0.97</v>
      </c>
      <c r="BG53" s="189"/>
      <c r="BH53" s="1191"/>
      <c r="BI53" s="1193"/>
      <c r="BJ53" s="1195"/>
      <c r="BL53" s="692"/>
      <c r="BM53" s="173"/>
      <c r="BN53" s="173"/>
      <c r="BO53" s="173"/>
      <c r="BP53" s="173"/>
      <c r="BQ53" s="173"/>
      <c r="BR53" s="173"/>
      <c r="BS53" s="173"/>
      <c r="BT53" s="173"/>
      <c r="BU53" s="173"/>
      <c r="BV53" s="173"/>
      <c r="BW53" s="173"/>
      <c r="BX53" s="173"/>
      <c r="BY53" s="173"/>
    </row>
    <row r="54" spans="1:77" s="188" customFormat="1" ht="13.5" customHeight="1">
      <c r="A54" s="188" t="s">
        <v>593</v>
      </c>
      <c r="B54" s="1251"/>
      <c r="C54" s="1267"/>
      <c r="D54" s="1273"/>
      <c r="E54" s="209" t="s">
        <v>466</v>
      </c>
      <c r="F54" s="208"/>
      <c r="G54" s="207">
        <v>178330</v>
      </c>
      <c r="H54" s="206"/>
      <c r="I54" s="207">
        <v>174400</v>
      </c>
      <c r="J54" s="206"/>
      <c r="K54" s="205" t="s">
        <v>552</v>
      </c>
      <c r="L54" s="204">
        <v>1670</v>
      </c>
      <c r="M54" s="203"/>
      <c r="N54" s="202" t="s">
        <v>551</v>
      </c>
      <c r="O54" s="204">
        <v>1630</v>
      </c>
      <c r="P54" s="203"/>
      <c r="Q54" s="202" t="s">
        <v>551</v>
      </c>
      <c r="R54" s="1258"/>
      <c r="S54" s="1265"/>
      <c r="T54" s="1274"/>
      <c r="U54" s="1285"/>
      <c r="V54" s="201"/>
      <c r="W54" s="200"/>
      <c r="X54" s="237"/>
      <c r="Y54" s="1188"/>
      <c r="Z54" s="692"/>
      <c r="AA54" s="238"/>
      <c r="AB54" s="1320"/>
      <c r="AC54" s="243"/>
      <c r="AD54" s="242"/>
      <c r="AE54" s="1298"/>
      <c r="AF54" s="241"/>
      <c r="AG54" s="1286"/>
      <c r="AH54" s="196"/>
      <c r="AI54" s="196"/>
      <c r="AJ54" s="1323"/>
      <c r="AK54" s="195"/>
      <c r="AL54" s="1324"/>
      <c r="AM54" s="194" t="s">
        <v>550</v>
      </c>
      <c r="AN54" s="1289" t="e">
        <v>#REF!</v>
      </c>
      <c r="AO54" s="1292" t="e">
        <v>#REF!</v>
      </c>
      <c r="AP54" s="1302"/>
      <c r="AQ54" s="696" t="s">
        <v>549</v>
      </c>
      <c r="AR54" s="193">
        <v>2200</v>
      </c>
      <c r="AS54" s="192">
        <v>2400</v>
      </c>
      <c r="AT54" s="1258"/>
      <c r="AU54" s="1305"/>
      <c r="AV54" s="1301"/>
      <c r="AW54" s="1297"/>
      <c r="AX54" s="1302"/>
      <c r="AY54" s="210"/>
      <c r="AZ54" s="1302"/>
      <c r="BA54" s="1326"/>
      <c r="BB54" s="1262"/>
      <c r="BC54" s="1322"/>
      <c r="BD54" s="1318"/>
      <c r="BE54" s="236"/>
      <c r="BF54" s="1306"/>
      <c r="BG54" s="189"/>
      <c r="BH54" s="1192"/>
      <c r="BI54" s="1193"/>
      <c r="BJ54" s="1196"/>
      <c r="BL54" s="692"/>
      <c r="BM54" s="173"/>
      <c r="BN54" s="173"/>
      <c r="BO54" s="173"/>
      <c r="BP54" s="173"/>
      <c r="BQ54" s="173"/>
      <c r="BR54" s="173"/>
      <c r="BS54" s="173"/>
      <c r="BT54" s="173"/>
      <c r="BU54" s="173"/>
      <c r="BV54" s="173"/>
      <c r="BW54" s="173"/>
      <c r="BX54" s="173"/>
      <c r="BY54" s="173"/>
    </row>
    <row r="55" spans="1:77" s="188" customFormat="1" ht="13.5" customHeight="1">
      <c r="A55" s="188" t="s">
        <v>592</v>
      </c>
      <c r="B55" s="1251"/>
      <c r="C55" s="1266" t="s">
        <v>591</v>
      </c>
      <c r="D55" s="1268" t="s">
        <v>567</v>
      </c>
      <c r="E55" s="235" t="s">
        <v>462</v>
      </c>
      <c r="F55" s="208"/>
      <c r="G55" s="234">
        <v>32790</v>
      </c>
      <c r="H55" s="233">
        <v>40360</v>
      </c>
      <c r="I55" s="234">
        <v>29140</v>
      </c>
      <c r="J55" s="233">
        <v>36710</v>
      </c>
      <c r="K55" s="205" t="s">
        <v>552</v>
      </c>
      <c r="L55" s="232">
        <v>300</v>
      </c>
      <c r="M55" s="231">
        <v>370</v>
      </c>
      <c r="N55" s="230" t="s">
        <v>551</v>
      </c>
      <c r="O55" s="232">
        <v>270</v>
      </c>
      <c r="P55" s="231">
        <v>340</v>
      </c>
      <c r="Q55" s="230" t="s">
        <v>551</v>
      </c>
      <c r="R55" s="1258" t="s">
        <v>552</v>
      </c>
      <c r="S55" s="1263">
        <v>3730</v>
      </c>
      <c r="T55" s="1274" t="s">
        <v>552</v>
      </c>
      <c r="U55" s="1283">
        <v>30</v>
      </c>
      <c r="V55" s="205" t="s">
        <v>552</v>
      </c>
      <c r="W55" s="229">
        <v>7570</v>
      </c>
      <c r="X55" s="228">
        <v>70</v>
      </c>
      <c r="Y55" s="1286"/>
      <c r="Z55" s="692"/>
      <c r="AA55" s="700" t="s">
        <v>590</v>
      </c>
      <c r="AB55" s="1320"/>
      <c r="AC55" s="704" t="s">
        <v>590</v>
      </c>
      <c r="AD55" s="240"/>
      <c r="AE55" s="1298"/>
      <c r="AF55" s="239"/>
      <c r="AG55" s="1286"/>
      <c r="AH55" s="196"/>
      <c r="AI55" s="196"/>
      <c r="AJ55" s="1323"/>
      <c r="AK55" s="195"/>
      <c r="AL55" s="1324" t="s">
        <v>552</v>
      </c>
      <c r="AM55" s="227" t="s">
        <v>566</v>
      </c>
      <c r="AN55" s="1287">
        <v>2500</v>
      </c>
      <c r="AO55" s="1290">
        <v>2800</v>
      </c>
      <c r="AP55" s="1302" t="s">
        <v>552</v>
      </c>
      <c r="AQ55" s="226" t="s">
        <v>565</v>
      </c>
      <c r="AR55" s="225">
        <v>5500</v>
      </c>
      <c r="AS55" s="224">
        <v>6200</v>
      </c>
      <c r="AT55" s="1258" t="s">
        <v>552</v>
      </c>
      <c r="AU55" s="1303">
        <v>3240</v>
      </c>
      <c r="AV55" s="1301" t="s">
        <v>552</v>
      </c>
      <c r="AW55" s="1295">
        <v>30</v>
      </c>
      <c r="AX55" s="1302"/>
      <c r="AY55" s="210"/>
      <c r="AZ55" s="1302" t="s">
        <v>564</v>
      </c>
      <c r="BA55" s="1309" t="s">
        <v>563</v>
      </c>
      <c r="BB55" s="1311" t="s">
        <v>563</v>
      </c>
      <c r="BC55" s="1311" t="s">
        <v>563</v>
      </c>
      <c r="BD55" s="1313" t="s">
        <v>563</v>
      </c>
      <c r="BE55" s="236"/>
      <c r="BF55" s="1247" t="s">
        <v>562</v>
      </c>
      <c r="BG55" s="189"/>
      <c r="BH55" s="1190">
        <v>3760</v>
      </c>
      <c r="BI55" s="1193" t="s">
        <v>552</v>
      </c>
      <c r="BJ55" s="1194">
        <v>30</v>
      </c>
      <c r="BL55" s="692"/>
      <c r="BM55" s="173"/>
      <c r="BN55" s="173"/>
      <c r="BO55" s="173"/>
      <c r="BP55" s="173"/>
      <c r="BQ55" s="173"/>
      <c r="BR55" s="173"/>
      <c r="BS55" s="173"/>
      <c r="BT55" s="173"/>
      <c r="BU55" s="173"/>
      <c r="BV55" s="173"/>
      <c r="BW55" s="173"/>
      <c r="BX55" s="173"/>
      <c r="BY55" s="173"/>
    </row>
    <row r="56" spans="1:77" s="188" customFormat="1" ht="13.5" customHeight="1">
      <c r="A56" s="188" t="s">
        <v>589</v>
      </c>
      <c r="B56" s="1251"/>
      <c r="C56" s="1267"/>
      <c r="D56" s="1269"/>
      <c r="E56" s="222" t="s">
        <v>509</v>
      </c>
      <c r="F56" s="208"/>
      <c r="G56" s="221">
        <v>40360</v>
      </c>
      <c r="H56" s="220">
        <v>101410</v>
      </c>
      <c r="I56" s="221">
        <v>36710</v>
      </c>
      <c r="J56" s="220">
        <v>97760</v>
      </c>
      <c r="K56" s="205" t="s">
        <v>552</v>
      </c>
      <c r="L56" s="219">
        <v>370</v>
      </c>
      <c r="M56" s="218">
        <v>900</v>
      </c>
      <c r="N56" s="217" t="s">
        <v>551</v>
      </c>
      <c r="O56" s="219">
        <v>340</v>
      </c>
      <c r="P56" s="218">
        <v>860</v>
      </c>
      <c r="Q56" s="217" t="s">
        <v>551</v>
      </c>
      <c r="R56" s="1258"/>
      <c r="S56" s="1264"/>
      <c r="T56" s="1274"/>
      <c r="U56" s="1284"/>
      <c r="V56" s="205" t="s">
        <v>552</v>
      </c>
      <c r="W56" s="204">
        <v>7570</v>
      </c>
      <c r="X56" s="223">
        <v>70</v>
      </c>
      <c r="Y56" s="1188"/>
      <c r="Z56" s="692">
        <v>979</v>
      </c>
      <c r="AA56" s="700">
        <v>652700</v>
      </c>
      <c r="AB56" s="1320"/>
      <c r="AC56" s="704">
        <v>6520</v>
      </c>
      <c r="AD56" s="198"/>
      <c r="AE56" s="1298"/>
      <c r="AF56" s="215"/>
      <c r="AG56" s="1286"/>
      <c r="AH56" s="196"/>
      <c r="AI56" s="196"/>
      <c r="AJ56" s="1323"/>
      <c r="AK56" s="195"/>
      <c r="AL56" s="1324"/>
      <c r="AM56" s="214" t="s">
        <v>560</v>
      </c>
      <c r="AN56" s="1288" t="e">
        <v>#REF!</v>
      </c>
      <c r="AO56" s="1291" t="e">
        <v>#REF!</v>
      </c>
      <c r="AP56" s="1302"/>
      <c r="AQ56" s="213" t="s">
        <v>559</v>
      </c>
      <c r="AR56" s="212">
        <v>3000</v>
      </c>
      <c r="AS56" s="211">
        <v>3400</v>
      </c>
      <c r="AT56" s="1258"/>
      <c r="AU56" s="1304"/>
      <c r="AV56" s="1301"/>
      <c r="AW56" s="1296"/>
      <c r="AX56" s="1302"/>
      <c r="AY56" s="210"/>
      <c r="AZ56" s="1302"/>
      <c r="BA56" s="1310"/>
      <c r="BB56" s="1312"/>
      <c r="BC56" s="1312"/>
      <c r="BD56" s="1314"/>
      <c r="BE56" s="236"/>
      <c r="BF56" s="1248"/>
      <c r="BG56" s="189"/>
      <c r="BH56" s="1191"/>
      <c r="BI56" s="1193"/>
      <c r="BJ56" s="1195"/>
      <c r="BL56" s="692"/>
      <c r="BM56" s="173"/>
      <c r="BN56" s="173"/>
      <c r="BO56" s="173"/>
      <c r="BP56" s="173"/>
      <c r="BQ56" s="173"/>
      <c r="BR56" s="173"/>
      <c r="BS56" s="173"/>
      <c r="BT56" s="173"/>
      <c r="BU56" s="173"/>
      <c r="BV56" s="173"/>
      <c r="BW56" s="173"/>
      <c r="BX56" s="173"/>
      <c r="BY56" s="173"/>
    </row>
    <row r="57" spans="1:77" s="188" customFormat="1" ht="13.5" customHeight="1">
      <c r="A57" s="188" t="s">
        <v>588</v>
      </c>
      <c r="B57" s="1251"/>
      <c r="C57" s="1267"/>
      <c r="D57" s="1272" t="s">
        <v>557</v>
      </c>
      <c r="E57" s="222" t="s">
        <v>556</v>
      </c>
      <c r="F57" s="208"/>
      <c r="G57" s="221">
        <v>101410</v>
      </c>
      <c r="H57" s="220">
        <v>177200</v>
      </c>
      <c r="I57" s="221">
        <v>97760</v>
      </c>
      <c r="J57" s="220">
        <v>173550</v>
      </c>
      <c r="K57" s="205" t="s">
        <v>552</v>
      </c>
      <c r="L57" s="219">
        <v>900</v>
      </c>
      <c r="M57" s="218">
        <v>1660</v>
      </c>
      <c r="N57" s="217" t="s">
        <v>551</v>
      </c>
      <c r="O57" s="219">
        <v>860</v>
      </c>
      <c r="P57" s="218">
        <v>1620</v>
      </c>
      <c r="Q57" s="217" t="s">
        <v>551</v>
      </c>
      <c r="R57" s="1258"/>
      <c r="S57" s="1264"/>
      <c r="T57" s="1274"/>
      <c r="U57" s="1284"/>
      <c r="V57" s="201"/>
      <c r="W57" s="200"/>
      <c r="X57" s="216"/>
      <c r="Y57" s="1188"/>
      <c r="Z57" s="692"/>
      <c r="AA57" s="238"/>
      <c r="AB57" s="1320"/>
      <c r="AC57" s="243"/>
      <c r="AD57" s="242"/>
      <c r="AE57" s="1298"/>
      <c r="AF57" s="241"/>
      <c r="AG57" s="1286"/>
      <c r="AH57" s="196"/>
      <c r="AI57" s="196"/>
      <c r="AJ57" s="1323"/>
      <c r="AK57" s="195"/>
      <c r="AL57" s="1324"/>
      <c r="AM57" s="214" t="s">
        <v>555</v>
      </c>
      <c r="AN57" s="1288" t="e">
        <v>#REF!</v>
      </c>
      <c r="AO57" s="1291" t="e">
        <v>#REF!</v>
      </c>
      <c r="AP57" s="1302"/>
      <c r="AQ57" s="213" t="s">
        <v>554</v>
      </c>
      <c r="AR57" s="212">
        <v>2600</v>
      </c>
      <c r="AS57" s="211">
        <v>2900</v>
      </c>
      <c r="AT57" s="1258"/>
      <c r="AU57" s="1304"/>
      <c r="AV57" s="1301"/>
      <c r="AW57" s="1296"/>
      <c r="AX57" s="1302"/>
      <c r="AY57" s="210"/>
      <c r="AZ57" s="1302"/>
      <c r="BA57" s="1325">
        <v>0.02</v>
      </c>
      <c r="BB57" s="1261">
        <v>0.03</v>
      </c>
      <c r="BC57" s="1321">
        <v>0.05</v>
      </c>
      <c r="BD57" s="1317">
        <v>0.06</v>
      </c>
      <c r="BE57" s="236"/>
      <c r="BF57" s="1306">
        <v>0.98</v>
      </c>
      <c r="BG57" s="189"/>
      <c r="BH57" s="1191"/>
      <c r="BI57" s="1193"/>
      <c r="BJ57" s="1195"/>
      <c r="BL57" s="692"/>
      <c r="BM57" s="173"/>
      <c r="BN57" s="173"/>
      <c r="BO57" s="173"/>
      <c r="BP57" s="173"/>
      <c r="BQ57" s="173"/>
      <c r="BR57" s="173"/>
      <c r="BS57" s="173"/>
      <c r="BT57" s="173"/>
      <c r="BU57" s="173"/>
      <c r="BV57" s="173"/>
      <c r="BW57" s="173"/>
      <c r="BX57" s="173"/>
      <c r="BY57" s="173"/>
    </row>
    <row r="58" spans="1:77" s="188" customFormat="1" ht="13.5" customHeight="1">
      <c r="A58" s="188" t="s">
        <v>587</v>
      </c>
      <c r="B58" s="1251"/>
      <c r="C58" s="1267"/>
      <c r="D58" s="1273"/>
      <c r="E58" s="209" t="s">
        <v>466</v>
      </c>
      <c r="F58" s="208"/>
      <c r="G58" s="207">
        <v>177200</v>
      </c>
      <c r="H58" s="206"/>
      <c r="I58" s="207">
        <v>173550</v>
      </c>
      <c r="J58" s="206"/>
      <c r="K58" s="205" t="s">
        <v>552</v>
      </c>
      <c r="L58" s="204">
        <v>1660</v>
      </c>
      <c r="M58" s="203"/>
      <c r="N58" s="202" t="s">
        <v>551</v>
      </c>
      <c r="O58" s="204">
        <v>1620</v>
      </c>
      <c r="P58" s="203"/>
      <c r="Q58" s="202" t="s">
        <v>551</v>
      </c>
      <c r="R58" s="1258"/>
      <c r="S58" s="1265"/>
      <c r="T58" s="1274"/>
      <c r="U58" s="1285"/>
      <c r="V58" s="201"/>
      <c r="W58" s="200"/>
      <c r="X58" s="237"/>
      <c r="Y58" s="1188"/>
      <c r="Z58" s="692"/>
      <c r="AA58" s="700" t="s">
        <v>586</v>
      </c>
      <c r="AB58" s="1320"/>
      <c r="AC58" s="704" t="s">
        <v>586</v>
      </c>
      <c r="AD58" s="240"/>
      <c r="AE58" s="1298"/>
      <c r="AF58" s="239"/>
      <c r="AG58" s="1286"/>
      <c r="AH58" s="196"/>
      <c r="AI58" s="196"/>
      <c r="AJ58" s="1323"/>
      <c r="AK58" s="195"/>
      <c r="AL58" s="1324"/>
      <c r="AM58" s="194" t="s">
        <v>550</v>
      </c>
      <c r="AN58" s="1289" t="e">
        <v>#REF!</v>
      </c>
      <c r="AO58" s="1292" t="e">
        <v>#REF!</v>
      </c>
      <c r="AP58" s="1302"/>
      <c r="AQ58" s="696" t="s">
        <v>549</v>
      </c>
      <c r="AR58" s="193">
        <v>2400</v>
      </c>
      <c r="AS58" s="192">
        <v>2600</v>
      </c>
      <c r="AT58" s="1258"/>
      <c r="AU58" s="1305"/>
      <c r="AV58" s="1301"/>
      <c r="AW58" s="1297"/>
      <c r="AX58" s="1302"/>
      <c r="AY58" s="210"/>
      <c r="AZ58" s="1302"/>
      <c r="BA58" s="1326"/>
      <c r="BB58" s="1262"/>
      <c r="BC58" s="1322"/>
      <c r="BD58" s="1318"/>
      <c r="BE58" s="236"/>
      <c r="BF58" s="1306"/>
      <c r="BG58" s="189"/>
      <c r="BH58" s="1192"/>
      <c r="BI58" s="1193"/>
      <c r="BJ58" s="1196"/>
      <c r="BL58" s="692"/>
      <c r="BM58" s="173"/>
      <c r="BN58" s="173"/>
      <c r="BO58" s="173"/>
      <c r="BP58" s="173"/>
      <c r="BQ58" s="173"/>
      <c r="BR58" s="173"/>
      <c r="BS58" s="173"/>
      <c r="BT58" s="173"/>
      <c r="BU58" s="173"/>
      <c r="BV58" s="173"/>
      <c r="BW58" s="173"/>
      <c r="BX58" s="173"/>
      <c r="BY58" s="173"/>
    </row>
    <row r="59" spans="1:77" s="188" customFormat="1" ht="13.5" customHeight="1">
      <c r="A59" s="188" t="s">
        <v>585</v>
      </c>
      <c r="B59" s="1251"/>
      <c r="C59" s="1266" t="s">
        <v>584</v>
      </c>
      <c r="D59" s="1268" t="s">
        <v>567</v>
      </c>
      <c r="E59" s="235" t="s">
        <v>462</v>
      </c>
      <c r="F59" s="208"/>
      <c r="G59" s="234">
        <v>31790</v>
      </c>
      <c r="H59" s="233">
        <v>39360</v>
      </c>
      <c r="I59" s="234">
        <v>28380</v>
      </c>
      <c r="J59" s="233">
        <v>35950</v>
      </c>
      <c r="K59" s="205" t="s">
        <v>552</v>
      </c>
      <c r="L59" s="232">
        <v>290</v>
      </c>
      <c r="M59" s="231">
        <v>360</v>
      </c>
      <c r="N59" s="230" t="s">
        <v>551</v>
      </c>
      <c r="O59" s="232">
        <v>260</v>
      </c>
      <c r="P59" s="231">
        <v>330</v>
      </c>
      <c r="Q59" s="230" t="s">
        <v>551</v>
      </c>
      <c r="R59" s="1258" t="s">
        <v>552</v>
      </c>
      <c r="S59" s="1263">
        <v>3480</v>
      </c>
      <c r="T59" s="1274" t="s">
        <v>552</v>
      </c>
      <c r="U59" s="1283">
        <v>30</v>
      </c>
      <c r="V59" s="205" t="s">
        <v>552</v>
      </c>
      <c r="W59" s="229">
        <v>7570</v>
      </c>
      <c r="X59" s="228">
        <v>70</v>
      </c>
      <c r="Y59" s="1286"/>
      <c r="Z59" s="692">
        <v>1049</v>
      </c>
      <c r="AA59" s="700">
        <v>690000</v>
      </c>
      <c r="AB59" s="1320"/>
      <c r="AC59" s="704">
        <v>6900</v>
      </c>
      <c r="AD59" s="198"/>
      <c r="AE59" s="1298"/>
      <c r="AF59" s="215"/>
      <c r="AG59" s="1286"/>
      <c r="AH59" s="196"/>
      <c r="AI59" s="196"/>
      <c r="AJ59" s="1323"/>
      <c r="AK59" s="195"/>
      <c r="AL59" s="1324" t="s">
        <v>552</v>
      </c>
      <c r="AM59" s="227" t="s">
        <v>566</v>
      </c>
      <c r="AN59" s="1287">
        <v>2300</v>
      </c>
      <c r="AO59" s="1290">
        <v>2600</v>
      </c>
      <c r="AP59" s="1302" t="s">
        <v>552</v>
      </c>
      <c r="AQ59" s="226" t="s">
        <v>565</v>
      </c>
      <c r="AR59" s="225">
        <v>5400</v>
      </c>
      <c r="AS59" s="224">
        <v>6000</v>
      </c>
      <c r="AT59" s="1258" t="s">
        <v>552</v>
      </c>
      <c r="AU59" s="1303">
        <v>3030</v>
      </c>
      <c r="AV59" s="1301" t="s">
        <v>552</v>
      </c>
      <c r="AW59" s="1295">
        <v>30</v>
      </c>
      <c r="AX59" s="1302"/>
      <c r="AY59" s="210"/>
      <c r="AZ59" s="1302" t="s">
        <v>564</v>
      </c>
      <c r="BA59" s="1309" t="s">
        <v>563</v>
      </c>
      <c r="BB59" s="1311" t="s">
        <v>563</v>
      </c>
      <c r="BC59" s="1311" t="s">
        <v>563</v>
      </c>
      <c r="BD59" s="1313" t="s">
        <v>563</v>
      </c>
      <c r="BE59" s="236"/>
      <c r="BF59" s="1247" t="s">
        <v>562</v>
      </c>
      <c r="BG59" s="189"/>
      <c r="BH59" s="1190">
        <v>3510</v>
      </c>
      <c r="BI59" s="1193" t="s">
        <v>552</v>
      </c>
      <c r="BJ59" s="1194">
        <v>30</v>
      </c>
      <c r="BL59" s="692"/>
      <c r="BM59" s="173"/>
      <c r="BN59" s="173"/>
      <c r="BO59" s="173"/>
      <c r="BP59" s="173"/>
      <c r="BQ59" s="173"/>
      <c r="BR59" s="173"/>
      <c r="BS59" s="173"/>
      <c r="BT59" s="173"/>
      <c r="BU59" s="173"/>
      <c r="BV59" s="173"/>
      <c r="BW59" s="173"/>
      <c r="BX59" s="173"/>
      <c r="BY59" s="173"/>
    </row>
    <row r="60" spans="1:77" s="188" customFormat="1" ht="13.5" customHeight="1">
      <c r="A60" s="188" t="s">
        <v>583</v>
      </c>
      <c r="B60" s="1251"/>
      <c r="C60" s="1267"/>
      <c r="D60" s="1269"/>
      <c r="E60" s="222" t="s">
        <v>509</v>
      </c>
      <c r="F60" s="208"/>
      <c r="G60" s="221">
        <v>39360</v>
      </c>
      <c r="H60" s="220">
        <v>100410</v>
      </c>
      <c r="I60" s="221">
        <v>35950</v>
      </c>
      <c r="J60" s="220">
        <v>97000</v>
      </c>
      <c r="K60" s="205" t="s">
        <v>552</v>
      </c>
      <c r="L60" s="219">
        <v>360</v>
      </c>
      <c r="M60" s="218">
        <v>890</v>
      </c>
      <c r="N60" s="217" t="s">
        <v>551</v>
      </c>
      <c r="O60" s="219">
        <v>330</v>
      </c>
      <c r="P60" s="218">
        <v>850</v>
      </c>
      <c r="Q60" s="217" t="s">
        <v>551</v>
      </c>
      <c r="R60" s="1258"/>
      <c r="S60" s="1264"/>
      <c r="T60" s="1274"/>
      <c r="U60" s="1284"/>
      <c r="V60" s="205" t="s">
        <v>552</v>
      </c>
      <c r="W60" s="204">
        <v>7570</v>
      </c>
      <c r="X60" s="223">
        <v>70</v>
      </c>
      <c r="Y60" s="1286"/>
      <c r="Z60" s="692"/>
      <c r="AA60" s="238"/>
      <c r="AB60" s="1320"/>
      <c r="AC60" s="243"/>
      <c r="AD60" s="242"/>
      <c r="AE60" s="1298"/>
      <c r="AF60" s="241"/>
      <c r="AG60" s="1286"/>
      <c r="AH60" s="196"/>
      <c r="AI60" s="196"/>
      <c r="AJ60" s="1323"/>
      <c r="AK60" s="195"/>
      <c r="AL60" s="1324"/>
      <c r="AM60" s="214" t="s">
        <v>560</v>
      </c>
      <c r="AN60" s="1288" t="e">
        <v>#REF!</v>
      </c>
      <c r="AO60" s="1291" t="e">
        <v>#REF!</v>
      </c>
      <c r="AP60" s="1302"/>
      <c r="AQ60" s="213" t="s">
        <v>559</v>
      </c>
      <c r="AR60" s="212">
        <v>2900</v>
      </c>
      <c r="AS60" s="211">
        <v>3300</v>
      </c>
      <c r="AT60" s="1258"/>
      <c r="AU60" s="1304"/>
      <c r="AV60" s="1301"/>
      <c r="AW60" s="1296"/>
      <c r="AX60" s="1302"/>
      <c r="AY60" s="210"/>
      <c r="AZ60" s="1302"/>
      <c r="BA60" s="1310"/>
      <c r="BB60" s="1312"/>
      <c r="BC60" s="1312"/>
      <c r="BD60" s="1314"/>
      <c r="BE60" s="236"/>
      <c r="BF60" s="1248"/>
      <c r="BG60" s="189"/>
      <c r="BH60" s="1191"/>
      <c r="BI60" s="1193"/>
      <c r="BJ60" s="1195"/>
      <c r="BL60" s="692"/>
      <c r="BM60" s="173"/>
      <c r="BN60" s="173"/>
      <c r="BO60" s="173"/>
      <c r="BP60" s="173"/>
      <c r="BQ60" s="173"/>
      <c r="BR60" s="173"/>
      <c r="BS60" s="173"/>
      <c r="BT60" s="173"/>
      <c r="BU60" s="173"/>
      <c r="BV60" s="173"/>
      <c r="BW60" s="173"/>
      <c r="BX60" s="173"/>
      <c r="BY60" s="173"/>
    </row>
    <row r="61" spans="1:77" s="188" customFormat="1" ht="13.5" customHeight="1">
      <c r="A61" s="188" t="s">
        <v>582</v>
      </c>
      <c r="B61" s="1251"/>
      <c r="C61" s="1267"/>
      <c r="D61" s="1272" t="s">
        <v>557</v>
      </c>
      <c r="E61" s="222" t="s">
        <v>556</v>
      </c>
      <c r="F61" s="208"/>
      <c r="G61" s="221">
        <v>100410</v>
      </c>
      <c r="H61" s="220">
        <v>176200</v>
      </c>
      <c r="I61" s="221">
        <v>97000</v>
      </c>
      <c r="J61" s="220">
        <v>172790</v>
      </c>
      <c r="K61" s="205" t="s">
        <v>552</v>
      </c>
      <c r="L61" s="219">
        <v>890</v>
      </c>
      <c r="M61" s="218">
        <v>1650</v>
      </c>
      <c r="N61" s="217" t="s">
        <v>551</v>
      </c>
      <c r="O61" s="219">
        <v>850</v>
      </c>
      <c r="P61" s="218">
        <v>1610</v>
      </c>
      <c r="Q61" s="217" t="s">
        <v>551</v>
      </c>
      <c r="R61" s="1258"/>
      <c r="S61" s="1264"/>
      <c r="T61" s="1274"/>
      <c r="U61" s="1284"/>
      <c r="V61" s="201"/>
      <c r="W61" s="200"/>
      <c r="X61" s="216"/>
      <c r="Y61" s="1188"/>
      <c r="Z61" s="692"/>
      <c r="AA61" s="700" t="s">
        <v>581</v>
      </c>
      <c r="AB61" s="1320"/>
      <c r="AC61" s="704" t="s">
        <v>581</v>
      </c>
      <c r="AD61" s="240"/>
      <c r="AE61" s="1298"/>
      <c r="AF61" s="239"/>
      <c r="AG61" s="1286"/>
      <c r="AH61" s="196"/>
      <c r="AI61" s="196"/>
      <c r="AJ61" s="1323"/>
      <c r="AK61" s="195"/>
      <c r="AL61" s="1324"/>
      <c r="AM61" s="214" t="s">
        <v>555</v>
      </c>
      <c r="AN61" s="1288" t="e">
        <v>#REF!</v>
      </c>
      <c r="AO61" s="1291" t="e">
        <v>#REF!</v>
      </c>
      <c r="AP61" s="1302"/>
      <c r="AQ61" s="213" t="s">
        <v>554</v>
      </c>
      <c r="AR61" s="212">
        <v>2500</v>
      </c>
      <c r="AS61" s="211">
        <v>2800</v>
      </c>
      <c r="AT61" s="1258"/>
      <c r="AU61" s="1304"/>
      <c r="AV61" s="1301"/>
      <c r="AW61" s="1296"/>
      <c r="AX61" s="1302"/>
      <c r="AY61" s="210"/>
      <c r="AZ61" s="1302"/>
      <c r="BA61" s="1325">
        <v>0.02</v>
      </c>
      <c r="BB61" s="1261">
        <v>0.03</v>
      </c>
      <c r="BC61" s="1321">
        <v>0.05</v>
      </c>
      <c r="BD61" s="1317">
        <v>0.06</v>
      </c>
      <c r="BE61" s="236"/>
      <c r="BF61" s="1306">
        <v>0.98</v>
      </c>
      <c r="BG61" s="189"/>
      <c r="BH61" s="1191"/>
      <c r="BI61" s="1193"/>
      <c r="BJ61" s="1195"/>
      <c r="BL61" s="692"/>
      <c r="BM61" s="173"/>
      <c r="BN61" s="173"/>
      <c r="BO61" s="173"/>
      <c r="BP61" s="173"/>
      <c r="BQ61" s="173"/>
      <c r="BR61" s="173"/>
      <c r="BS61" s="173"/>
      <c r="BT61" s="173"/>
      <c r="BU61" s="173"/>
      <c r="BV61" s="173"/>
      <c r="BW61" s="173"/>
      <c r="BX61" s="173"/>
      <c r="BY61" s="173"/>
    </row>
    <row r="62" spans="1:77" s="188" customFormat="1" ht="13.5" customHeight="1">
      <c r="A62" s="188" t="s">
        <v>580</v>
      </c>
      <c r="B62" s="1251"/>
      <c r="C62" s="1267"/>
      <c r="D62" s="1273"/>
      <c r="E62" s="209" t="s">
        <v>466</v>
      </c>
      <c r="F62" s="208"/>
      <c r="G62" s="207">
        <v>176200</v>
      </c>
      <c r="H62" s="206"/>
      <c r="I62" s="207">
        <v>172790</v>
      </c>
      <c r="J62" s="206"/>
      <c r="K62" s="205" t="s">
        <v>552</v>
      </c>
      <c r="L62" s="204">
        <v>1650</v>
      </c>
      <c r="M62" s="203"/>
      <c r="N62" s="202" t="s">
        <v>551</v>
      </c>
      <c r="O62" s="204">
        <v>1610</v>
      </c>
      <c r="P62" s="203"/>
      <c r="Q62" s="202" t="s">
        <v>551</v>
      </c>
      <c r="R62" s="1258"/>
      <c r="S62" s="1265"/>
      <c r="T62" s="1274"/>
      <c r="U62" s="1285"/>
      <c r="V62" s="201"/>
      <c r="W62" s="200"/>
      <c r="X62" s="237"/>
      <c r="Y62" s="1188"/>
      <c r="Z62" s="692">
        <v>1050</v>
      </c>
      <c r="AA62" s="700">
        <v>727300</v>
      </c>
      <c r="AB62" s="1320"/>
      <c r="AC62" s="704">
        <v>7270</v>
      </c>
      <c r="AD62" s="198"/>
      <c r="AE62" s="1298"/>
      <c r="AF62" s="215"/>
      <c r="AG62" s="1286"/>
      <c r="AH62" s="196"/>
      <c r="AI62" s="196"/>
      <c r="AJ62" s="1323"/>
      <c r="AK62" s="195"/>
      <c r="AL62" s="1324"/>
      <c r="AM62" s="194" t="s">
        <v>550</v>
      </c>
      <c r="AN62" s="1289" t="e">
        <v>#REF!</v>
      </c>
      <c r="AO62" s="1292" t="e">
        <v>#REF!</v>
      </c>
      <c r="AP62" s="1302"/>
      <c r="AQ62" s="696" t="s">
        <v>549</v>
      </c>
      <c r="AR62" s="193">
        <v>2300</v>
      </c>
      <c r="AS62" s="192">
        <v>2500</v>
      </c>
      <c r="AT62" s="1258"/>
      <c r="AU62" s="1305"/>
      <c r="AV62" s="1301"/>
      <c r="AW62" s="1297"/>
      <c r="AX62" s="1302"/>
      <c r="AY62" s="210"/>
      <c r="AZ62" s="1302"/>
      <c r="BA62" s="1326"/>
      <c r="BB62" s="1262"/>
      <c r="BC62" s="1322"/>
      <c r="BD62" s="1318"/>
      <c r="BE62" s="236"/>
      <c r="BF62" s="1306"/>
      <c r="BG62" s="189"/>
      <c r="BH62" s="1192"/>
      <c r="BI62" s="1193"/>
      <c r="BJ62" s="1196"/>
      <c r="BL62" s="692"/>
      <c r="BM62" s="173"/>
      <c r="BN62" s="173"/>
      <c r="BO62" s="173"/>
      <c r="BP62" s="173"/>
      <c r="BQ62" s="173"/>
      <c r="BR62" s="173"/>
      <c r="BS62" s="173"/>
      <c r="BT62" s="173"/>
      <c r="BU62" s="173"/>
      <c r="BV62" s="173"/>
      <c r="BW62" s="173"/>
      <c r="BX62" s="173"/>
      <c r="BY62" s="173"/>
    </row>
    <row r="63" spans="1:77" s="188" customFormat="1" ht="13.5" customHeight="1">
      <c r="A63" s="188" t="s">
        <v>579</v>
      </c>
      <c r="B63" s="1251"/>
      <c r="C63" s="1266" t="s">
        <v>578</v>
      </c>
      <c r="D63" s="1268" t="s">
        <v>567</v>
      </c>
      <c r="E63" s="235" t="s">
        <v>462</v>
      </c>
      <c r="F63" s="208"/>
      <c r="G63" s="234">
        <v>31770</v>
      </c>
      <c r="H63" s="233">
        <v>39340</v>
      </c>
      <c r="I63" s="234">
        <v>28580</v>
      </c>
      <c r="J63" s="233">
        <v>36150</v>
      </c>
      <c r="K63" s="205" t="s">
        <v>552</v>
      </c>
      <c r="L63" s="232">
        <v>290</v>
      </c>
      <c r="M63" s="231">
        <v>360</v>
      </c>
      <c r="N63" s="230" t="s">
        <v>551</v>
      </c>
      <c r="O63" s="232">
        <v>260</v>
      </c>
      <c r="P63" s="231">
        <v>330</v>
      </c>
      <c r="Q63" s="230" t="s">
        <v>551</v>
      </c>
      <c r="R63" s="1258" t="s">
        <v>552</v>
      </c>
      <c r="S63" s="1263">
        <v>3260</v>
      </c>
      <c r="T63" s="1274" t="s">
        <v>552</v>
      </c>
      <c r="U63" s="1283">
        <v>30</v>
      </c>
      <c r="V63" s="205" t="s">
        <v>552</v>
      </c>
      <c r="W63" s="229">
        <v>7570</v>
      </c>
      <c r="X63" s="228">
        <v>70</v>
      </c>
      <c r="Y63" s="1286"/>
      <c r="Z63" s="692"/>
      <c r="AA63" s="238"/>
      <c r="AB63" s="1320"/>
      <c r="AC63" s="704"/>
      <c r="AD63" s="198"/>
      <c r="AE63" s="1298"/>
      <c r="AF63" s="215"/>
      <c r="AG63" s="1286"/>
      <c r="AH63" s="196"/>
      <c r="AI63" s="196"/>
      <c r="AJ63" s="1323"/>
      <c r="AK63" s="195"/>
      <c r="AL63" s="1324" t="s">
        <v>552</v>
      </c>
      <c r="AM63" s="227" t="s">
        <v>566</v>
      </c>
      <c r="AN63" s="1287">
        <v>2200</v>
      </c>
      <c r="AO63" s="1290">
        <v>2400</v>
      </c>
      <c r="AP63" s="1302" t="s">
        <v>552</v>
      </c>
      <c r="AQ63" s="226" t="s">
        <v>565</v>
      </c>
      <c r="AR63" s="225">
        <v>4800</v>
      </c>
      <c r="AS63" s="224">
        <v>5400</v>
      </c>
      <c r="AT63" s="1258" t="s">
        <v>552</v>
      </c>
      <c r="AU63" s="1303">
        <v>2840</v>
      </c>
      <c r="AV63" s="1301" t="s">
        <v>552</v>
      </c>
      <c r="AW63" s="1295">
        <v>20</v>
      </c>
      <c r="AX63" s="1302"/>
      <c r="AY63" s="210"/>
      <c r="AZ63" s="1302" t="s">
        <v>564</v>
      </c>
      <c r="BA63" s="1309" t="s">
        <v>563</v>
      </c>
      <c r="BB63" s="1311" t="s">
        <v>563</v>
      </c>
      <c r="BC63" s="1311" t="s">
        <v>563</v>
      </c>
      <c r="BD63" s="1313" t="s">
        <v>563</v>
      </c>
      <c r="BE63" s="236"/>
      <c r="BF63" s="1247" t="s">
        <v>562</v>
      </c>
      <c r="BG63" s="189"/>
      <c r="BH63" s="1190">
        <v>3290</v>
      </c>
      <c r="BI63" s="1193" t="s">
        <v>552</v>
      </c>
      <c r="BJ63" s="1194">
        <v>30</v>
      </c>
      <c r="BL63" s="692"/>
      <c r="BM63" s="173"/>
      <c r="BN63" s="173"/>
      <c r="BO63" s="173"/>
      <c r="BP63" s="173"/>
      <c r="BQ63" s="173"/>
      <c r="BR63" s="173"/>
      <c r="BS63" s="173"/>
      <c r="BT63" s="173"/>
      <c r="BU63" s="173"/>
      <c r="BV63" s="173"/>
      <c r="BW63" s="173"/>
      <c r="BX63" s="173"/>
      <c r="BY63" s="173"/>
    </row>
    <row r="64" spans="1:77" s="188" customFormat="1" ht="13.5" customHeight="1">
      <c r="A64" s="188" t="s">
        <v>577</v>
      </c>
      <c r="B64" s="1251"/>
      <c r="C64" s="1267"/>
      <c r="D64" s="1269"/>
      <c r="E64" s="222" t="s">
        <v>509</v>
      </c>
      <c r="F64" s="208"/>
      <c r="G64" s="221">
        <v>39340</v>
      </c>
      <c r="H64" s="220">
        <v>100390</v>
      </c>
      <c r="I64" s="221">
        <v>36150</v>
      </c>
      <c r="J64" s="220">
        <v>97200</v>
      </c>
      <c r="K64" s="205" t="s">
        <v>552</v>
      </c>
      <c r="L64" s="219">
        <v>360</v>
      </c>
      <c r="M64" s="218">
        <v>890</v>
      </c>
      <c r="N64" s="217" t="s">
        <v>551</v>
      </c>
      <c r="O64" s="219">
        <v>330</v>
      </c>
      <c r="P64" s="218">
        <v>860</v>
      </c>
      <c r="Q64" s="217" t="s">
        <v>551</v>
      </c>
      <c r="R64" s="1258"/>
      <c r="S64" s="1264"/>
      <c r="T64" s="1274"/>
      <c r="U64" s="1284"/>
      <c r="V64" s="205" t="s">
        <v>552</v>
      </c>
      <c r="W64" s="204">
        <v>7570</v>
      </c>
      <c r="X64" s="223">
        <v>70</v>
      </c>
      <c r="Y64" s="1286"/>
      <c r="Z64" s="692"/>
      <c r="AA64" s="238"/>
      <c r="AB64" s="1320"/>
      <c r="AC64" s="704"/>
      <c r="AD64" s="198"/>
      <c r="AE64" s="1298"/>
      <c r="AF64" s="215"/>
      <c r="AG64" s="1286"/>
      <c r="AH64" s="196"/>
      <c r="AI64" s="196"/>
      <c r="AJ64" s="1323"/>
      <c r="AK64" s="195"/>
      <c r="AL64" s="1324"/>
      <c r="AM64" s="214" t="s">
        <v>560</v>
      </c>
      <c r="AN64" s="1288" t="e">
        <v>#REF!</v>
      </c>
      <c r="AO64" s="1291" t="e">
        <v>#REF!</v>
      </c>
      <c r="AP64" s="1302"/>
      <c r="AQ64" s="213" t="s">
        <v>559</v>
      </c>
      <c r="AR64" s="212">
        <v>2600</v>
      </c>
      <c r="AS64" s="211">
        <v>2900</v>
      </c>
      <c r="AT64" s="1258"/>
      <c r="AU64" s="1304"/>
      <c r="AV64" s="1301"/>
      <c r="AW64" s="1296"/>
      <c r="AX64" s="1302"/>
      <c r="AY64" s="210"/>
      <c r="AZ64" s="1302"/>
      <c r="BA64" s="1310"/>
      <c r="BB64" s="1312"/>
      <c r="BC64" s="1312"/>
      <c r="BD64" s="1314"/>
      <c r="BE64" s="236"/>
      <c r="BF64" s="1248"/>
      <c r="BG64" s="189"/>
      <c r="BH64" s="1191"/>
      <c r="BI64" s="1193"/>
      <c r="BJ64" s="1195"/>
      <c r="BL64" s="692"/>
      <c r="BM64" s="173"/>
      <c r="BN64" s="173"/>
      <c r="BO64" s="173"/>
      <c r="BP64" s="173"/>
      <c r="BQ64" s="173"/>
      <c r="BR64" s="173"/>
      <c r="BS64" s="173"/>
      <c r="BT64" s="173"/>
      <c r="BU64" s="173"/>
      <c r="BV64" s="173"/>
      <c r="BW64" s="173"/>
      <c r="BX64" s="173"/>
      <c r="BY64" s="173"/>
    </row>
    <row r="65" spans="1:16185" s="188" customFormat="1" ht="13.5" customHeight="1">
      <c r="A65" s="188" t="s">
        <v>576</v>
      </c>
      <c r="B65" s="1251"/>
      <c r="C65" s="1267"/>
      <c r="D65" s="1272" t="s">
        <v>557</v>
      </c>
      <c r="E65" s="222" t="s">
        <v>556</v>
      </c>
      <c r="F65" s="208"/>
      <c r="G65" s="221">
        <v>100390</v>
      </c>
      <c r="H65" s="220">
        <v>176180</v>
      </c>
      <c r="I65" s="221">
        <v>97200</v>
      </c>
      <c r="J65" s="220">
        <v>172990</v>
      </c>
      <c r="K65" s="205" t="s">
        <v>552</v>
      </c>
      <c r="L65" s="219">
        <v>890</v>
      </c>
      <c r="M65" s="218">
        <v>1650</v>
      </c>
      <c r="N65" s="217" t="s">
        <v>551</v>
      </c>
      <c r="O65" s="219">
        <v>860</v>
      </c>
      <c r="P65" s="218">
        <v>1620</v>
      </c>
      <c r="Q65" s="217" t="s">
        <v>551</v>
      </c>
      <c r="R65" s="1258"/>
      <c r="S65" s="1264"/>
      <c r="T65" s="1274"/>
      <c r="U65" s="1284"/>
      <c r="V65" s="201"/>
      <c r="W65" s="200"/>
      <c r="X65" s="216"/>
      <c r="Y65" s="1188"/>
      <c r="Z65" s="692"/>
      <c r="AA65" s="238"/>
      <c r="AB65" s="1320"/>
      <c r="AC65" s="704"/>
      <c r="AD65" s="198"/>
      <c r="AE65" s="1298"/>
      <c r="AF65" s="215"/>
      <c r="AG65" s="1286"/>
      <c r="AH65" s="196"/>
      <c r="AI65" s="196"/>
      <c r="AJ65" s="1323"/>
      <c r="AK65" s="195"/>
      <c r="AL65" s="1324"/>
      <c r="AM65" s="214" t="s">
        <v>555</v>
      </c>
      <c r="AN65" s="1288" t="e">
        <v>#REF!</v>
      </c>
      <c r="AO65" s="1291" t="e">
        <v>#REF!</v>
      </c>
      <c r="AP65" s="1302"/>
      <c r="AQ65" s="213" t="s">
        <v>554</v>
      </c>
      <c r="AR65" s="212">
        <v>2300</v>
      </c>
      <c r="AS65" s="211">
        <v>2500</v>
      </c>
      <c r="AT65" s="1258"/>
      <c r="AU65" s="1304"/>
      <c r="AV65" s="1301"/>
      <c r="AW65" s="1296"/>
      <c r="AX65" s="1302"/>
      <c r="AY65" s="210"/>
      <c r="AZ65" s="1302"/>
      <c r="BA65" s="1315">
        <v>0.02</v>
      </c>
      <c r="BB65" s="1261">
        <v>0.03</v>
      </c>
      <c r="BC65" s="1261">
        <v>0.05</v>
      </c>
      <c r="BD65" s="1317">
        <v>0.06</v>
      </c>
      <c r="BE65" s="236"/>
      <c r="BF65" s="1306">
        <v>0.98</v>
      </c>
      <c r="BG65" s="189"/>
      <c r="BH65" s="1191"/>
      <c r="BI65" s="1193"/>
      <c r="BJ65" s="1195"/>
      <c r="BL65" s="692"/>
      <c r="BM65" s="173"/>
      <c r="BN65" s="173"/>
      <c r="BO65" s="173"/>
      <c r="BP65" s="173"/>
      <c r="BQ65" s="173"/>
      <c r="BR65" s="173"/>
      <c r="BS65" s="173"/>
      <c r="BT65" s="173"/>
      <c r="BU65" s="173"/>
      <c r="BV65" s="173"/>
      <c r="BW65" s="173"/>
      <c r="BX65" s="173"/>
      <c r="BY65" s="173"/>
    </row>
    <row r="66" spans="1:16185" s="188" customFormat="1" ht="13.5" customHeight="1">
      <c r="A66" s="188" t="s">
        <v>575</v>
      </c>
      <c r="B66" s="1251"/>
      <c r="C66" s="1267"/>
      <c r="D66" s="1273"/>
      <c r="E66" s="209" t="s">
        <v>466</v>
      </c>
      <c r="F66" s="208"/>
      <c r="G66" s="207">
        <v>176180</v>
      </c>
      <c r="H66" s="206"/>
      <c r="I66" s="207">
        <v>172990</v>
      </c>
      <c r="J66" s="206"/>
      <c r="K66" s="205" t="s">
        <v>552</v>
      </c>
      <c r="L66" s="204">
        <v>1650</v>
      </c>
      <c r="M66" s="203"/>
      <c r="N66" s="202" t="s">
        <v>551</v>
      </c>
      <c r="O66" s="204">
        <v>1620</v>
      </c>
      <c r="P66" s="203"/>
      <c r="Q66" s="202" t="s">
        <v>551</v>
      </c>
      <c r="R66" s="1258"/>
      <c r="S66" s="1265"/>
      <c r="T66" s="1274"/>
      <c r="U66" s="1285"/>
      <c r="V66" s="201"/>
      <c r="W66" s="200"/>
      <c r="X66" s="237"/>
      <c r="Y66" s="1188"/>
      <c r="Z66" s="692"/>
      <c r="AA66" s="238"/>
      <c r="AB66" s="1320"/>
      <c r="AC66" s="704"/>
      <c r="AD66" s="198"/>
      <c r="AE66" s="1298"/>
      <c r="AF66" s="215"/>
      <c r="AG66" s="1286"/>
      <c r="AH66" s="196"/>
      <c r="AI66" s="196"/>
      <c r="AJ66" s="1323"/>
      <c r="AK66" s="195"/>
      <c r="AL66" s="1324"/>
      <c r="AM66" s="194" t="s">
        <v>550</v>
      </c>
      <c r="AN66" s="1289" t="e">
        <v>#REF!</v>
      </c>
      <c r="AO66" s="1292" t="e">
        <v>#REF!</v>
      </c>
      <c r="AP66" s="1302"/>
      <c r="AQ66" s="696" t="s">
        <v>549</v>
      </c>
      <c r="AR66" s="193">
        <v>2000</v>
      </c>
      <c r="AS66" s="192">
        <v>2300</v>
      </c>
      <c r="AT66" s="1258"/>
      <c r="AU66" s="1305"/>
      <c r="AV66" s="1301"/>
      <c r="AW66" s="1297"/>
      <c r="AX66" s="1302"/>
      <c r="AY66" s="210"/>
      <c r="AZ66" s="1302"/>
      <c r="BA66" s="1316"/>
      <c r="BB66" s="1262"/>
      <c r="BC66" s="1262"/>
      <c r="BD66" s="1318"/>
      <c r="BE66" s="236"/>
      <c r="BF66" s="1306"/>
      <c r="BG66" s="189"/>
      <c r="BH66" s="1192"/>
      <c r="BI66" s="1193"/>
      <c r="BJ66" s="1196"/>
      <c r="BL66" s="692"/>
      <c r="BM66" s="173"/>
      <c r="BN66" s="173"/>
      <c r="BO66" s="173"/>
      <c r="BP66" s="173"/>
      <c r="BQ66" s="173"/>
      <c r="BR66" s="173"/>
      <c r="BS66" s="173"/>
      <c r="BT66" s="173"/>
      <c r="BU66" s="173"/>
      <c r="BV66" s="173"/>
      <c r="BW66" s="173"/>
      <c r="BX66" s="173"/>
      <c r="BY66" s="173"/>
    </row>
    <row r="67" spans="1:16185" s="188" customFormat="1" ht="13.5" customHeight="1">
      <c r="A67" s="188" t="s">
        <v>574</v>
      </c>
      <c r="B67" s="1251"/>
      <c r="C67" s="1266" t="s">
        <v>573</v>
      </c>
      <c r="D67" s="1268" t="s">
        <v>567</v>
      </c>
      <c r="E67" s="235" t="s">
        <v>462</v>
      </c>
      <c r="F67" s="208"/>
      <c r="G67" s="234">
        <v>30970</v>
      </c>
      <c r="H67" s="233">
        <v>38540</v>
      </c>
      <c r="I67" s="234">
        <v>27970</v>
      </c>
      <c r="J67" s="233">
        <v>35540</v>
      </c>
      <c r="K67" s="205" t="s">
        <v>552</v>
      </c>
      <c r="L67" s="232">
        <v>290</v>
      </c>
      <c r="M67" s="231">
        <v>360</v>
      </c>
      <c r="N67" s="230" t="s">
        <v>551</v>
      </c>
      <c r="O67" s="232">
        <v>260</v>
      </c>
      <c r="P67" s="231">
        <v>330</v>
      </c>
      <c r="Q67" s="230" t="s">
        <v>551</v>
      </c>
      <c r="R67" s="1258" t="s">
        <v>552</v>
      </c>
      <c r="S67" s="1263">
        <v>3070</v>
      </c>
      <c r="T67" s="1274" t="s">
        <v>552</v>
      </c>
      <c r="U67" s="1283">
        <v>30</v>
      </c>
      <c r="V67" s="205" t="s">
        <v>552</v>
      </c>
      <c r="W67" s="229">
        <v>7570</v>
      </c>
      <c r="X67" s="228">
        <v>70</v>
      </c>
      <c r="Y67" s="1286"/>
      <c r="Z67" s="692"/>
      <c r="AA67" s="238"/>
      <c r="AB67" s="1320"/>
      <c r="AC67" s="704"/>
      <c r="AD67" s="198"/>
      <c r="AE67" s="1298"/>
      <c r="AF67" s="215"/>
      <c r="AG67" s="1286"/>
      <c r="AH67" s="196"/>
      <c r="AI67" s="196"/>
      <c r="AJ67" s="1323"/>
      <c r="AK67" s="195"/>
      <c r="AL67" s="1324" t="s">
        <v>552</v>
      </c>
      <c r="AM67" s="227" t="s">
        <v>566</v>
      </c>
      <c r="AN67" s="1287">
        <v>2300</v>
      </c>
      <c r="AO67" s="1290">
        <v>2600</v>
      </c>
      <c r="AP67" s="1302" t="s">
        <v>552</v>
      </c>
      <c r="AQ67" s="226" t="s">
        <v>565</v>
      </c>
      <c r="AR67" s="225">
        <v>5400</v>
      </c>
      <c r="AS67" s="224">
        <v>6000</v>
      </c>
      <c r="AT67" s="1258" t="s">
        <v>552</v>
      </c>
      <c r="AU67" s="1303">
        <v>2670</v>
      </c>
      <c r="AV67" s="1301" t="s">
        <v>552</v>
      </c>
      <c r="AW67" s="1295">
        <v>20</v>
      </c>
      <c r="AX67" s="1302"/>
      <c r="AY67" s="210"/>
      <c r="AZ67" s="1302" t="s">
        <v>564</v>
      </c>
      <c r="BA67" s="1309" t="s">
        <v>563</v>
      </c>
      <c r="BB67" s="1311" t="s">
        <v>563</v>
      </c>
      <c r="BC67" s="1311" t="s">
        <v>563</v>
      </c>
      <c r="BD67" s="1313" t="s">
        <v>563</v>
      </c>
      <c r="BE67" s="236"/>
      <c r="BF67" s="1247" t="s">
        <v>562</v>
      </c>
      <c r="BG67" s="189"/>
      <c r="BH67" s="1190">
        <v>3100</v>
      </c>
      <c r="BI67" s="1193" t="s">
        <v>552</v>
      </c>
      <c r="BJ67" s="1194">
        <v>30</v>
      </c>
      <c r="BL67" s="692"/>
      <c r="BM67" s="173"/>
      <c r="BN67" s="173"/>
      <c r="BO67" s="173"/>
      <c r="BP67" s="173"/>
      <c r="BQ67" s="173"/>
      <c r="BR67" s="173"/>
      <c r="BS67" s="173"/>
      <c r="BT67" s="173"/>
      <c r="BU67" s="173"/>
      <c r="BV67" s="173"/>
      <c r="BW67" s="173"/>
      <c r="BX67" s="173"/>
      <c r="BY67" s="173"/>
    </row>
    <row r="68" spans="1:16185" s="188" customFormat="1" ht="13.5" customHeight="1">
      <c r="A68" s="188" t="s">
        <v>572</v>
      </c>
      <c r="B68" s="1251"/>
      <c r="C68" s="1267"/>
      <c r="D68" s="1269"/>
      <c r="E68" s="222" t="s">
        <v>509</v>
      </c>
      <c r="F68" s="208"/>
      <c r="G68" s="221">
        <v>38540</v>
      </c>
      <c r="H68" s="220">
        <v>99590</v>
      </c>
      <c r="I68" s="221">
        <v>35540</v>
      </c>
      <c r="J68" s="220">
        <v>96590</v>
      </c>
      <c r="K68" s="205" t="s">
        <v>552</v>
      </c>
      <c r="L68" s="219">
        <v>360</v>
      </c>
      <c r="M68" s="218">
        <v>880</v>
      </c>
      <c r="N68" s="217" t="s">
        <v>551</v>
      </c>
      <c r="O68" s="219">
        <v>330</v>
      </c>
      <c r="P68" s="218">
        <v>850</v>
      </c>
      <c r="Q68" s="217" t="s">
        <v>551</v>
      </c>
      <c r="R68" s="1258"/>
      <c r="S68" s="1264"/>
      <c r="T68" s="1274"/>
      <c r="U68" s="1284"/>
      <c r="V68" s="205" t="s">
        <v>552</v>
      </c>
      <c r="W68" s="204">
        <v>7570</v>
      </c>
      <c r="X68" s="223">
        <v>70</v>
      </c>
      <c r="Y68" s="1286"/>
      <c r="Z68" s="692"/>
      <c r="AA68" s="238"/>
      <c r="AB68" s="1320"/>
      <c r="AC68" s="704"/>
      <c r="AD68" s="198"/>
      <c r="AE68" s="1298"/>
      <c r="AF68" s="215"/>
      <c r="AG68" s="1286"/>
      <c r="AH68" s="196"/>
      <c r="AI68" s="196"/>
      <c r="AJ68" s="1323"/>
      <c r="AK68" s="195"/>
      <c r="AL68" s="1324"/>
      <c r="AM68" s="214" t="s">
        <v>560</v>
      </c>
      <c r="AN68" s="1288" t="e">
        <v>#REF!</v>
      </c>
      <c r="AO68" s="1291" t="e">
        <v>#REF!</v>
      </c>
      <c r="AP68" s="1302"/>
      <c r="AQ68" s="213" t="s">
        <v>559</v>
      </c>
      <c r="AR68" s="212">
        <v>2900</v>
      </c>
      <c r="AS68" s="211">
        <v>3300</v>
      </c>
      <c r="AT68" s="1258"/>
      <c r="AU68" s="1304"/>
      <c r="AV68" s="1301"/>
      <c r="AW68" s="1296"/>
      <c r="AX68" s="1302"/>
      <c r="AY68" s="210"/>
      <c r="AZ68" s="1302"/>
      <c r="BA68" s="1310"/>
      <c r="BB68" s="1312"/>
      <c r="BC68" s="1312"/>
      <c r="BD68" s="1314"/>
      <c r="BE68" s="236"/>
      <c r="BF68" s="1248"/>
      <c r="BG68" s="189"/>
      <c r="BH68" s="1191"/>
      <c r="BI68" s="1193"/>
      <c r="BJ68" s="1195"/>
      <c r="BL68" s="692"/>
      <c r="BM68" s="173"/>
      <c r="BN68" s="173"/>
      <c r="BO68" s="173"/>
      <c r="BP68" s="173"/>
      <c r="BQ68" s="173"/>
      <c r="BR68" s="173"/>
      <c r="BS68" s="173"/>
      <c r="BT68" s="173"/>
      <c r="BU68" s="173"/>
      <c r="BV68" s="173"/>
      <c r="BW68" s="173"/>
      <c r="BX68" s="173"/>
      <c r="BY68" s="173"/>
    </row>
    <row r="69" spans="1:16185" s="188" customFormat="1" ht="13.5" customHeight="1">
      <c r="A69" s="188" t="s">
        <v>571</v>
      </c>
      <c r="B69" s="1251"/>
      <c r="C69" s="1267"/>
      <c r="D69" s="1272" t="s">
        <v>557</v>
      </c>
      <c r="E69" s="222" t="s">
        <v>556</v>
      </c>
      <c r="F69" s="208"/>
      <c r="G69" s="221">
        <v>99590</v>
      </c>
      <c r="H69" s="220">
        <v>175380</v>
      </c>
      <c r="I69" s="221">
        <v>96590</v>
      </c>
      <c r="J69" s="220">
        <v>172380</v>
      </c>
      <c r="K69" s="205" t="s">
        <v>552</v>
      </c>
      <c r="L69" s="219">
        <v>880</v>
      </c>
      <c r="M69" s="218">
        <v>1640</v>
      </c>
      <c r="N69" s="217" t="s">
        <v>551</v>
      </c>
      <c r="O69" s="219">
        <v>850</v>
      </c>
      <c r="P69" s="218">
        <v>1610</v>
      </c>
      <c r="Q69" s="217" t="s">
        <v>551</v>
      </c>
      <c r="R69" s="1258"/>
      <c r="S69" s="1264"/>
      <c r="T69" s="1274"/>
      <c r="U69" s="1284"/>
      <c r="V69" s="201"/>
      <c r="W69" s="200"/>
      <c r="X69" s="216"/>
      <c r="Y69" s="1188"/>
      <c r="Z69" s="692"/>
      <c r="AA69" s="700"/>
      <c r="AB69" s="1320"/>
      <c r="AC69" s="704"/>
      <c r="AD69" s="198"/>
      <c r="AE69" s="1298"/>
      <c r="AF69" s="215"/>
      <c r="AG69" s="1286"/>
      <c r="AH69" s="196"/>
      <c r="AI69" s="196"/>
      <c r="AJ69" s="1323"/>
      <c r="AK69" s="195"/>
      <c r="AL69" s="1324"/>
      <c r="AM69" s="214" t="s">
        <v>555</v>
      </c>
      <c r="AN69" s="1288" t="e">
        <v>#REF!</v>
      </c>
      <c r="AO69" s="1291" t="e">
        <v>#REF!</v>
      </c>
      <c r="AP69" s="1302"/>
      <c r="AQ69" s="213" t="s">
        <v>554</v>
      </c>
      <c r="AR69" s="212">
        <v>2500</v>
      </c>
      <c r="AS69" s="211">
        <v>2800</v>
      </c>
      <c r="AT69" s="1258"/>
      <c r="AU69" s="1304"/>
      <c r="AV69" s="1301"/>
      <c r="AW69" s="1296"/>
      <c r="AX69" s="1302"/>
      <c r="AY69" s="210"/>
      <c r="AZ69" s="1302"/>
      <c r="BA69" s="1315">
        <v>0.02</v>
      </c>
      <c r="BB69" s="1261">
        <v>0.03</v>
      </c>
      <c r="BC69" s="1261">
        <v>0.05</v>
      </c>
      <c r="BD69" s="1317">
        <v>0.06</v>
      </c>
      <c r="BE69" s="236"/>
      <c r="BF69" s="1306">
        <v>0.99</v>
      </c>
      <c r="BG69" s="189"/>
      <c r="BH69" s="1191"/>
      <c r="BI69" s="1193"/>
      <c r="BJ69" s="1195"/>
      <c r="BL69" s="692"/>
      <c r="BM69" s="173"/>
      <c r="BN69" s="173"/>
      <c r="BO69" s="173"/>
      <c r="BP69" s="173"/>
      <c r="BQ69" s="173"/>
      <c r="BR69" s="173"/>
      <c r="BS69" s="173"/>
      <c r="BT69" s="173"/>
      <c r="BU69" s="173"/>
      <c r="BV69" s="173"/>
      <c r="BW69" s="173"/>
      <c r="BX69" s="173"/>
      <c r="BY69" s="173"/>
    </row>
    <row r="70" spans="1:16185" s="188" customFormat="1" ht="13.5" customHeight="1">
      <c r="A70" s="188" t="s">
        <v>570</v>
      </c>
      <c r="B70" s="1251"/>
      <c r="C70" s="1267"/>
      <c r="D70" s="1273"/>
      <c r="E70" s="209" t="s">
        <v>466</v>
      </c>
      <c r="F70" s="208"/>
      <c r="G70" s="207">
        <v>175380</v>
      </c>
      <c r="H70" s="206"/>
      <c r="I70" s="207">
        <v>172380</v>
      </c>
      <c r="J70" s="206"/>
      <c r="K70" s="205" t="s">
        <v>552</v>
      </c>
      <c r="L70" s="204">
        <v>1640</v>
      </c>
      <c r="M70" s="203"/>
      <c r="N70" s="202" t="s">
        <v>551</v>
      </c>
      <c r="O70" s="204">
        <v>1610</v>
      </c>
      <c r="P70" s="203"/>
      <c r="Q70" s="202" t="s">
        <v>551</v>
      </c>
      <c r="R70" s="1258"/>
      <c r="S70" s="1265"/>
      <c r="T70" s="1274"/>
      <c r="U70" s="1285"/>
      <c r="V70" s="201"/>
      <c r="W70" s="200"/>
      <c r="X70" s="237"/>
      <c r="Y70" s="1188"/>
      <c r="Z70" s="692"/>
      <c r="AA70" s="700"/>
      <c r="AB70" s="1320"/>
      <c r="AC70" s="704"/>
      <c r="AD70" s="198"/>
      <c r="AE70" s="1298"/>
      <c r="AF70" s="215"/>
      <c r="AG70" s="1286"/>
      <c r="AH70" s="196"/>
      <c r="AI70" s="196"/>
      <c r="AJ70" s="1323"/>
      <c r="AK70" s="195"/>
      <c r="AL70" s="1324"/>
      <c r="AM70" s="194" t="s">
        <v>550</v>
      </c>
      <c r="AN70" s="1289" t="e">
        <v>#REF!</v>
      </c>
      <c r="AO70" s="1292" t="e">
        <v>#REF!</v>
      </c>
      <c r="AP70" s="1302"/>
      <c r="AQ70" s="696" t="s">
        <v>549</v>
      </c>
      <c r="AR70" s="193">
        <v>2300</v>
      </c>
      <c r="AS70" s="192">
        <v>2500</v>
      </c>
      <c r="AT70" s="1258"/>
      <c r="AU70" s="1305"/>
      <c r="AV70" s="1301"/>
      <c r="AW70" s="1297"/>
      <c r="AX70" s="1302"/>
      <c r="AY70" s="210"/>
      <c r="AZ70" s="1302"/>
      <c r="BA70" s="1316"/>
      <c r="BB70" s="1262"/>
      <c r="BC70" s="1262"/>
      <c r="BD70" s="1318"/>
      <c r="BE70" s="236"/>
      <c r="BF70" s="1306"/>
      <c r="BG70" s="189"/>
      <c r="BH70" s="1192"/>
      <c r="BI70" s="1193"/>
      <c r="BJ70" s="1196"/>
      <c r="BL70" s="692"/>
      <c r="BM70" s="173"/>
      <c r="BN70" s="173"/>
      <c r="BO70" s="173"/>
      <c r="BP70" s="173"/>
      <c r="BQ70" s="173"/>
      <c r="BR70" s="173"/>
      <c r="BS70" s="173"/>
      <c r="BT70" s="173"/>
      <c r="BU70" s="173"/>
      <c r="BV70" s="173"/>
      <c r="BW70" s="173"/>
      <c r="BX70" s="173"/>
      <c r="BY70" s="173"/>
    </row>
    <row r="71" spans="1:16185" s="188" customFormat="1" ht="13.5" customHeight="1">
      <c r="A71" s="188" t="s">
        <v>569</v>
      </c>
      <c r="B71" s="1251"/>
      <c r="C71" s="1266" t="s">
        <v>568</v>
      </c>
      <c r="D71" s="1268" t="s">
        <v>567</v>
      </c>
      <c r="E71" s="235" t="s">
        <v>462</v>
      </c>
      <c r="F71" s="208"/>
      <c r="G71" s="234">
        <v>30230</v>
      </c>
      <c r="H71" s="233">
        <v>37800</v>
      </c>
      <c r="I71" s="234">
        <v>27400</v>
      </c>
      <c r="J71" s="233">
        <v>34970</v>
      </c>
      <c r="K71" s="205" t="s">
        <v>552</v>
      </c>
      <c r="L71" s="232">
        <v>280</v>
      </c>
      <c r="M71" s="231">
        <v>350</v>
      </c>
      <c r="N71" s="230" t="s">
        <v>551</v>
      </c>
      <c r="O71" s="232">
        <v>250</v>
      </c>
      <c r="P71" s="231">
        <v>320</v>
      </c>
      <c r="Q71" s="230" t="s">
        <v>551</v>
      </c>
      <c r="R71" s="1258" t="s">
        <v>552</v>
      </c>
      <c r="S71" s="1263">
        <v>2900</v>
      </c>
      <c r="T71" s="1274" t="s">
        <v>552</v>
      </c>
      <c r="U71" s="1283">
        <v>20</v>
      </c>
      <c r="V71" s="205" t="s">
        <v>552</v>
      </c>
      <c r="W71" s="229">
        <v>7570</v>
      </c>
      <c r="X71" s="228">
        <v>70</v>
      </c>
      <c r="Y71" s="1286"/>
      <c r="Z71" s="692"/>
      <c r="AA71" s="700"/>
      <c r="AB71" s="1320"/>
      <c r="AC71" s="704"/>
      <c r="AD71" s="198"/>
      <c r="AE71" s="1298"/>
      <c r="AF71" s="215"/>
      <c r="AG71" s="1286"/>
      <c r="AH71" s="196"/>
      <c r="AI71" s="196"/>
      <c r="AJ71" s="1323"/>
      <c r="AK71" s="195"/>
      <c r="AL71" s="1324" t="s">
        <v>552</v>
      </c>
      <c r="AM71" s="227" t="s">
        <v>566</v>
      </c>
      <c r="AN71" s="1287">
        <v>2200</v>
      </c>
      <c r="AO71" s="1290">
        <v>2400</v>
      </c>
      <c r="AP71" s="1302" t="s">
        <v>552</v>
      </c>
      <c r="AQ71" s="226" t="s">
        <v>565</v>
      </c>
      <c r="AR71" s="225">
        <v>4800</v>
      </c>
      <c r="AS71" s="224">
        <v>5400</v>
      </c>
      <c r="AT71" s="1258" t="s">
        <v>552</v>
      </c>
      <c r="AU71" s="1303">
        <v>2520</v>
      </c>
      <c r="AV71" s="1301" t="s">
        <v>552</v>
      </c>
      <c r="AW71" s="1295">
        <v>20</v>
      </c>
      <c r="AX71" s="1302"/>
      <c r="AY71" s="210"/>
      <c r="AZ71" s="1302" t="s">
        <v>564</v>
      </c>
      <c r="BA71" s="1309" t="s">
        <v>563</v>
      </c>
      <c r="BB71" s="1311" t="s">
        <v>563</v>
      </c>
      <c r="BC71" s="1311" t="s">
        <v>563</v>
      </c>
      <c r="BD71" s="1313" t="s">
        <v>563</v>
      </c>
      <c r="BE71" s="190"/>
      <c r="BF71" s="1247" t="s">
        <v>562</v>
      </c>
      <c r="BG71" s="189"/>
      <c r="BH71" s="1190">
        <v>2920</v>
      </c>
      <c r="BI71" s="1193" t="s">
        <v>552</v>
      </c>
      <c r="BJ71" s="1194">
        <v>20</v>
      </c>
      <c r="BL71" s="692"/>
      <c r="BM71" s="173"/>
      <c r="BN71" s="173"/>
      <c r="BO71" s="173"/>
      <c r="BP71" s="173"/>
      <c r="BQ71" s="173"/>
      <c r="BR71" s="173"/>
      <c r="BS71" s="173"/>
      <c r="BT71" s="173"/>
      <c r="BU71" s="173"/>
      <c r="BV71" s="173"/>
      <c r="BW71" s="173"/>
      <c r="BX71" s="173"/>
      <c r="BY71" s="173"/>
    </row>
    <row r="72" spans="1:16185" s="188" customFormat="1" ht="13.5" customHeight="1">
      <c r="A72" s="188" t="s">
        <v>561</v>
      </c>
      <c r="B72" s="1251"/>
      <c r="C72" s="1267"/>
      <c r="D72" s="1269"/>
      <c r="E72" s="222" t="s">
        <v>509</v>
      </c>
      <c r="F72" s="208"/>
      <c r="G72" s="221">
        <v>37800</v>
      </c>
      <c r="H72" s="220">
        <v>98850</v>
      </c>
      <c r="I72" s="221">
        <v>34970</v>
      </c>
      <c r="J72" s="220">
        <v>96020</v>
      </c>
      <c r="K72" s="205" t="s">
        <v>552</v>
      </c>
      <c r="L72" s="219">
        <v>350</v>
      </c>
      <c r="M72" s="218">
        <v>870</v>
      </c>
      <c r="N72" s="217" t="s">
        <v>551</v>
      </c>
      <c r="O72" s="219">
        <v>320</v>
      </c>
      <c r="P72" s="218">
        <v>840</v>
      </c>
      <c r="Q72" s="217" t="s">
        <v>551</v>
      </c>
      <c r="R72" s="1258"/>
      <c r="S72" s="1264"/>
      <c r="T72" s="1274"/>
      <c r="U72" s="1284"/>
      <c r="V72" s="205" t="s">
        <v>552</v>
      </c>
      <c r="W72" s="204">
        <v>7570</v>
      </c>
      <c r="X72" s="223">
        <v>70</v>
      </c>
      <c r="Y72" s="1286"/>
      <c r="Z72" s="692"/>
      <c r="AA72" s="700"/>
      <c r="AB72" s="1320"/>
      <c r="AC72" s="704"/>
      <c r="AD72" s="198"/>
      <c r="AE72" s="1298"/>
      <c r="AF72" s="215"/>
      <c r="AG72" s="1286"/>
      <c r="AH72" s="196"/>
      <c r="AI72" s="196"/>
      <c r="AJ72" s="1323"/>
      <c r="AK72" s="195"/>
      <c r="AL72" s="1324"/>
      <c r="AM72" s="214" t="s">
        <v>560</v>
      </c>
      <c r="AN72" s="1288" t="e">
        <v>#REF!</v>
      </c>
      <c r="AO72" s="1291" t="e">
        <v>#REF!</v>
      </c>
      <c r="AP72" s="1302"/>
      <c r="AQ72" s="213" t="s">
        <v>559</v>
      </c>
      <c r="AR72" s="212">
        <v>2600</v>
      </c>
      <c r="AS72" s="211">
        <v>2900</v>
      </c>
      <c r="AT72" s="1258"/>
      <c r="AU72" s="1304"/>
      <c r="AV72" s="1301"/>
      <c r="AW72" s="1296"/>
      <c r="AX72" s="1302"/>
      <c r="AY72" s="210"/>
      <c r="AZ72" s="1302"/>
      <c r="BA72" s="1310"/>
      <c r="BB72" s="1312"/>
      <c r="BC72" s="1312"/>
      <c r="BD72" s="1314"/>
      <c r="BE72" s="190"/>
      <c r="BF72" s="1248"/>
      <c r="BG72" s="189"/>
      <c r="BH72" s="1191"/>
      <c r="BI72" s="1193"/>
      <c r="BJ72" s="1195"/>
      <c r="BK72" s="189"/>
      <c r="BL72" s="692"/>
      <c r="BM72" s="173"/>
      <c r="BN72" s="173"/>
      <c r="BO72" s="173"/>
      <c r="BP72" s="173"/>
      <c r="BQ72" s="173"/>
      <c r="BR72" s="173"/>
      <c r="BS72" s="173"/>
      <c r="BT72" s="173"/>
      <c r="BU72" s="173"/>
      <c r="BV72" s="173"/>
      <c r="BW72" s="173"/>
      <c r="BX72" s="173"/>
      <c r="BY72" s="173"/>
    </row>
    <row r="73" spans="1:16185" s="188" customFormat="1" ht="13.5" customHeight="1">
      <c r="A73" s="188" t="s">
        <v>558</v>
      </c>
      <c r="B73" s="1251"/>
      <c r="C73" s="1267"/>
      <c r="D73" s="1272" t="s">
        <v>557</v>
      </c>
      <c r="E73" s="222" t="s">
        <v>556</v>
      </c>
      <c r="F73" s="208"/>
      <c r="G73" s="221">
        <v>98850</v>
      </c>
      <c r="H73" s="220">
        <v>174640</v>
      </c>
      <c r="I73" s="221">
        <v>96020</v>
      </c>
      <c r="J73" s="220">
        <v>171810</v>
      </c>
      <c r="K73" s="205" t="s">
        <v>552</v>
      </c>
      <c r="L73" s="219">
        <v>870</v>
      </c>
      <c r="M73" s="218">
        <v>1630</v>
      </c>
      <c r="N73" s="217" t="s">
        <v>551</v>
      </c>
      <c r="O73" s="219">
        <v>840</v>
      </c>
      <c r="P73" s="218">
        <v>1600</v>
      </c>
      <c r="Q73" s="217" t="s">
        <v>551</v>
      </c>
      <c r="R73" s="1258"/>
      <c r="S73" s="1264"/>
      <c r="T73" s="1274"/>
      <c r="U73" s="1284"/>
      <c r="V73" s="201"/>
      <c r="W73" s="200"/>
      <c r="X73" s="216"/>
      <c r="Y73" s="1188"/>
      <c r="Z73" s="692"/>
      <c r="AA73" s="700"/>
      <c r="AB73" s="1320"/>
      <c r="AC73" s="704"/>
      <c r="AD73" s="198"/>
      <c r="AE73" s="1298"/>
      <c r="AF73" s="215"/>
      <c r="AG73" s="1286"/>
      <c r="AH73" s="196"/>
      <c r="AI73" s="196"/>
      <c r="AJ73" s="1323"/>
      <c r="AK73" s="195"/>
      <c r="AL73" s="1324"/>
      <c r="AM73" s="214" t="s">
        <v>555</v>
      </c>
      <c r="AN73" s="1288" t="e">
        <v>#REF!</v>
      </c>
      <c r="AO73" s="1291" t="e">
        <v>#REF!</v>
      </c>
      <c r="AP73" s="1302"/>
      <c r="AQ73" s="213" t="s">
        <v>554</v>
      </c>
      <c r="AR73" s="212">
        <v>2300</v>
      </c>
      <c r="AS73" s="211">
        <v>2500</v>
      </c>
      <c r="AT73" s="1258"/>
      <c r="AU73" s="1304"/>
      <c r="AV73" s="1301"/>
      <c r="AW73" s="1296"/>
      <c r="AX73" s="1302"/>
      <c r="AY73" s="210"/>
      <c r="AZ73" s="1302"/>
      <c r="BA73" s="1315">
        <v>0.02</v>
      </c>
      <c r="BB73" s="1261">
        <v>0.03</v>
      </c>
      <c r="BC73" s="1261">
        <v>0.05</v>
      </c>
      <c r="BD73" s="1317">
        <v>0.06</v>
      </c>
      <c r="BE73" s="190"/>
      <c r="BF73" s="1306">
        <v>0.99</v>
      </c>
      <c r="BG73" s="189"/>
      <c r="BH73" s="1191"/>
      <c r="BI73" s="1193"/>
      <c r="BJ73" s="1195"/>
      <c r="BK73" s="189"/>
      <c r="BL73" s="692"/>
      <c r="BM73" s="173"/>
      <c r="BN73" s="173"/>
      <c r="BO73" s="173"/>
      <c r="BP73" s="173"/>
      <c r="BQ73" s="173"/>
      <c r="BR73" s="173"/>
      <c r="BS73" s="173"/>
      <c r="BT73" s="173"/>
      <c r="BU73" s="173"/>
      <c r="BV73" s="173"/>
      <c r="BW73" s="173"/>
      <c r="BX73" s="173"/>
      <c r="BY73" s="173"/>
    </row>
    <row r="74" spans="1:16185" s="188" customFormat="1" ht="13.5" customHeight="1">
      <c r="A74" s="188" t="s">
        <v>553</v>
      </c>
      <c r="B74" s="1293"/>
      <c r="C74" s="1267"/>
      <c r="D74" s="1273"/>
      <c r="E74" s="209" t="s">
        <v>466</v>
      </c>
      <c r="F74" s="208"/>
      <c r="G74" s="207">
        <v>174640</v>
      </c>
      <c r="H74" s="206"/>
      <c r="I74" s="207">
        <v>171810</v>
      </c>
      <c r="J74" s="206"/>
      <c r="K74" s="205" t="s">
        <v>552</v>
      </c>
      <c r="L74" s="204">
        <v>1630</v>
      </c>
      <c r="M74" s="203"/>
      <c r="N74" s="202" t="s">
        <v>551</v>
      </c>
      <c r="O74" s="204">
        <v>1600</v>
      </c>
      <c r="P74" s="203"/>
      <c r="Q74" s="202" t="s">
        <v>551</v>
      </c>
      <c r="R74" s="1258"/>
      <c r="S74" s="1265"/>
      <c r="T74" s="1274"/>
      <c r="U74" s="1285"/>
      <c r="V74" s="201"/>
      <c r="W74" s="200"/>
      <c r="X74" s="199"/>
      <c r="Y74" s="1188"/>
      <c r="Z74" s="692"/>
      <c r="AA74" s="701"/>
      <c r="AB74" s="1320"/>
      <c r="AC74" s="705"/>
      <c r="AD74" s="198"/>
      <c r="AE74" s="1298"/>
      <c r="AF74" s="197"/>
      <c r="AG74" s="1286"/>
      <c r="AH74" s="196"/>
      <c r="AI74" s="196"/>
      <c r="AJ74" s="1323"/>
      <c r="AK74" s="195"/>
      <c r="AL74" s="1324"/>
      <c r="AM74" s="194" t="s">
        <v>550</v>
      </c>
      <c r="AN74" s="1289" t="e">
        <v>#REF!</v>
      </c>
      <c r="AO74" s="1292" t="e">
        <v>#REF!</v>
      </c>
      <c r="AP74" s="1302"/>
      <c r="AQ74" s="696" t="s">
        <v>549</v>
      </c>
      <c r="AR74" s="193">
        <v>2000</v>
      </c>
      <c r="AS74" s="192">
        <v>2300</v>
      </c>
      <c r="AT74" s="1258"/>
      <c r="AU74" s="1305"/>
      <c r="AV74" s="1301"/>
      <c r="AW74" s="1297"/>
      <c r="AX74" s="1302"/>
      <c r="AY74" s="191"/>
      <c r="AZ74" s="1302"/>
      <c r="BA74" s="1315"/>
      <c r="BB74" s="1261"/>
      <c r="BC74" s="1261"/>
      <c r="BD74" s="1317"/>
      <c r="BE74" s="190"/>
      <c r="BF74" s="1328"/>
      <c r="BG74" s="189"/>
      <c r="BH74" s="1191"/>
      <c r="BI74" s="1193"/>
      <c r="BJ74" s="1195"/>
      <c r="BK74" s="189"/>
      <c r="BL74" s="692"/>
      <c r="BM74" s="173"/>
      <c r="BN74" s="173"/>
      <c r="BO74" s="173"/>
      <c r="BP74" s="173"/>
      <c r="BQ74" s="173"/>
      <c r="BR74" s="173"/>
      <c r="BS74" s="173"/>
      <c r="BT74" s="173"/>
      <c r="BU74" s="173"/>
      <c r="BV74" s="173"/>
      <c r="BW74" s="173"/>
      <c r="BX74" s="173"/>
      <c r="BY74" s="173"/>
    </row>
    <row r="75" spans="1:16185" s="173" customFormat="1">
      <c r="B75" s="185"/>
      <c r="C75" s="185"/>
      <c r="D75" s="185"/>
      <c r="E75" s="185"/>
      <c r="F75" s="184"/>
      <c r="G75" s="175"/>
      <c r="H75" s="183"/>
      <c r="I75" s="176"/>
      <c r="J75" s="183"/>
      <c r="K75" s="692"/>
      <c r="L75" s="175"/>
      <c r="M75" s="183"/>
      <c r="N75" s="174"/>
      <c r="O75" s="176"/>
      <c r="P75" s="183"/>
      <c r="Q75" s="174"/>
      <c r="R75" s="174"/>
      <c r="S75" s="182"/>
      <c r="T75" s="181"/>
      <c r="U75" s="180"/>
      <c r="V75" s="692"/>
      <c r="W75" s="691"/>
      <c r="X75" s="690"/>
      <c r="Y75" s="174"/>
      <c r="Z75" s="692"/>
      <c r="AA75" s="176"/>
      <c r="AB75" s="692"/>
      <c r="AC75" s="179"/>
      <c r="AD75" s="179"/>
      <c r="AE75" s="692"/>
      <c r="AF75" s="179"/>
      <c r="AG75" s="174"/>
      <c r="AH75" s="187"/>
      <c r="AI75" s="187"/>
      <c r="AJ75" s="692"/>
      <c r="AK75" s="186"/>
      <c r="AL75" s="175"/>
      <c r="AM75" s="177"/>
      <c r="AN75" s="175"/>
      <c r="AO75" s="175"/>
      <c r="AP75" s="175"/>
      <c r="AQ75" s="177"/>
      <c r="AR75" s="175"/>
      <c r="AS75" s="175"/>
      <c r="AT75" s="174"/>
      <c r="AU75" s="176"/>
      <c r="AV75" s="692"/>
      <c r="AW75" s="175"/>
      <c r="AX75" s="175"/>
      <c r="AY75" s="177"/>
      <c r="AZ75" s="175"/>
      <c r="BA75" s="1329"/>
      <c r="BB75" s="1329"/>
      <c r="BC75" s="1329"/>
      <c r="BD75" s="1329"/>
      <c r="BE75" s="175"/>
      <c r="BF75" s="177"/>
      <c r="BG75" s="175"/>
      <c r="BH75" s="1187"/>
      <c r="BI75" s="1188"/>
      <c r="BJ75" s="1189"/>
      <c r="BK75" s="175"/>
      <c r="BL75" s="174"/>
      <c r="BZ75" s="172"/>
      <c r="CA75" s="172"/>
      <c r="CB75" s="172"/>
      <c r="CC75" s="172"/>
      <c r="CD75" s="172"/>
      <c r="CE75" s="172"/>
      <c r="CF75" s="172"/>
      <c r="CG75" s="172"/>
      <c r="CH75" s="172"/>
      <c r="CI75" s="172"/>
      <c r="CJ75" s="172"/>
      <c r="CK75" s="172"/>
      <c r="CL75" s="172"/>
      <c r="CM75" s="172"/>
      <c r="CN75" s="172"/>
      <c r="CO75" s="172"/>
      <c r="CP75" s="172"/>
      <c r="CQ75" s="172"/>
      <c r="CR75" s="172"/>
      <c r="CS75" s="172"/>
      <c r="CT75" s="172"/>
      <c r="CU75" s="172"/>
      <c r="CV75" s="172"/>
      <c r="CW75" s="172"/>
      <c r="CX75" s="172"/>
      <c r="CY75" s="172"/>
      <c r="CZ75" s="172"/>
      <c r="DA75" s="172"/>
      <c r="DB75" s="172"/>
      <c r="DC75" s="172"/>
      <c r="DD75" s="172"/>
      <c r="DE75" s="172"/>
      <c r="DF75" s="172"/>
      <c r="DG75" s="172"/>
      <c r="DH75" s="172"/>
      <c r="DI75" s="172"/>
      <c r="DJ75" s="172"/>
      <c r="DK75" s="172"/>
      <c r="DL75" s="172"/>
      <c r="DM75" s="172"/>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c r="HO75" s="172"/>
      <c r="HP75" s="172"/>
      <c r="HQ75" s="172"/>
      <c r="HR75" s="172"/>
      <c r="HS75" s="172"/>
      <c r="HT75" s="172"/>
      <c r="HU75" s="172"/>
      <c r="HV75" s="172"/>
      <c r="HW75" s="172"/>
      <c r="HX75" s="172"/>
      <c r="HY75" s="172"/>
      <c r="HZ75" s="172"/>
      <c r="IA75" s="172"/>
      <c r="IB75" s="172"/>
      <c r="IC75" s="172"/>
      <c r="ID75" s="172"/>
      <c r="IE75" s="172"/>
      <c r="IF75" s="172"/>
      <c r="IG75" s="172"/>
      <c r="IH75" s="172"/>
      <c r="II75" s="172"/>
      <c r="IJ75" s="172"/>
      <c r="IK75" s="172"/>
      <c r="IL75" s="172"/>
      <c r="IM75" s="172"/>
      <c r="IN75" s="172"/>
      <c r="IO75" s="172"/>
      <c r="IP75" s="172"/>
      <c r="IQ75" s="172"/>
      <c r="IR75" s="172"/>
      <c r="IS75" s="172"/>
      <c r="IT75" s="172"/>
      <c r="IU75" s="172"/>
      <c r="IV75" s="172"/>
      <c r="IW75" s="172"/>
      <c r="IX75" s="172"/>
      <c r="IY75" s="172"/>
      <c r="IZ75" s="172"/>
      <c r="JA75" s="172"/>
      <c r="JB75" s="172"/>
      <c r="JC75" s="172"/>
      <c r="JD75" s="172"/>
      <c r="JE75" s="172"/>
      <c r="JF75" s="172"/>
      <c r="JG75" s="172"/>
      <c r="JH75" s="172"/>
      <c r="JI75" s="172"/>
      <c r="JJ75" s="172"/>
      <c r="JK75" s="172"/>
      <c r="JL75" s="172"/>
      <c r="JM75" s="172"/>
      <c r="JN75" s="172"/>
      <c r="JO75" s="172"/>
      <c r="JP75" s="172"/>
      <c r="JQ75" s="172"/>
      <c r="JR75" s="172"/>
      <c r="JS75" s="172"/>
      <c r="JT75" s="172"/>
      <c r="JU75" s="172"/>
      <c r="JV75" s="172"/>
      <c r="JW75" s="172"/>
      <c r="JX75" s="172"/>
      <c r="JY75" s="172"/>
      <c r="JZ75" s="172"/>
      <c r="KA75" s="172"/>
      <c r="KB75" s="172"/>
      <c r="KC75" s="172"/>
      <c r="KD75" s="172"/>
      <c r="KE75" s="172"/>
      <c r="KF75" s="172"/>
      <c r="KG75" s="172"/>
      <c r="KH75" s="172"/>
      <c r="KI75" s="172"/>
      <c r="KJ75" s="172"/>
      <c r="KK75" s="172"/>
      <c r="KL75" s="172"/>
      <c r="KM75" s="172"/>
      <c r="KN75" s="172"/>
      <c r="KO75" s="172"/>
      <c r="KP75" s="172"/>
      <c r="KQ75" s="172"/>
      <c r="KR75" s="172"/>
      <c r="KS75" s="172"/>
      <c r="KT75" s="172"/>
      <c r="KU75" s="172"/>
      <c r="KV75" s="172"/>
      <c r="KW75" s="172"/>
      <c r="KX75" s="172"/>
      <c r="KY75" s="172"/>
      <c r="KZ75" s="172"/>
      <c r="LA75" s="172"/>
      <c r="LB75" s="172"/>
      <c r="LC75" s="172"/>
      <c r="LD75" s="172"/>
      <c r="LE75" s="172"/>
      <c r="LF75" s="172"/>
      <c r="LG75" s="172"/>
      <c r="LH75" s="172"/>
      <c r="LI75" s="172"/>
      <c r="LJ75" s="172"/>
      <c r="LK75" s="172"/>
      <c r="LL75" s="172"/>
      <c r="LM75" s="172"/>
      <c r="LN75" s="172"/>
      <c r="LO75" s="172"/>
      <c r="LP75" s="172"/>
      <c r="LQ75" s="172"/>
      <c r="LR75" s="172"/>
      <c r="LS75" s="172"/>
      <c r="LT75" s="172"/>
      <c r="LU75" s="172"/>
      <c r="LV75" s="172"/>
      <c r="LW75" s="172"/>
      <c r="LX75" s="172"/>
      <c r="LY75" s="172"/>
      <c r="LZ75" s="172"/>
      <c r="MA75" s="172"/>
      <c r="MB75" s="172"/>
      <c r="MC75" s="172"/>
      <c r="MD75" s="172"/>
      <c r="ME75" s="172"/>
      <c r="MF75" s="172"/>
      <c r="MG75" s="172"/>
      <c r="MH75" s="172"/>
      <c r="MI75" s="172"/>
      <c r="MJ75" s="172"/>
      <c r="MK75" s="172"/>
      <c r="ML75" s="172"/>
      <c r="MM75" s="172"/>
      <c r="MN75" s="172"/>
      <c r="MO75" s="172"/>
      <c r="MP75" s="172"/>
      <c r="MQ75" s="172"/>
      <c r="MR75" s="172"/>
      <c r="MS75" s="172"/>
      <c r="MT75" s="172"/>
      <c r="MU75" s="172"/>
      <c r="MV75" s="172"/>
      <c r="MW75" s="172"/>
      <c r="MX75" s="172"/>
      <c r="MY75" s="172"/>
      <c r="MZ75" s="172"/>
      <c r="NA75" s="172"/>
      <c r="NB75" s="172"/>
      <c r="NC75" s="172"/>
      <c r="ND75" s="172"/>
      <c r="NE75" s="172"/>
      <c r="NF75" s="172"/>
      <c r="NG75" s="172"/>
      <c r="NH75" s="172"/>
      <c r="NI75" s="172"/>
      <c r="NJ75" s="172"/>
      <c r="NK75" s="172"/>
      <c r="NL75" s="172"/>
      <c r="NM75" s="172"/>
      <c r="NN75" s="172"/>
      <c r="NO75" s="172"/>
      <c r="NP75" s="172"/>
      <c r="NQ75" s="172"/>
      <c r="NR75" s="172"/>
      <c r="NS75" s="172"/>
      <c r="NT75" s="172"/>
      <c r="NU75" s="172"/>
      <c r="NV75" s="172"/>
      <c r="NW75" s="172"/>
      <c r="NX75" s="172"/>
      <c r="NY75" s="172"/>
      <c r="NZ75" s="172"/>
      <c r="OA75" s="172"/>
      <c r="OB75" s="172"/>
      <c r="OC75" s="172"/>
      <c r="OD75" s="172"/>
      <c r="OE75" s="172"/>
      <c r="OF75" s="172"/>
      <c r="OG75" s="172"/>
      <c r="OH75" s="172"/>
      <c r="OI75" s="172"/>
      <c r="OJ75" s="172"/>
      <c r="OK75" s="172"/>
      <c r="OL75" s="172"/>
      <c r="OM75" s="172"/>
      <c r="ON75" s="172"/>
      <c r="OO75" s="172"/>
      <c r="OP75" s="172"/>
      <c r="OQ75" s="172"/>
      <c r="OR75" s="172"/>
      <c r="OS75" s="172"/>
      <c r="OT75" s="172"/>
      <c r="OU75" s="172"/>
      <c r="OV75" s="172"/>
      <c r="OW75" s="172"/>
      <c r="OX75" s="172"/>
      <c r="OY75" s="172"/>
      <c r="OZ75" s="172"/>
      <c r="PA75" s="172"/>
      <c r="PB75" s="172"/>
      <c r="PC75" s="172"/>
      <c r="PD75" s="172"/>
      <c r="PE75" s="172"/>
      <c r="PF75" s="172"/>
      <c r="PG75" s="172"/>
      <c r="PH75" s="172"/>
      <c r="PI75" s="172"/>
      <c r="PJ75" s="172"/>
      <c r="PK75" s="172"/>
      <c r="PL75" s="172"/>
      <c r="PM75" s="172"/>
      <c r="PN75" s="172"/>
      <c r="PO75" s="172"/>
      <c r="PP75" s="172"/>
      <c r="PQ75" s="172"/>
      <c r="PR75" s="172"/>
      <c r="PS75" s="172"/>
      <c r="PT75" s="172"/>
      <c r="PU75" s="172"/>
      <c r="PV75" s="172"/>
      <c r="PW75" s="172"/>
      <c r="PX75" s="172"/>
      <c r="PY75" s="172"/>
      <c r="PZ75" s="172"/>
      <c r="QA75" s="172"/>
      <c r="QB75" s="172"/>
      <c r="QC75" s="172"/>
      <c r="QD75" s="172"/>
      <c r="QE75" s="172"/>
      <c r="QF75" s="172"/>
      <c r="QG75" s="172"/>
      <c r="QH75" s="172"/>
      <c r="QI75" s="172"/>
      <c r="QJ75" s="172"/>
      <c r="QK75" s="172"/>
      <c r="QL75" s="172"/>
      <c r="QM75" s="172"/>
      <c r="QN75" s="172"/>
      <c r="QO75" s="172"/>
      <c r="QP75" s="172"/>
      <c r="QQ75" s="172"/>
      <c r="QR75" s="172"/>
      <c r="QS75" s="172"/>
      <c r="QT75" s="172"/>
      <c r="QU75" s="172"/>
      <c r="QV75" s="172"/>
      <c r="QW75" s="172"/>
      <c r="QX75" s="172"/>
      <c r="QY75" s="172"/>
      <c r="QZ75" s="172"/>
      <c r="RA75" s="172"/>
      <c r="RB75" s="172"/>
      <c r="RC75" s="172"/>
      <c r="RD75" s="172"/>
      <c r="RE75" s="172"/>
      <c r="RF75" s="172"/>
      <c r="RG75" s="172"/>
      <c r="RH75" s="172"/>
      <c r="RI75" s="172"/>
      <c r="RJ75" s="172"/>
      <c r="RK75" s="172"/>
      <c r="RL75" s="172"/>
      <c r="RM75" s="172"/>
      <c r="RN75" s="172"/>
      <c r="RO75" s="172"/>
      <c r="RP75" s="172"/>
      <c r="RQ75" s="172"/>
      <c r="RR75" s="172"/>
      <c r="RS75" s="172"/>
      <c r="RT75" s="172"/>
      <c r="RU75" s="172"/>
      <c r="RV75" s="172"/>
      <c r="RW75" s="172"/>
      <c r="RX75" s="172"/>
      <c r="RY75" s="172"/>
      <c r="RZ75" s="172"/>
      <c r="SA75" s="172"/>
      <c r="SB75" s="172"/>
      <c r="SC75" s="172"/>
      <c r="SD75" s="172"/>
      <c r="SE75" s="172"/>
      <c r="SF75" s="172"/>
      <c r="SG75" s="172"/>
      <c r="SH75" s="172"/>
      <c r="SI75" s="172"/>
      <c r="SJ75" s="172"/>
      <c r="SK75" s="172"/>
      <c r="SL75" s="172"/>
      <c r="SM75" s="172"/>
      <c r="SN75" s="172"/>
      <c r="SO75" s="172"/>
      <c r="SP75" s="172"/>
      <c r="SQ75" s="172"/>
      <c r="SR75" s="172"/>
      <c r="SS75" s="172"/>
      <c r="ST75" s="172"/>
      <c r="SU75" s="172"/>
      <c r="SV75" s="172"/>
      <c r="SW75" s="172"/>
      <c r="SX75" s="172"/>
      <c r="SY75" s="172"/>
      <c r="SZ75" s="172"/>
      <c r="TA75" s="172"/>
      <c r="TB75" s="172"/>
      <c r="TC75" s="172"/>
      <c r="TD75" s="172"/>
      <c r="TE75" s="172"/>
      <c r="TF75" s="172"/>
      <c r="TG75" s="172"/>
      <c r="TH75" s="172"/>
      <c r="TI75" s="172"/>
      <c r="TJ75" s="172"/>
      <c r="TK75" s="172"/>
      <c r="TL75" s="172"/>
      <c r="TM75" s="172"/>
      <c r="TN75" s="172"/>
      <c r="TO75" s="172"/>
      <c r="TP75" s="172"/>
      <c r="TQ75" s="172"/>
      <c r="TR75" s="172"/>
      <c r="TS75" s="172"/>
      <c r="TT75" s="172"/>
      <c r="TU75" s="172"/>
      <c r="TV75" s="172"/>
      <c r="TW75" s="172"/>
      <c r="TX75" s="172"/>
      <c r="TY75" s="172"/>
      <c r="TZ75" s="172"/>
      <c r="UA75" s="172"/>
      <c r="UB75" s="172"/>
      <c r="UC75" s="172"/>
      <c r="UD75" s="172"/>
      <c r="UE75" s="172"/>
      <c r="UF75" s="172"/>
      <c r="UG75" s="172"/>
      <c r="UH75" s="172"/>
      <c r="UI75" s="172"/>
      <c r="UJ75" s="172"/>
      <c r="UK75" s="172"/>
      <c r="UL75" s="172"/>
      <c r="UM75" s="172"/>
      <c r="UN75" s="172"/>
      <c r="UO75" s="172"/>
      <c r="UP75" s="172"/>
      <c r="UQ75" s="172"/>
      <c r="UR75" s="172"/>
      <c r="US75" s="172"/>
      <c r="UT75" s="172"/>
      <c r="UU75" s="172"/>
      <c r="UV75" s="172"/>
      <c r="UW75" s="172"/>
      <c r="UX75" s="172"/>
      <c r="UY75" s="172"/>
      <c r="UZ75" s="172"/>
      <c r="VA75" s="172"/>
      <c r="VB75" s="172"/>
      <c r="VC75" s="172"/>
      <c r="VD75" s="172"/>
      <c r="VE75" s="172"/>
      <c r="VF75" s="172"/>
      <c r="VG75" s="172"/>
      <c r="VH75" s="172"/>
      <c r="VI75" s="172"/>
      <c r="VJ75" s="172"/>
      <c r="VK75" s="172"/>
      <c r="VL75" s="172"/>
      <c r="VM75" s="172"/>
      <c r="VN75" s="172"/>
      <c r="VO75" s="172"/>
      <c r="VP75" s="172"/>
      <c r="VQ75" s="172"/>
      <c r="VR75" s="172"/>
      <c r="VS75" s="172"/>
      <c r="VT75" s="172"/>
      <c r="VU75" s="172"/>
      <c r="VV75" s="172"/>
      <c r="VW75" s="172"/>
      <c r="VX75" s="172"/>
      <c r="VY75" s="172"/>
      <c r="VZ75" s="172"/>
      <c r="WA75" s="172"/>
      <c r="WB75" s="172"/>
      <c r="WC75" s="172"/>
      <c r="WD75" s="172"/>
      <c r="WE75" s="172"/>
      <c r="WF75" s="172"/>
      <c r="WG75" s="172"/>
      <c r="WH75" s="172"/>
      <c r="WI75" s="172"/>
      <c r="WJ75" s="172"/>
      <c r="WK75" s="172"/>
      <c r="WL75" s="172"/>
      <c r="WM75" s="172"/>
      <c r="WN75" s="172"/>
      <c r="WO75" s="172"/>
      <c r="WP75" s="172"/>
      <c r="WQ75" s="172"/>
      <c r="WR75" s="172"/>
      <c r="WS75" s="172"/>
      <c r="WT75" s="172"/>
      <c r="WU75" s="172"/>
      <c r="WV75" s="172"/>
      <c r="WW75" s="172"/>
      <c r="WX75" s="172"/>
      <c r="WY75" s="172"/>
      <c r="WZ75" s="172"/>
      <c r="XA75" s="172"/>
      <c r="XB75" s="172"/>
      <c r="XC75" s="172"/>
      <c r="XD75" s="172"/>
      <c r="XE75" s="172"/>
      <c r="XF75" s="172"/>
      <c r="XG75" s="172"/>
      <c r="XH75" s="172"/>
      <c r="XI75" s="172"/>
      <c r="XJ75" s="172"/>
      <c r="XK75" s="172"/>
      <c r="XL75" s="172"/>
      <c r="XM75" s="172"/>
      <c r="XN75" s="172"/>
      <c r="XO75" s="172"/>
      <c r="XP75" s="172"/>
      <c r="XQ75" s="172"/>
      <c r="XR75" s="172"/>
      <c r="XS75" s="172"/>
      <c r="XT75" s="172"/>
      <c r="XU75" s="172"/>
      <c r="XV75" s="172"/>
      <c r="XW75" s="172"/>
      <c r="XX75" s="172"/>
      <c r="XY75" s="172"/>
      <c r="XZ75" s="172"/>
      <c r="YA75" s="172"/>
      <c r="YB75" s="172"/>
      <c r="YC75" s="172"/>
      <c r="YD75" s="172"/>
      <c r="YE75" s="172"/>
      <c r="YF75" s="172"/>
      <c r="YG75" s="172"/>
      <c r="YH75" s="172"/>
      <c r="YI75" s="172"/>
      <c r="YJ75" s="172"/>
      <c r="YK75" s="172"/>
      <c r="YL75" s="172"/>
      <c r="YM75" s="172"/>
      <c r="YN75" s="172"/>
      <c r="YO75" s="172"/>
      <c r="YP75" s="172"/>
      <c r="YQ75" s="172"/>
      <c r="YR75" s="172"/>
      <c r="YS75" s="172"/>
      <c r="YT75" s="172"/>
      <c r="YU75" s="172"/>
      <c r="YV75" s="172"/>
      <c r="YW75" s="172"/>
      <c r="YX75" s="172"/>
      <c r="YY75" s="172"/>
      <c r="YZ75" s="172"/>
      <c r="ZA75" s="172"/>
      <c r="ZB75" s="172"/>
      <c r="ZC75" s="172"/>
      <c r="ZD75" s="172"/>
      <c r="ZE75" s="172"/>
      <c r="ZF75" s="172"/>
      <c r="ZG75" s="172"/>
      <c r="ZH75" s="172"/>
      <c r="ZI75" s="172"/>
      <c r="ZJ75" s="172"/>
      <c r="ZK75" s="172"/>
      <c r="ZL75" s="172"/>
      <c r="ZM75" s="172"/>
      <c r="ZN75" s="172"/>
      <c r="ZO75" s="172"/>
      <c r="ZP75" s="172"/>
      <c r="ZQ75" s="172"/>
      <c r="ZR75" s="172"/>
      <c r="ZS75" s="172"/>
      <c r="ZT75" s="172"/>
      <c r="ZU75" s="172"/>
      <c r="ZV75" s="172"/>
      <c r="ZW75" s="172"/>
      <c r="ZX75" s="172"/>
      <c r="ZY75" s="172"/>
      <c r="ZZ75" s="172"/>
      <c r="AAA75" s="172"/>
      <c r="AAB75" s="172"/>
      <c r="AAC75" s="172"/>
      <c r="AAD75" s="172"/>
      <c r="AAE75" s="172"/>
      <c r="AAF75" s="172"/>
      <c r="AAG75" s="172"/>
      <c r="AAH75" s="172"/>
      <c r="AAI75" s="172"/>
      <c r="AAJ75" s="172"/>
      <c r="AAK75" s="172"/>
      <c r="AAL75" s="172"/>
      <c r="AAM75" s="172"/>
      <c r="AAN75" s="172"/>
      <c r="AAO75" s="172"/>
      <c r="AAP75" s="172"/>
      <c r="AAQ75" s="172"/>
      <c r="AAR75" s="172"/>
      <c r="AAS75" s="172"/>
      <c r="AAT75" s="172"/>
      <c r="AAU75" s="172"/>
      <c r="AAV75" s="172"/>
      <c r="AAW75" s="172"/>
      <c r="AAX75" s="172"/>
      <c r="AAY75" s="172"/>
      <c r="AAZ75" s="172"/>
      <c r="ABA75" s="172"/>
      <c r="ABB75" s="172"/>
      <c r="ABC75" s="172"/>
      <c r="ABD75" s="172"/>
      <c r="ABE75" s="172"/>
      <c r="ABF75" s="172"/>
      <c r="ABG75" s="172"/>
      <c r="ABH75" s="172"/>
      <c r="ABI75" s="172"/>
      <c r="ABJ75" s="172"/>
      <c r="ABK75" s="172"/>
      <c r="ABL75" s="172"/>
      <c r="ABM75" s="172"/>
      <c r="ABN75" s="172"/>
      <c r="ABO75" s="172"/>
      <c r="ABP75" s="172"/>
      <c r="ABQ75" s="172"/>
      <c r="ABR75" s="172"/>
      <c r="ABS75" s="172"/>
      <c r="ABT75" s="172"/>
      <c r="ABU75" s="172"/>
      <c r="ABV75" s="172"/>
      <c r="ABW75" s="172"/>
      <c r="ABX75" s="172"/>
      <c r="ABY75" s="172"/>
      <c r="ABZ75" s="172"/>
      <c r="ACA75" s="172"/>
      <c r="ACB75" s="172"/>
      <c r="ACC75" s="172"/>
      <c r="ACD75" s="172"/>
      <c r="ACE75" s="172"/>
      <c r="ACF75" s="172"/>
      <c r="ACG75" s="172"/>
      <c r="ACH75" s="172"/>
      <c r="ACI75" s="172"/>
      <c r="ACJ75" s="172"/>
      <c r="ACK75" s="172"/>
      <c r="ACL75" s="172"/>
      <c r="ACM75" s="172"/>
      <c r="ACN75" s="172"/>
      <c r="ACO75" s="172"/>
      <c r="ACP75" s="172"/>
      <c r="ACQ75" s="172"/>
      <c r="ACR75" s="172"/>
      <c r="ACS75" s="172"/>
      <c r="ACT75" s="172"/>
      <c r="ACU75" s="172"/>
      <c r="ACV75" s="172"/>
      <c r="ACW75" s="172"/>
      <c r="ACX75" s="172"/>
      <c r="ACY75" s="172"/>
      <c r="ACZ75" s="172"/>
      <c r="ADA75" s="172"/>
      <c r="ADB75" s="172"/>
      <c r="ADC75" s="172"/>
      <c r="ADD75" s="172"/>
      <c r="ADE75" s="172"/>
      <c r="ADF75" s="172"/>
      <c r="ADG75" s="172"/>
      <c r="ADH75" s="172"/>
      <c r="ADI75" s="172"/>
      <c r="ADJ75" s="172"/>
      <c r="ADK75" s="172"/>
      <c r="ADL75" s="172"/>
      <c r="ADM75" s="172"/>
      <c r="ADN75" s="172"/>
      <c r="ADO75" s="172"/>
      <c r="ADP75" s="172"/>
      <c r="ADQ75" s="172"/>
      <c r="ADR75" s="172"/>
      <c r="ADS75" s="172"/>
      <c r="ADT75" s="172"/>
      <c r="ADU75" s="172"/>
      <c r="ADV75" s="172"/>
      <c r="ADW75" s="172"/>
      <c r="ADX75" s="172"/>
      <c r="ADY75" s="172"/>
      <c r="ADZ75" s="172"/>
      <c r="AEA75" s="172"/>
      <c r="AEB75" s="172"/>
      <c r="AEC75" s="172"/>
      <c r="AED75" s="172"/>
      <c r="AEE75" s="172"/>
      <c r="AEF75" s="172"/>
      <c r="AEG75" s="172"/>
      <c r="AEH75" s="172"/>
      <c r="AEI75" s="172"/>
      <c r="AEJ75" s="172"/>
      <c r="AEK75" s="172"/>
      <c r="AEL75" s="172"/>
      <c r="AEM75" s="172"/>
      <c r="AEN75" s="172"/>
      <c r="AEO75" s="172"/>
      <c r="AEP75" s="172"/>
      <c r="AEQ75" s="172"/>
      <c r="AER75" s="172"/>
      <c r="AES75" s="172"/>
      <c r="AET75" s="172"/>
      <c r="AEU75" s="172"/>
      <c r="AEV75" s="172"/>
      <c r="AEW75" s="172"/>
      <c r="AEX75" s="172"/>
      <c r="AEY75" s="172"/>
      <c r="AEZ75" s="172"/>
      <c r="AFA75" s="172"/>
      <c r="AFB75" s="172"/>
      <c r="AFC75" s="172"/>
      <c r="AFD75" s="172"/>
      <c r="AFE75" s="172"/>
      <c r="AFF75" s="172"/>
      <c r="AFG75" s="172"/>
      <c r="AFH75" s="172"/>
      <c r="AFI75" s="172"/>
      <c r="AFJ75" s="172"/>
      <c r="AFK75" s="172"/>
      <c r="AFL75" s="172"/>
      <c r="AFM75" s="172"/>
      <c r="AFN75" s="172"/>
      <c r="AFO75" s="172"/>
      <c r="AFP75" s="172"/>
      <c r="AFQ75" s="172"/>
      <c r="AFR75" s="172"/>
      <c r="AFS75" s="172"/>
      <c r="AFT75" s="172"/>
      <c r="AFU75" s="172"/>
      <c r="AFV75" s="172"/>
      <c r="AFW75" s="172"/>
      <c r="AFX75" s="172"/>
      <c r="AFY75" s="172"/>
      <c r="AFZ75" s="172"/>
      <c r="AGA75" s="172"/>
      <c r="AGB75" s="172"/>
      <c r="AGC75" s="172"/>
      <c r="AGD75" s="172"/>
      <c r="AGE75" s="172"/>
      <c r="AGF75" s="172"/>
      <c r="AGG75" s="172"/>
      <c r="AGH75" s="172"/>
      <c r="AGI75" s="172"/>
      <c r="AGJ75" s="172"/>
      <c r="AGK75" s="172"/>
      <c r="AGL75" s="172"/>
      <c r="AGM75" s="172"/>
      <c r="AGN75" s="172"/>
      <c r="AGO75" s="172"/>
      <c r="AGP75" s="172"/>
      <c r="AGQ75" s="172"/>
      <c r="AGR75" s="172"/>
      <c r="AGS75" s="172"/>
      <c r="AGT75" s="172"/>
      <c r="AGU75" s="172"/>
      <c r="AGV75" s="172"/>
      <c r="AGW75" s="172"/>
      <c r="AGX75" s="172"/>
      <c r="AGY75" s="172"/>
      <c r="AGZ75" s="172"/>
      <c r="AHA75" s="172"/>
      <c r="AHB75" s="172"/>
      <c r="AHC75" s="172"/>
      <c r="AHD75" s="172"/>
      <c r="AHE75" s="172"/>
      <c r="AHF75" s="172"/>
      <c r="AHG75" s="172"/>
      <c r="AHH75" s="172"/>
      <c r="AHI75" s="172"/>
      <c r="AHJ75" s="172"/>
      <c r="AHK75" s="172"/>
      <c r="AHL75" s="172"/>
      <c r="AHM75" s="172"/>
      <c r="AHN75" s="172"/>
      <c r="AHO75" s="172"/>
      <c r="AHP75" s="172"/>
      <c r="AHQ75" s="172"/>
      <c r="AHR75" s="172"/>
      <c r="AHS75" s="172"/>
      <c r="AHT75" s="172"/>
      <c r="AHU75" s="172"/>
      <c r="AHV75" s="172"/>
      <c r="AHW75" s="172"/>
      <c r="AHX75" s="172"/>
      <c r="AHY75" s="172"/>
      <c r="AHZ75" s="172"/>
      <c r="AIA75" s="172"/>
      <c r="AIB75" s="172"/>
      <c r="AIC75" s="172"/>
      <c r="AID75" s="172"/>
      <c r="AIE75" s="172"/>
      <c r="AIF75" s="172"/>
      <c r="AIG75" s="172"/>
      <c r="AIH75" s="172"/>
      <c r="AII75" s="172"/>
      <c r="AIJ75" s="172"/>
      <c r="AIK75" s="172"/>
      <c r="AIL75" s="172"/>
      <c r="AIM75" s="172"/>
      <c r="AIN75" s="172"/>
      <c r="AIO75" s="172"/>
      <c r="AIP75" s="172"/>
      <c r="AIQ75" s="172"/>
      <c r="AIR75" s="172"/>
      <c r="AIS75" s="172"/>
      <c r="AIT75" s="172"/>
      <c r="AIU75" s="172"/>
      <c r="AIV75" s="172"/>
      <c r="AIW75" s="172"/>
      <c r="AIX75" s="172"/>
      <c r="AIY75" s="172"/>
      <c r="AIZ75" s="172"/>
      <c r="AJA75" s="172"/>
      <c r="AJB75" s="172"/>
      <c r="AJC75" s="172"/>
      <c r="AJD75" s="172"/>
      <c r="AJE75" s="172"/>
      <c r="AJF75" s="172"/>
      <c r="AJG75" s="172"/>
      <c r="AJH75" s="172"/>
      <c r="AJI75" s="172"/>
      <c r="AJJ75" s="172"/>
      <c r="AJK75" s="172"/>
      <c r="AJL75" s="172"/>
      <c r="AJM75" s="172"/>
      <c r="AJN75" s="172"/>
      <c r="AJO75" s="172"/>
      <c r="AJP75" s="172"/>
      <c r="AJQ75" s="172"/>
      <c r="AJR75" s="172"/>
      <c r="AJS75" s="172"/>
      <c r="AJT75" s="172"/>
      <c r="AJU75" s="172"/>
      <c r="AJV75" s="172"/>
      <c r="AJW75" s="172"/>
      <c r="AJX75" s="172"/>
      <c r="AJY75" s="172"/>
      <c r="AJZ75" s="172"/>
      <c r="AKA75" s="172"/>
      <c r="AKB75" s="172"/>
      <c r="AKC75" s="172"/>
      <c r="AKD75" s="172"/>
      <c r="AKE75" s="172"/>
      <c r="AKF75" s="172"/>
      <c r="AKG75" s="172"/>
      <c r="AKH75" s="172"/>
      <c r="AKI75" s="172"/>
      <c r="AKJ75" s="172"/>
      <c r="AKK75" s="172"/>
      <c r="AKL75" s="172"/>
      <c r="AKM75" s="172"/>
      <c r="AKN75" s="172"/>
      <c r="AKO75" s="172"/>
      <c r="AKP75" s="172"/>
      <c r="AKQ75" s="172"/>
      <c r="AKR75" s="172"/>
      <c r="AKS75" s="172"/>
      <c r="AKT75" s="172"/>
      <c r="AKU75" s="172"/>
      <c r="AKV75" s="172"/>
      <c r="AKW75" s="172"/>
      <c r="AKX75" s="172"/>
      <c r="AKY75" s="172"/>
      <c r="AKZ75" s="172"/>
      <c r="ALA75" s="172"/>
      <c r="ALB75" s="172"/>
      <c r="ALC75" s="172"/>
      <c r="ALD75" s="172"/>
      <c r="ALE75" s="172"/>
      <c r="ALF75" s="172"/>
      <c r="ALG75" s="172"/>
      <c r="ALH75" s="172"/>
      <c r="ALI75" s="172"/>
      <c r="ALJ75" s="172"/>
      <c r="ALK75" s="172"/>
      <c r="ALL75" s="172"/>
      <c r="ALM75" s="172"/>
      <c r="ALN75" s="172"/>
      <c r="ALO75" s="172"/>
      <c r="ALP75" s="172"/>
      <c r="ALQ75" s="172"/>
      <c r="ALR75" s="172"/>
      <c r="ALS75" s="172"/>
      <c r="ALT75" s="172"/>
      <c r="ALU75" s="172"/>
      <c r="ALV75" s="172"/>
      <c r="ALW75" s="172"/>
      <c r="ALX75" s="172"/>
      <c r="ALY75" s="172"/>
      <c r="ALZ75" s="172"/>
      <c r="AMA75" s="172"/>
      <c r="AMB75" s="172"/>
      <c r="AMC75" s="172"/>
      <c r="AMD75" s="172"/>
      <c r="AME75" s="172"/>
      <c r="AMF75" s="172"/>
      <c r="AMG75" s="172"/>
      <c r="AMH75" s="172"/>
      <c r="AMI75" s="172"/>
      <c r="AMJ75" s="172"/>
      <c r="AMK75" s="172"/>
      <c r="AML75" s="172"/>
      <c r="AMM75" s="172"/>
      <c r="AMN75" s="172"/>
      <c r="AMO75" s="172"/>
      <c r="AMP75" s="172"/>
      <c r="AMQ75" s="172"/>
      <c r="AMR75" s="172"/>
      <c r="AMS75" s="172"/>
      <c r="AMT75" s="172"/>
      <c r="AMU75" s="172"/>
      <c r="AMV75" s="172"/>
      <c r="AMW75" s="172"/>
      <c r="AMX75" s="172"/>
      <c r="AMY75" s="172"/>
      <c r="AMZ75" s="172"/>
      <c r="ANA75" s="172"/>
      <c r="ANB75" s="172"/>
      <c r="ANC75" s="172"/>
      <c r="AND75" s="172"/>
      <c r="ANE75" s="172"/>
      <c r="ANF75" s="172"/>
      <c r="ANG75" s="172"/>
      <c r="ANH75" s="172"/>
      <c r="ANI75" s="172"/>
      <c r="ANJ75" s="172"/>
      <c r="ANK75" s="172"/>
      <c r="ANL75" s="172"/>
      <c r="ANM75" s="172"/>
      <c r="ANN75" s="172"/>
      <c r="ANO75" s="172"/>
      <c r="ANP75" s="172"/>
      <c r="ANQ75" s="172"/>
      <c r="ANR75" s="172"/>
      <c r="ANS75" s="172"/>
      <c r="ANT75" s="172"/>
      <c r="ANU75" s="172"/>
      <c r="ANV75" s="172"/>
      <c r="ANW75" s="172"/>
      <c r="ANX75" s="172"/>
      <c r="ANY75" s="172"/>
      <c r="ANZ75" s="172"/>
      <c r="AOA75" s="172"/>
      <c r="AOB75" s="172"/>
      <c r="AOC75" s="172"/>
      <c r="AOD75" s="172"/>
      <c r="AOE75" s="172"/>
      <c r="AOF75" s="172"/>
      <c r="AOG75" s="172"/>
      <c r="AOH75" s="172"/>
      <c r="AOI75" s="172"/>
      <c r="AOJ75" s="172"/>
      <c r="AOK75" s="172"/>
      <c r="AOL75" s="172"/>
      <c r="AOM75" s="172"/>
      <c r="AON75" s="172"/>
      <c r="AOO75" s="172"/>
      <c r="AOP75" s="172"/>
      <c r="AOQ75" s="172"/>
      <c r="AOR75" s="172"/>
      <c r="AOS75" s="172"/>
      <c r="AOT75" s="172"/>
      <c r="AOU75" s="172"/>
      <c r="AOV75" s="172"/>
      <c r="AOW75" s="172"/>
      <c r="AOX75" s="172"/>
      <c r="AOY75" s="172"/>
      <c r="AOZ75" s="172"/>
      <c r="APA75" s="172"/>
      <c r="APB75" s="172"/>
      <c r="APC75" s="172"/>
      <c r="APD75" s="172"/>
      <c r="APE75" s="172"/>
      <c r="APF75" s="172"/>
      <c r="APG75" s="172"/>
      <c r="APH75" s="172"/>
      <c r="API75" s="172"/>
      <c r="APJ75" s="172"/>
      <c r="APK75" s="172"/>
      <c r="APL75" s="172"/>
      <c r="APM75" s="172"/>
      <c r="APN75" s="172"/>
      <c r="APO75" s="172"/>
      <c r="APP75" s="172"/>
      <c r="APQ75" s="172"/>
      <c r="APR75" s="172"/>
      <c r="APS75" s="172"/>
      <c r="APT75" s="172"/>
      <c r="APU75" s="172"/>
      <c r="APV75" s="172"/>
      <c r="APW75" s="172"/>
      <c r="APX75" s="172"/>
      <c r="APY75" s="172"/>
      <c r="APZ75" s="172"/>
      <c r="AQA75" s="172"/>
      <c r="AQB75" s="172"/>
      <c r="AQC75" s="172"/>
      <c r="AQD75" s="172"/>
      <c r="AQE75" s="172"/>
      <c r="AQF75" s="172"/>
      <c r="AQG75" s="172"/>
      <c r="AQH75" s="172"/>
      <c r="AQI75" s="172"/>
      <c r="AQJ75" s="172"/>
      <c r="AQK75" s="172"/>
      <c r="AQL75" s="172"/>
      <c r="AQM75" s="172"/>
      <c r="AQN75" s="172"/>
      <c r="AQO75" s="172"/>
      <c r="AQP75" s="172"/>
      <c r="AQQ75" s="172"/>
      <c r="AQR75" s="172"/>
      <c r="AQS75" s="172"/>
      <c r="AQT75" s="172"/>
      <c r="AQU75" s="172"/>
      <c r="AQV75" s="172"/>
      <c r="AQW75" s="172"/>
      <c r="AQX75" s="172"/>
      <c r="AQY75" s="172"/>
      <c r="AQZ75" s="172"/>
      <c r="ARA75" s="172"/>
      <c r="ARB75" s="172"/>
      <c r="ARC75" s="172"/>
      <c r="ARD75" s="172"/>
      <c r="ARE75" s="172"/>
      <c r="ARF75" s="172"/>
      <c r="ARG75" s="172"/>
      <c r="ARH75" s="172"/>
      <c r="ARI75" s="172"/>
      <c r="ARJ75" s="172"/>
      <c r="ARK75" s="172"/>
      <c r="ARL75" s="172"/>
      <c r="ARM75" s="172"/>
      <c r="ARN75" s="172"/>
      <c r="ARO75" s="172"/>
      <c r="ARP75" s="172"/>
      <c r="ARQ75" s="172"/>
      <c r="ARR75" s="172"/>
      <c r="ARS75" s="172"/>
      <c r="ART75" s="172"/>
      <c r="ARU75" s="172"/>
      <c r="ARV75" s="172"/>
      <c r="ARW75" s="172"/>
      <c r="ARX75" s="172"/>
      <c r="ARY75" s="172"/>
      <c r="ARZ75" s="172"/>
      <c r="ASA75" s="172"/>
      <c r="ASB75" s="172"/>
      <c r="ASC75" s="172"/>
      <c r="ASD75" s="172"/>
      <c r="ASE75" s="172"/>
      <c r="ASF75" s="172"/>
      <c r="ASG75" s="172"/>
      <c r="ASH75" s="172"/>
      <c r="ASI75" s="172"/>
      <c r="ASJ75" s="172"/>
      <c r="ASK75" s="172"/>
      <c r="ASL75" s="172"/>
      <c r="ASM75" s="172"/>
      <c r="ASN75" s="172"/>
      <c r="ASO75" s="172"/>
      <c r="ASP75" s="172"/>
      <c r="ASQ75" s="172"/>
      <c r="ASR75" s="172"/>
      <c r="ASS75" s="172"/>
      <c r="AST75" s="172"/>
      <c r="ASU75" s="172"/>
      <c r="ASV75" s="172"/>
      <c r="ASW75" s="172"/>
      <c r="ASX75" s="172"/>
      <c r="ASY75" s="172"/>
      <c r="ASZ75" s="172"/>
      <c r="ATA75" s="172"/>
      <c r="ATB75" s="172"/>
      <c r="ATC75" s="172"/>
      <c r="ATD75" s="172"/>
      <c r="ATE75" s="172"/>
      <c r="ATF75" s="172"/>
      <c r="ATG75" s="172"/>
      <c r="ATH75" s="172"/>
      <c r="ATI75" s="172"/>
      <c r="ATJ75" s="172"/>
      <c r="ATK75" s="172"/>
      <c r="ATL75" s="172"/>
      <c r="ATM75" s="172"/>
      <c r="ATN75" s="172"/>
      <c r="ATO75" s="172"/>
      <c r="ATP75" s="172"/>
      <c r="ATQ75" s="172"/>
      <c r="ATR75" s="172"/>
      <c r="ATS75" s="172"/>
      <c r="ATT75" s="172"/>
      <c r="ATU75" s="172"/>
      <c r="ATV75" s="172"/>
      <c r="ATW75" s="172"/>
      <c r="ATX75" s="172"/>
      <c r="ATY75" s="172"/>
      <c r="ATZ75" s="172"/>
      <c r="AUA75" s="172"/>
      <c r="AUB75" s="172"/>
      <c r="AUC75" s="172"/>
      <c r="AUD75" s="172"/>
      <c r="AUE75" s="172"/>
      <c r="AUF75" s="172"/>
      <c r="AUG75" s="172"/>
      <c r="AUH75" s="172"/>
      <c r="AUI75" s="172"/>
      <c r="AUJ75" s="172"/>
      <c r="AUK75" s="172"/>
      <c r="AUL75" s="172"/>
      <c r="AUM75" s="172"/>
      <c r="AUN75" s="172"/>
      <c r="AUO75" s="172"/>
      <c r="AUP75" s="172"/>
      <c r="AUQ75" s="172"/>
      <c r="AUR75" s="172"/>
      <c r="AUS75" s="172"/>
      <c r="AUT75" s="172"/>
      <c r="AUU75" s="172"/>
      <c r="AUV75" s="172"/>
      <c r="AUW75" s="172"/>
      <c r="AUX75" s="172"/>
      <c r="AUY75" s="172"/>
      <c r="AUZ75" s="172"/>
      <c r="AVA75" s="172"/>
      <c r="AVB75" s="172"/>
      <c r="AVC75" s="172"/>
      <c r="AVD75" s="172"/>
      <c r="AVE75" s="172"/>
      <c r="AVF75" s="172"/>
      <c r="AVG75" s="172"/>
      <c r="AVH75" s="172"/>
      <c r="AVI75" s="172"/>
      <c r="AVJ75" s="172"/>
      <c r="AVK75" s="172"/>
      <c r="AVL75" s="172"/>
      <c r="AVM75" s="172"/>
      <c r="AVN75" s="172"/>
      <c r="AVO75" s="172"/>
      <c r="AVP75" s="172"/>
      <c r="AVQ75" s="172"/>
      <c r="AVR75" s="172"/>
      <c r="AVS75" s="172"/>
      <c r="AVT75" s="172"/>
      <c r="AVU75" s="172"/>
      <c r="AVV75" s="172"/>
      <c r="AVW75" s="172"/>
      <c r="AVX75" s="172"/>
      <c r="AVY75" s="172"/>
      <c r="AVZ75" s="172"/>
      <c r="AWA75" s="172"/>
      <c r="AWB75" s="172"/>
      <c r="AWC75" s="172"/>
      <c r="AWD75" s="172"/>
      <c r="AWE75" s="172"/>
      <c r="AWF75" s="172"/>
      <c r="AWG75" s="172"/>
      <c r="AWH75" s="172"/>
      <c r="AWI75" s="172"/>
      <c r="AWJ75" s="172"/>
      <c r="AWK75" s="172"/>
      <c r="AWL75" s="172"/>
      <c r="AWM75" s="172"/>
      <c r="AWN75" s="172"/>
      <c r="AWO75" s="172"/>
      <c r="AWP75" s="172"/>
      <c r="AWQ75" s="172"/>
      <c r="AWR75" s="172"/>
      <c r="AWS75" s="172"/>
      <c r="AWT75" s="172"/>
      <c r="AWU75" s="172"/>
      <c r="AWV75" s="172"/>
      <c r="AWW75" s="172"/>
      <c r="AWX75" s="172"/>
      <c r="AWY75" s="172"/>
      <c r="AWZ75" s="172"/>
      <c r="AXA75" s="172"/>
      <c r="AXB75" s="172"/>
      <c r="AXC75" s="172"/>
      <c r="AXD75" s="172"/>
      <c r="AXE75" s="172"/>
      <c r="AXF75" s="172"/>
      <c r="AXG75" s="172"/>
      <c r="AXH75" s="172"/>
      <c r="AXI75" s="172"/>
      <c r="AXJ75" s="172"/>
      <c r="AXK75" s="172"/>
      <c r="AXL75" s="172"/>
      <c r="AXM75" s="172"/>
      <c r="AXN75" s="172"/>
      <c r="AXO75" s="172"/>
      <c r="AXP75" s="172"/>
      <c r="AXQ75" s="172"/>
      <c r="AXR75" s="172"/>
      <c r="AXS75" s="172"/>
      <c r="AXT75" s="172"/>
      <c r="AXU75" s="172"/>
      <c r="AXV75" s="172"/>
      <c r="AXW75" s="172"/>
      <c r="AXX75" s="172"/>
      <c r="AXY75" s="172"/>
      <c r="AXZ75" s="172"/>
      <c r="AYA75" s="172"/>
      <c r="AYB75" s="172"/>
      <c r="AYC75" s="172"/>
      <c r="AYD75" s="172"/>
      <c r="AYE75" s="172"/>
      <c r="AYF75" s="172"/>
      <c r="AYG75" s="172"/>
      <c r="AYH75" s="172"/>
      <c r="AYI75" s="172"/>
      <c r="AYJ75" s="172"/>
      <c r="AYK75" s="172"/>
      <c r="AYL75" s="172"/>
      <c r="AYM75" s="172"/>
      <c r="AYN75" s="172"/>
      <c r="AYO75" s="172"/>
      <c r="AYP75" s="172"/>
      <c r="AYQ75" s="172"/>
      <c r="AYR75" s="172"/>
      <c r="AYS75" s="172"/>
      <c r="AYT75" s="172"/>
      <c r="AYU75" s="172"/>
      <c r="AYV75" s="172"/>
      <c r="AYW75" s="172"/>
      <c r="AYX75" s="172"/>
      <c r="AYY75" s="172"/>
      <c r="AYZ75" s="172"/>
      <c r="AZA75" s="172"/>
      <c r="AZB75" s="172"/>
      <c r="AZC75" s="172"/>
      <c r="AZD75" s="172"/>
      <c r="AZE75" s="172"/>
      <c r="AZF75" s="172"/>
      <c r="AZG75" s="172"/>
      <c r="AZH75" s="172"/>
      <c r="AZI75" s="172"/>
      <c r="AZJ75" s="172"/>
      <c r="AZK75" s="172"/>
      <c r="AZL75" s="172"/>
      <c r="AZM75" s="172"/>
      <c r="AZN75" s="172"/>
      <c r="AZO75" s="172"/>
      <c r="AZP75" s="172"/>
      <c r="AZQ75" s="172"/>
      <c r="AZR75" s="172"/>
      <c r="AZS75" s="172"/>
      <c r="AZT75" s="172"/>
      <c r="AZU75" s="172"/>
      <c r="AZV75" s="172"/>
      <c r="AZW75" s="172"/>
      <c r="AZX75" s="172"/>
      <c r="AZY75" s="172"/>
      <c r="AZZ75" s="172"/>
      <c r="BAA75" s="172"/>
      <c r="BAB75" s="172"/>
      <c r="BAC75" s="172"/>
      <c r="BAD75" s="172"/>
      <c r="BAE75" s="172"/>
      <c r="BAF75" s="172"/>
      <c r="BAG75" s="172"/>
      <c r="BAH75" s="172"/>
      <c r="BAI75" s="172"/>
      <c r="BAJ75" s="172"/>
      <c r="BAK75" s="172"/>
      <c r="BAL75" s="172"/>
      <c r="BAM75" s="172"/>
      <c r="BAN75" s="172"/>
      <c r="BAO75" s="172"/>
      <c r="BAP75" s="172"/>
      <c r="BAQ75" s="172"/>
      <c r="BAR75" s="172"/>
      <c r="BAS75" s="172"/>
      <c r="BAT75" s="172"/>
      <c r="BAU75" s="172"/>
      <c r="BAV75" s="172"/>
      <c r="BAW75" s="172"/>
      <c r="BAX75" s="172"/>
      <c r="BAY75" s="172"/>
      <c r="BAZ75" s="172"/>
      <c r="BBA75" s="172"/>
      <c r="BBB75" s="172"/>
      <c r="BBC75" s="172"/>
      <c r="BBD75" s="172"/>
      <c r="BBE75" s="172"/>
      <c r="BBF75" s="172"/>
      <c r="BBG75" s="172"/>
      <c r="BBH75" s="172"/>
      <c r="BBI75" s="172"/>
      <c r="BBJ75" s="172"/>
      <c r="BBK75" s="172"/>
      <c r="BBL75" s="172"/>
      <c r="BBM75" s="172"/>
      <c r="BBN75" s="172"/>
      <c r="BBO75" s="172"/>
      <c r="BBP75" s="172"/>
      <c r="BBQ75" s="172"/>
      <c r="BBR75" s="172"/>
      <c r="BBS75" s="172"/>
      <c r="BBT75" s="172"/>
      <c r="BBU75" s="172"/>
      <c r="BBV75" s="172"/>
      <c r="BBW75" s="172"/>
      <c r="BBX75" s="172"/>
      <c r="BBY75" s="172"/>
      <c r="BBZ75" s="172"/>
      <c r="BCA75" s="172"/>
      <c r="BCB75" s="172"/>
      <c r="BCC75" s="172"/>
      <c r="BCD75" s="172"/>
      <c r="BCE75" s="172"/>
      <c r="BCF75" s="172"/>
      <c r="BCG75" s="172"/>
      <c r="BCH75" s="172"/>
      <c r="BCI75" s="172"/>
      <c r="BCJ75" s="172"/>
      <c r="BCK75" s="172"/>
      <c r="BCL75" s="172"/>
      <c r="BCM75" s="172"/>
      <c r="BCN75" s="172"/>
      <c r="BCO75" s="172"/>
      <c r="BCP75" s="172"/>
      <c r="BCQ75" s="172"/>
      <c r="BCR75" s="172"/>
      <c r="BCS75" s="172"/>
      <c r="BCT75" s="172"/>
      <c r="BCU75" s="172"/>
      <c r="BCV75" s="172"/>
      <c r="BCW75" s="172"/>
      <c r="BCX75" s="172"/>
      <c r="BCY75" s="172"/>
      <c r="BCZ75" s="172"/>
      <c r="BDA75" s="172"/>
      <c r="BDB75" s="172"/>
      <c r="BDC75" s="172"/>
      <c r="BDD75" s="172"/>
      <c r="BDE75" s="172"/>
      <c r="BDF75" s="172"/>
      <c r="BDG75" s="172"/>
      <c r="BDH75" s="172"/>
      <c r="BDI75" s="172"/>
      <c r="BDJ75" s="172"/>
      <c r="BDK75" s="172"/>
      <c r="BDL75" s="172"/>
      <c r="BDM75" s="172"/>
      <c r="BDN75" s="172"/>
      <c r="BDO75" s="172"/>
      <c r="BDP75" s="172"/>
      <c r="BDQ75" s="172"/>
      <c r="BDR75" s="172"/>
      <c r="BDS75" s="172"/>
      <c r="BDT75" s="172"/>
      <c r="BDU75" s="172"/>
      <c r="BDV75" s="172"/>
      <c r="BDW75" s="172"/>
      <c r="BDX75" s="172"/>
      <c r="BDY75" s="172"/>
      <c r="BDZ75" s="172"/>
      <c r="BEA75" s="172"/>
      <c r="BEB75" s="172"/>
      <c r="BEC75" s="172"/>
      <c r="BED75" s="172"/>
      <c r="BEE75" s="172"/>
      <c r="BEF75" s="172"/>
      <c r="BEG75" s="172"/>
      <c r="BEH75" s="172"/>
      <c r="BEI75" s="172"/>
      <c r="BEJ75" s="172"/>
      <c r="BEK75" s="172"/>
      <c r="BEL75" s="172"/>
      <c r="BEM75" s="172"/>
      <c r="BEN75" s="172"/>
      <c r="BEO75" s="172"/>
      <c r="BEP75" s="172"/>
      <c r="BEQ75" s="172"/>
      <c r="BER75" s="172"/>
      <c r="BES75" s="172"/>
      <c r="BET75" s="172"/>
      <c r="BEU75" s="172"/>
      <c r="BEV75" s="172"/>
      <c r="BEW75" s="172"/>
      <c r="BEX75" s="172"/>
      <c r="BEY75" s="172"/>
      <c r="BEZ75" s="172"/>
      <c r="BFA75" s="172"/>
      <c r="BFB75" s="172"/>
      <c r="BFC75" s="172"/>
      <c r="BFD75" s="172"/>
      <c r="BFE75" s="172"/>
      <c r="BFF75" s="172"/>
      <c r="BFG75" s="172"/>
      <c r="BFH75" s="172"/>
      <c r="BFI75" s="172"/>
      <c r="BFJ75" s="172"/>
      <c r="BFK75" s="172"/>
      <c r="BFL75" s="172"/>
      <c r="BFM75" s="172"/>
      <c r="BFN75" s="172"/>
      <c r="BFO75" s="172"/>
      <c r="BFP75" s="172"/>
      <c r="BFQ75" s="172"/>
      <c r="BFR75" s="172"/>
      <c r="BFS75" s="172"/>
      <c r="BFT75" s="172"/>
      <c r="BFU75" s="172"/>
      <c r="BFV75" s="172"/>
      <c r="BFW75" s="172"/>
      <c r="BFX75" s="172"/>
      <c r="BFY75" s="172"/>
      <c r="BFZ75" s="172"/>
      <c r="BGA75" s="172"/>
      <c r="BGB75" s="172"/>
      <c r="BGC75" s="172"/>
      <c r="BGD75" s="172"/>
      <c r="BGE75" s="172"/>
      <c r="BGF75" s="172"/>
      <c r="BGG75" s="172"/>
      <c r="BGH75" s="172"/>
      <c r="BGI75" s="172"/>
      <c r="BGJ75" s="172"/>
      <c r="BGK75" s="172"/>
      <c r="BGL75" s="172"/>
      <c r="BGM75" s="172"/>
      <c r="BGN75" s="172"/>
      <c r="BGO75" s="172"/>
      <c r="BGP75" s="172"/>
      <c r="BGQ75" s="172"/>
      <c r="BGR75" s="172"/>
      <c r="BGS75" s="172"/>
      <c r="BGT75" s="172"/>
      <c r="BGU75" s="172"/>
      <c r="BGV75" s="172"/>
      <c r="BGW75" s="172"/>
      <c r="BGX75" s="172"/>
      <c r="BGY75" s="172"/>
      <c r="BGZ75" s="172"/>
      <c r="BHA75" s="172"/>
      <c r="BHB75" s="172"/>
      <c r="BHC75" s="172"/>
      <c r="BHD75" s="172"/>
      <c r="BHE75" s="172"/>
      <c r="BHF75" s="172"/>
      <c r="BHG75" s="172"/>
      <c r="BHH75" s="172"/>
      <c r="BHI75" s="172"/>
      <c r="BHJ75" s="172"/>
      <c r="BHK75" s="172"/>
      <c r="BHL75" s="172"/>
      <c r="BHM75" s="172"/>
      <c r="BHN75" s="172"/>
      <c r="BHO75" s="172"/>
      <c r="BHP75" s="172"/>
      <c r="BHQ75" s="172"/>
      <c r="BHR75" s="172"/>
      <c r="BHS75" s="172"/>
      <c r="BHT75" s="172"/>
      <c r="BHU75" s="172"/>
      <c r="BHV75" s="172"/>
      <c r="BHW75" s="172"/>
      <c r="BHX75" s="172"/>
      <c r="BHY75" s="172"/>
      <c r="BHZ75" s="172"/>
      <c r="BIA75" s="172"/>
      <c r="BIB75" s="172"/>
      <c r="BIC75" s="172"/>
      <c r="BID75" s="172"/>
      <c r="BIE75" s="172"/>
      <c r="BIF75" s="172"/>
      <c r="BIG75" s="172"/>
      <c r="BIH75" s="172"/>
      <c r="BII75" s="172"/>
      <c r="BIJ75" s="172"/>
      <c r="BIK75" s="172"/>
      <c r="BIL75" s="172"/>
      <c r="BIM75" s="172"/>
      <c r="BIN75" s="172"/>
      <c r="BIO75" s="172"/>
      <c r="BIP75" s="172"/>
      <c r="BIQ75" s="172"/>
      <c r="BIR75" s="172"/>
      <c r="BIS75" s="172"/>
      <c r="BIT75" s="172"/>
      <c r="BIU75" s="172"/>
      <c r="BIV75" s="172"/>
      <c r="BIW75" s="172"/>
      <c r="BIX75" s="172"/>
      <c r="BIY75" s="172"/>
      <c r="BIZ75" s="172"/>
      <c r="BJA75" s="172"/>
      <c r="BJB75" s="172"/>
      <c r="BJC75" s="172"/>
      <c r="BJD75" s="172"/>
      <c r="BJE75" s="172"/>
      <c r="BJF75" s="172"/>
      <c r="BJG75" s="172"/>
      <c r="BJH75" s="172"/>
      <c r="BJI75" s="172"/>
      <c r="BJJ75" s="172"/>
      <c r="BJK75" s="172"/>
      <c r="BJL75" s="172"/>
      <c r="BJM75" s="172"/>
      <c r="BJN75" s="172"/>
      <c r="BJO75" s="172"/>
      <c r="BJP75" s="172"/>
      <c r="BJQ75" s="172"/>
      <c r="BJR75" s="172"/>
      <c r="BJS75" s="172"/>
      <c r="BJT75" s="172"/>
      <c r="BJU75" s="172"/>
      <c r="BJV75" s="172"/>
      <c r="BJW75" s="172"/>
      <c r="BJX75" s="172"/>
      <c r="BJY75" s="172"/>
      <c r="BJZ75" s="172"/>
      <c r="BKA75" s="172"/>
      <c r="BKB75" s="172"/>
      <c r="BKC75" s="172"/>
      <c r="BKD75" s="172"/>
      <c r="BKE75" s="172"/>
      <c r="BKF75" s="172"/>
      <c r="BKG75" s="172"/>
      <c r="BKH75" s="172"/>
      <c r="BKI75" s="172"/>
      <c r="BKJ75" s="172"/>
      <c r="BKK75" s="172"/>
      <c r="BKL75" s="172"/>
      <c r="BKM75" s="172"/>
      <c r="BKN75" s="172"/>
      <c r="BKO75" s="172"/>
      <c r="BKP75" s="172"/>
      <c r="BKQ75" s="172"/>
      <c r="BKR75" s="172"/>
      <c r="BKS75" s="172"/>
      <c r="BKT75" s="172"/>
      <c r="BKU75" s="172"/>
      <c r="BKV75" s="172"/>
      <c r="BKW75" s="172"/>
      <c r="BKX75" s="172"/>
      <c r="BKY75" s="172"/>
      <c r="BKZ75" s="172"/>
      <c r="BLA75" s="172"/>
      <c r="BLB75" s="172"/>
      <c r="BLC75" s="172"/>
      <c r="BLD75" s="172"/>
      <c r="BLE75" s="172"/>
      <c r="BLF75" s="172"/>
      <c r="BLG75" s="172"/>
      <c r="BLH75" s="172"/>
      <c r="BLI75" s="172"/>
      <c r="BLJ75" s="172"/>
      <c r="BLK75" s="172"/>
      <c r="BLL75" s="172"/>
      <c r="BLM75" s="172"/>
      <c r="BLN75" s="172"/>
      <c r="BLO75" s="172"/>
      <c r="BLP75" s="172"/>
      <c r="BLQ75" s="172"/>
      <c r="BLR75" s="172"/>
      <c r="BLS75" s="172"/>
      <c r="BLT75" s="172"/>
      <c r="BLU75" s="172"/>
      <c r="BLV75" s="172"/>
      <c r="BLW75" s="172"/>
      <c r="BLX75" s="172"/>
      <c r="BLY75" s="172"/>
      <c r="BLZ75" s="172"/>
      <c r="BMA75" s="172"/>
      <c r="BMB75" s="172"/>
      <c r="BMC75" s="172"/>
      <c r="BMD75" s="172"/>
      <c r="BME75" s="172"/>
      <c r="BMF75" s="172"/>
      <c r="BMG75" s="172"/>
      <c r="BMH75" s="172"/>
      <c r="BMI75" s="172"/>
      <c r="BMJ75" s="172"/>
      <c r="BMK75" s="172"/>
      <c r="BML75" s="172"/>
      <c r="BMM75" s="172"/>
      <c r="BMN75" s="172"/>
      <c r="BMO75" s="172"/>
      <c r="BMP75" s="172"/>
      <c r="BMQ75" s="172"/>
      <c r="BMR75" s="172"/>
      <c r="BMS75" s="172"/>
      <c r="BMT75" s="172"/>
      <c r="BMU75" s="172"/>
      <c r="BMV75" s="172"/>
      <c r="BMW75" s="172"/>
      <c r="BMX75" s="172"/>
      <c r="BMY75" s="172"/>
      <c r="BMZ75" s="172"/>
      <c r="BNA75" s="172"/>
      <c r="BNB75" s="172"/>
      <c r="BNC75" s="172"/>
      <c r="BND75" s="172"/>
      <c r="BNE75" s="172"/>
      <c r="BNF75" s="172"/>
      <c r="BNG75" s="172"/>
      <c r="BNH75" s="172"/>
      <c r="BNI75" s="172"/>
      <c r="BNJ75" s="172"/>
      <c r="BNK75" s="172"/>
      <c r="BNL75" s="172"/>
      <c r="BNM75" s="172"/>
      <c r="BNN75" s="172"/>
      <c r="BNO75" s="172"/>
      <c r="BNP75" s="172"/>
      <c r="BNQ75" s="172"/>
      <c r="BNR75" s="172"/>
      <c r="BNS75" s="172"/>
      <c r="BNT75" s="172"/>
      <c r="BNU75" s="172"/>
      <c r="BNV75" s="172"/>
      <c r="BNW75" s="172"/>
      <c r="BNX75" s="172"/>
      <c r="BNY75" s="172"/>
      <c r="BNZ75" s="172"/>
      <c r="BOA75" s="172"/>
      <c r="BOB75" s="172"/>
      <c r="BOC75" s="172"/>
      <c r="BOD75" s="172"/>
      <c r="BOE75" s="172"/>
      <c r="BOF75" s="172"/>
      <c r="BOG75" s="172"/>
      <c r="BOH75" s="172"/>
      <c r="BOI75" s="172"/>
      <c r="BOJ75" s="172"/>
      <c r="BOK75" s="172"/>
      <c r="BOL75" s="172"/>
      <c r="BOM75" s="172"/>
      <c r="BON75" s="172"/>
      <c r="BOO75" s="172"/>
      <c r="BOP75" s="172"/>
      <c r="BOQ75" s="172"/>
      <c r="BOR75" s="172"/>
      <c r="BOS75" s="172"/>
      <c r="BOT75" s="172"/>
      <c r="BOU75" s="172"/>
      <c r="BOV75" s="172"/>
      <c r="BOW75" s="172"/>
      <c r="BOX75" s="172"/>
      <c r="BOY75" s="172"/>
      <c r="BOZ75" s="172"/>
      <c r="BPA75" s="172"/>
      <c r="BPB75" s="172"/>
      <c r="BPC75" s="172"/>
      <c r="BPD75" s="172"/>
      <c r="BPE75" s="172"/>
      <c r="BPF75" s="172"/>
      <c r="BPG75" s="172"/>
      <c r="BPH75" s="172"/>
      <c r="BPI75" s="172"/>
      <c r="BPJ75" s="172"/>
      <c r="BPK75" s="172"/>
      <c r="BPL75" s="172"/>
      <c r="BPM75" s="172"/>
      <c r="BPN75" s="172"/>
      <c r="BPO75" s="172"/>
      <c r="BPP75" s="172"/>
      <c r="BPQ75" s="172"/>
      <c r="BPR75" s="172"/>
      <c r="BPS75" s="172"/>
      <c r="BPT75" s="172"/>
      <c r="BPU75" s="172"/>
      <c r="BPV75" s="172"/>
      <c r="BPW75" s="172"/>
      <c r="BPX75" s="172"/>
      <c r="BPY75" s="172"/>
      <c r="BPZ75" s="172"/>
      <c r="BQA75" s="172"/>
      <c r="BQB75" s="172"/>
      <c r="BQC75" s="172"/>
      <c r="BQD75" s="172"/>
      <c r="BQE75" s="172"/>
      <c r="BQF75" s="172"/>
      <c r="BQG75" s="172"/>
      <c r="BQH75" s="172"/>
      <c r="BQI75" s="172"/>
      <c r="BQJ75" s="172"/>
      <c r="BQK75" s="172"/>
      <c r="BQL75" s="172"/>
      <c r="BQM75" s="172"/>
      <c r="BQN75" s="172"/>
      <c r="BQO75" s="172"/>
      <c r="BQP75" s="172"/>
      <c r="BQQ75" s="172"/>
      <c r="BQR75" s="172"/>
      <c r="BQS75" s="172"/>
      <c r="BQT75" s="172"/>
      <c r="BQU75" s="172"/>
      <c r="BQV75" s="172"/>
      <c r="BQW75" s="172"/>
      <c r="BQX75" s="172"/>
      <c r="BQY75" s="172"/>
      <c r="BQZ75" s="172"/>
      <c r="BRA75" s="172"/>
      <c r="BRB75" s="172"/>
      <c r="BRC75" s="172"/>
      <c r="BRD75" s="172"/>
      <c r="BRE75" s="172"/>
      <c r="BRF75" s="172"/>
      <c r="BRG75" s="172"/>
      <c r="BRH75" s="172"/>
      <c r="BRI75" s="172"/>
      <c r="BRJ75" s="172"/>
      <c r="BRK75" s="172"/>
      <c r="BRL75" s="172"/>
      <c r="BRM75" s="172"/>
      <c r="BRN75" s="172"/>
      <c r="BRO75" s="172"/>
      <c r="BRP75" s="172"/>
      <c r="BRQ75" s="172"/>
      <c r="BRR75" s="172"/>
      <c r="BRS75" s="172"/>
      <c r="BRT75" s="172"/>
      <c r="BRU75" s="172"/>
      <c r="BRV75" s="172"/>
      <c r="BRW75" s="172"/>
      <c r="BRX75" s="172"/>
      <c r="BRY75" s="172"/>
      <c r="BRZ75" s="172"/>
      <c r="BSA75" s="172"/>
      <c r="BSB75" s="172"/>
      <c r="BSC75" s="172"/>
      <c r="BSD75" s="172"/>
      <c r="BSE75" s="172"/>
      <c r="BSF75" s="172"/>
      <c r="BSG75" s="172"/>
      <c r="BSH75" s="172"/>
      <c r="BSI75" s="172"/>
      <c r="BSJ75" s="172"/>
      <c r="BSK75" s="172"/>
      <c r="BSL75" s="172"/>
      <c r="BSM75" s="172"/>
      <c r="BSN75" s="172"/>
      <c r="BSO75" s="172"/>
      <c r="BSP75" s="172"/>
      <c r="BSQ75" s="172"/>
      <c r="BSR75" s="172"/>
      <c r="BSS75" s="172"/>
      <c r="BST75" s="172"/>
      <c r="BSU75" s="172"/>
      <c r="BSV75" s="172"/>
      <c r="BSW75" s="172"/>
      <c r="BSX75" s="172"/>
      <c r="BSY75" s="172"/>
      <c r="BSZ75" s="172"/>
      <c r="BTA75" s="172"/>
      <c r="BTB75" s="172"/>
      <c r="BTC75" s="172"/>
      <c r="BTD75" s="172"/>
      <c r="BTE75" s="172"/>
      <c r="BTF75" s="172"/>
      <c r="BTG75" s="172"/>
      <c r="BTH75" s="172"/>
      <c r="BTI75" s="172"/>
      <c r="BTJ75" s="172"/>
      <c r="BTK75" s="172"/>
      <c r="BTL75" s="172"/>
      <c r="BTM75" s="172"/>
      <c r="BTN75" s="172"/>
      <c r="BTO75" s="172"/>
      <c r="BTP75" s="172"/>
      <c r="BTQ75" s="172"/>
      <c r="BTR75" s="172"/>
      <c r="BTS75" s="172"/>
      <c r="BTT75" s="172"/>
      <c r="BTU75" s="172"/>
      <c r="BTV75" s="172"/>
      <c r="BTW75" s="172"/>
      <c r="BTX75" s="172"/>
      <c r="BTY75" s="172"/>
      <c r="BTZ75" s="172"/>
      <c r="BUA75" s="172"/>
      <c r="BUB75" s="172"/>
      <c r="BUC75" s="172"/>
      <c r="BUD75" s="172"/>
      <c r="BUE75" s="172"/>
      <c r="BUF75" s="172"/>
      <c r="BUG75" s="172"/>
      <c r="BUH75" s="172"/>
      <c r="BUI75" s="172"/>
      <c r="BUJ75" s="172"/>
      <c r="BUK75" s="172"/>
      <c r="BUL75" s="172"/>
      <c r="BUM75" s="172"/>
      <c r="BUN75" s="172"/>
      <c r="BUO75" s="172"/>
      <c r="BUP75" s="172"/>
      <c r="BUQ75" s="172"/>
      <c r="BUR75" s="172"/>
      <c r="BUS75" s="172"/>
      <c r="BUT75" s="172"/>
      <c r="BUU75" s="172"/>
      <c r="BUV75" s="172"/>
      <c r="BUW75" s="172"/>
      <c r="BUX75" s="172"/>
      <c r="BUY75" s="172"/>
      <c r="BUZ75" s="172"/>
      <c r="BVA75" s="172"/>
      <c r="BVB75" s="172"/>
      <c r="BVC75" s="172"/>
      <c r="BVD75" s="172"/>
      <c r="BVE75" s="172"/>
      <c r="BVF75" s="172"/>
      <c r="BVG75" s="172"/>
      <c r="BVH75" s="172"/>
      <c r="BVI75" s="172"/>
      <c r="BVJ75" s="172"/>
      <c r="BVK75" s="172"/>
      <c r="BVL75" s="172"/>
      <c r="BVM75" s="172"/>
      <c r="BVN75" s="172"/>
      <c r="BVO75" s="172"/>
      <c r="BVP75" s="172"/>
      <c r="BVQ75" s="172"/>
      <c r="BVR75" s="172"/>
      <c r="BVS75" s="172"/>
      <c r="BVT75" s="172"/>
      <c r="BVU75" s="172"/>
      <c r="BVV75" s="172"/>
      <c r="BVW75" s="172"/>
      <c r="BVX75" s="172"/>
      <c r="BVY75" s="172"/>
      <c r="BVZ75" s="172"/>
      <c r="BWA75" s="172"/>
      <c r="BWB75" s="172"/>
      <c r="BWC75" s="172"/>
      <c r="BWD75" s="172"/>
      <c r="BWE75" s="172"/>
      <c r="BWF75" s="172"/>
      <c r="BWG75" s="172"/>
      <c r="BWH75" s="172"/>
      <c r="BWI75" s="172"/>
      <c r="BWJ75" s="172"/>
      <c r="BWK75" s="172"/>
      <c r="BWL75" s="172"/>
      <c r="BWM75" s="172"/>
      <c r="BWN75" s="172"/>
      <c r="BWO75" s="172"/>
      <c r="BWP75" s="172"/>
      <c r="BWQ75" s="172"/>
      <c r="BWR75" s="172"/>
      <c r="BWS75" s="172"/>
      <c r="BWT75" s="172"/>
      <c r="BWU75" s="172"/>
      <c r="BWV75" s="172"/>
      <c r="BWW75" s="172"/>
      <c r="BWX75" s="172"/>
      <c r="BWY75" s="172"/>
      <c r="BWZ75" s="172"/>
      <c r="BXA75" s="172"/>
      <c r="BXB75" s="172"/>
      <c r="BXC75" s="172"/>
      <c r="BXD75" s="172"/>
      <c r="BXE75" s="172"/>
      <c r="BXF75" s="172"/>
      <c r="BXG75" s="172"/>
      <c r="BXH75" s="172"/>
      <c r="BXI75" s="172"/>
      <c r="BXJ75" s="172"/>
      <c r="BXK75" s="172"/>
      <c r="BXL75" s="172"/>
      <c r="BXM75" s="172"/>
      <c r="BXN75" s="172"/>
      <c r="BXO75" s="172"/>
      <c r="BXP75" s="172"/>
      <c r="BXQ75" s="172"/>
      <c r="BXR75" s="172"/>
      <c r="BXS75" s="172"/>
      <c r="BXT75" s="172"/>
      <c r="BXU75" s="172"/>
      <c r="BXV75" s="172"/>
      <c r="BXW75" s="172"/>
      <c r="BXX75" s="172"/>
      <c r="BXY75" s="172"/>
      <c r="BXZ75" s="172"/>
      <c r="BYA75" s="172"/>
      <c r="BYB75" s="172"/>
      <c r="BYC75" s="172"/>
      <c r="BYD75" s="172"/>
      <c r="BYE75" s="172"/>
      <c r="BYF75" s="172"/>
      <c r="BYG75" s="172"/>
      <c r="BYH75" s="172"/>
      <c r="BYI75" s="172"/>
      <c r="BYJ75" s="172"/>
      <c r="BYK75" s="172"/>
      <c r="BYL75" s="172"/>
      <c r="BYM75" s="172"/>
      <c r="BYN75" s="172"/>
      <c r="BYO75" s="172"/>
      <c r="BYP75" s="172"/>
      <c r="BYQ75" s="172"/>
      <c r="BYR75" s="172"/>
      <c r="BYS75" s="172"/>
      <c r="BYT75" s="172"/>
      <c r="BYU75" s="172"/>
      <c r="BYV75" s="172"/>
      <c r="BYW75" s="172"/>
      <c r="BYX75" s="172"/>
      <c r="BYY75" s="172"/>
      <c r="BYZ75" s="172"/>
      <c r="BZA75" s="172"/>
      <c r="BZB75" s="172"/>
      <c r="BZC75" s="172"/>
      <c r="BZD75" s="172"/>
      <c r="BZE75" s="172"/>
      <c r="BZF75" s="172"/>
      <c r="BZG75" s="172"/>
      <c r="BZH75" s="172"/>
      <c r="BZI75" s="172"/>
      <c r="BZJ75" s="172"/>
      <c r="BZK75" s="172"/>
      <c r="BZL75" s="172"/>
      <c r="BZM75" s="172"/>
      <c r="BZN75" s="172"/>
      <c r="BZO75" s="172"/>
      <c r="BZP75" s="172"/>
      <c r="BZQ75" s="172"/>
      <c r="BZR75" s="172"/>
      <c r="BZS75" s="172"/>
      <c r="BZT75" s="172"/>
      <c r="BZU75" s="172"/>
      <c r="BZV75" s="172"/>
      <c r="BZW75" s="172"/>
      <c r="BZX75" s="172"/>
      <c r="BZY75" s="172"/>
      <c r="BZZ75" s="172"/>
      <c r="CAA75" s="172"/>
      <c r="CAB75" s="172"/>
      <c r="CAC75" s="172"/>
      <c r="CAD75" s="172"/>
      <c r="CAE75" s="172"/>
      <c r="CAF75" s="172"/>
      <c r="CAG75" s="172"/>
      <c r="CAH75" s="172"/>
      <c r="CAI75" s="172"/>
      <c r="CAJ75" s="172"/>
      <c r="CAK75" s="172"/>
      <c r="CAL75" s="172"/>
      <c r="CAM75" s="172"/>
      <c r="CAN75" s="172"/>
      <c r="CAO75" s="172"/>
      <c r="CAP75" s="172"/>
      <c r="CAQ75" s="172"/>
      <c r="CAR75" s="172"/>
      <c r="CAS75" s="172"/>
      <c r="CAT75" s="172"/>
      <c r="CAU75" s="172"/>
      <c r="CAV75" s="172"/>
      <c r="CAW75" s="172"/>
      <c r="CAX75" s="172"/>
      <c r="CAY75" s="172"/>
      <c r="CAZ75" s="172"/>
      <c r="CBA75" s="172"/>
      <c r="CBB75" s="172"/>
      <c r="CBC75" s="172"/>
      <c r="CBD75" s="172"/>
      <c r="CBE75" s="172"/>
      <c r="CBF75" s="172"/>
      <c r="CBG75" s="172"/>
      <c r="CBH75" s="172"/>
      <c r="CBI75" s="172"/>
      <c r="CBJ75" s="172"/>
      <c r="CBK75" s="172"/>
      <c r="CBL75" s="172"/>
      <c r="CBM75" s="172"/>
      <c r="CBN75" s="172"/>
      <c r="CBO75" s="172"/>
      <c r="CBP75" s="172"/>
      <c r="CBQ75" s="172"/>
      <c r="CBR75" s="172"/>
      <c r="CBS75" s="172"/>
      <c r="CBT75" s="172"/>
      <c r="CBU75" s="172"/>
      <c r="CBV75" s="172"/>
      <c r="CBW75" s="172"/>
      <c r="CBX75" s="172"/>
      <c r="CBY75" s="172"/>
      <c r="CBZ75" s="172"/>
      <c r="CCA75" s="172"/>
      <c r="CCB75" s="172"/>
      <c r="CCC75" s="172"/>
      <c r="CCD75" s="172"/>
      <c r="CCE75" s="172"/>
      <c r="CCF75" s="172"/>
      <c r="CCG75" s="172"/>
      <c r="CCH75" s="172"/>
      <c r="CCI75" s="172"/>
      <c r="CCJ75" s="172"/>
      <c r="CCK75" s="172"/>
      <c r="CCL75" s="172"/>
      <c r="CCM75" s="172"/>
      <c r="CCN75" s="172"/>
      <c r="CCO75" s="172"/>
      <c r="CCP75" s="172"/>
      <c r="CCQ75" s="172"/>
      <c r="CCR75" s="172"/>
      <c r="CCS75" s="172"/>
      <c r="CCT75" s="172"/>
      <c r="CCU75" s="172"/>
      <c r="CCV75" s="172"/>
      <c r="CCW75" s="172"/>
      <c r="CCX75" s="172"/>
      <c r="CCY75" s="172"/>
      <c r="CCZ75" s="172"/>
      <c r="CDA75" s="172"/>
      <c r="CDB75" s="172"/>
      <c r="CDC75" s="172"/>
      <c r="CDD75" s="172"/>
      <c r="CDE75" s="172"/>
      <c r="CDF75" s="172"/>
      <c r="CDG75" s="172"/>
      <c r="CDH75" s="172"/>
      <c r="CDI75" s="172"/>
      <c r="CDJ75" s="172"/>
      <c r="CDK75" s="172"/>
      <c r="CDL75" s="172"/>
      <c r="CDM75" s="172"/>
      <c r="CDN75" s="172"/>
      <c r="CDO75" s="172"/>
      <c r="CDP75" s="172"/>
      <c r="CDQ75" s="172"/>
      <c r="CDR75" s="172"/>
      <c r="CDS75" s="172"/>
      <c r="CDT75" s="172"/>
      <c r="CDU75" s="172"/>
      <c r="CDV75" s="172"/>
      <c r="CDW75" s="172"/>
      <c r="CDX75" s="172"/>
      <c r="CDY75" s="172"/>
      <c r="CDZ75" s="172"/>
      <c r="CEA75" s="172"/>
      <c r="CEB75" s="172"/>
      <c r="CEC75" s="172"/>
      <c r="CED75" s="172"/>
      <c r="CEE75" s="172"/>
      <c r="CEF75" s="172"/>
      <c r="CEG75" s="172"/>
      <c r="CEH75" s="172"/>
      <c r="CEI75" s="172"/>
      <c r="CEJ75" s="172"/>
      <c r="CEK75" s="172"/>
      <c r="CEL75" s="172"/>
      <c r="CEM75" s="172"/>
      <c r="CEN75" s="172"/>
      <c r="CEO75" s="172"/>
      <c r="CEP75" s="172"/>
      <c r="CEQ75" s="172"/>
      <c r="CER75" s="172"/>
      <c r="CES75" s="172"/>
      <c r="CET75" s="172"/>
      <c r="CEU75" s="172"/>
      <c r="CEV75" s="172"/>
      <c r="CEW75" s="172"/>
      <c r="CEX75" s="172"/>
      <c r="CEY75" s="172"/>
      <c r="CEZ75" s="172"/>
      <c r="CFA75" s="172"/>
      <c r="CFB75" s="172"/>
      <c r="CFC75" s="172"/>
      <c r="CFD75" s="172"/>
      <c r="CFE75" s="172"/>
      <c r="CFF75" s="172"/>
      <c r="CFG75" s="172"/>
      <c r="CFH75" s="172"/>
      <c r="CFI75" s="172"/>
      <c r="CFJ75" s="172"/>
      <c r="CFK75" s="172"/>
      <c r="CFL75" s="172"/>
      <c r="CFM75" s="172"/>
      <c r="CFN75" s="172"/>
      <c r="CFO75" s="172"/>
      <c r="CFP75" s="172"/>
      <c r="CFQ75" s="172"/>
      <c r="CFR75" s="172"/>
      <c r="CFS75" s="172"/>
      <c r="CFT75" s="172"/>
      <c r="CFU75" s="172"/>
      <c r="CFV75" s="172"/>
      <c r="CFW75" s="172"/>
      <c r="CFX75" s="172"/>
      <c r="CFY75" s="172"/>
      <c r="CFZ75" s="172"/>
      <c r="CGA75" s="172"/>
      <c r="CGB75" s="172"/>
      <c r="CGC75" s="172"/>
      <c r="CGD75" s="172"/>
      <c r="CGE75" s="172"/>
      <c r="CGF75" s="172"/>
      <c r="CGG75" s="172"/>
      <c r="CGH75" s="172"/>
      <c r="CGI75" s="172"/>
      <c r="CGJ75" s="172"/>
      <c r="CGK75" s="172"/>
      <c r="CGL75" s="172"/>
      <c r="CGM75" s="172"/>
      <c r="CGN75" s="172"/>
      <c r="CGO75" s="172"/>
      <c r="CGP75" s="172"/>
      <c r="CGQ75" s="172"/>
      <c r="CGR75" s="172"/>
      <c r="CGS75" s="172"/>
      <c r="CGT75" s="172"/>
      <c r="CGU75" s="172"/>
      <c r="CGV75" s="172"/>
      <c r="CGW75" s="172"/>
      <c r="CGX75" s="172"/>
      <c r="CGY75" s="172"/>
      <c r="CGZ75" s="172"/>
      <c r="CHA75" s="172"/>
      <c r="CHB75" s="172"/>
      <c r="CHC75" s="172"/>
      <c r="CHD75" s="172"/>
      <c r="CHE75" s="172"/>
      <c r="CHF75" s="172"/>
      <c r="CHG75" s="172"/>
      <c r="CHH75" s="172"/>
      <c r="CHI75" s="172"/>
      <c r="CHJ75" s="172"/>
      <c r="CHK75" s="172"/>
      <c r="CHL75" s="172"/>
      <c r="CHM75" s="172"/>
      <c r="CHN75" s="172"/>
      <c r="CHO75" s="172"/>
      <c r="CHP75" s="172"/>
      <c r="CHQ75" s="172"/>
      <c r="CHR75" s="172"/>
      <c r="CHS75" s="172"/>
      <c r="CHT75" s="172"/>
      <c r="CHU75" s="172"/>
      <c r="CHV75" s="172"/>
      <c r="CHW75" s="172"/>
      <c r="CHX75" s="172"/>
      <c r="CHY75" s="172"/>
      <c r="CHZ75" s="172"/>
      <c r="CIA75" s="172"/>
      <c r="CIB75" s="172"/>
      <c r="CIC75" s="172"/>
      <c r="CID75" s="172"/>
      <c r="CIE75" s="172"/>
      <c r="CIF75" s="172"/>
      <c r="CIG75" s="172"/>
      <c r="CIH75" s="172"/>
      <c r="CII75" s="172"/>
      <c r="CIJ75" s="172"/>
      <c r="CIK75" s="172"/>
      <c r="CIL75" s="172"/>
      <c r="CIM75" s="172"/>
      <c r="CIN75" s="172"/>
      <c r="CIO75" s="172"/>
      <c r="CIP75" s="172"/>
      <c r="CIQ75" s="172"/>
      <c r="CIR75" s="172"/>
      <c r="CIS75" s="172"/>
      <c r="CIT75" s="172"/>
      <c r="CIU75" s="172"/>
      <c r="CIV75" s="172"/>
      <c r="CIW75" s="172"/>
      <c r="CIX75" s="172"/>
      <c r="CIY75" s="172"/>
      <c r="CIZ75" s="172"/>
      <c r="CJA75" s="172"/>
      <c r="CJB75" s="172"/>
      <c r="CJC75" s="172"/>
      <c r="CJD75" s="172"/>
      <c r="CJE75" s="172"/>
      <c r="CJF75" s="172"/>
      <c r="CJG75" s="172"/>
      <c r="CJH75" s="172"/>
      <c r="CJI75" s="172"/>
      <c r="CJJ75" s="172"/>
      <c r="CJK75" s="172"/>
      <c r="CJL75" s="172"/>
      <c r="CJM75" s="172"/>
      <c r="CJN75" s="172"/>
      <c r="CJO75" s="172"/>
      <c r="CJP75" s="172"/>
      <c r="CJQ75" s="172"/>
      <c r="CJR75" s="172"/>
      <c r="CJS75" s="172"/>
      <c r="CJT75" s="172"/>
      <c r="CJU75" s="172"/>
      <c r="CJV75" s="172"/>
      <c r="CJW75" s="172"/>
      <c r="CJX75" s="172"/>
      <c r="CJY75" s="172"/>
      <c r="CJZ75" s="172"/>
      <c r="CKA75" s="172"/>
      <c r="CKB75" s="172"/>
      <c r="CKC75" s="172"/>
      <c r="CKD75" s="172"/>
      <c r="CKE75" s="172"/>
      <c r="CKF75" s="172"/>
      <c r="CKG75" s="172"/>
      <c r="CKH75" s="172"/>
      <c r="CKI75" s="172"/>
      <c r="CKJ75" s="172"/>
      <c r="CKK75" s="172"/>
      <c r="CKL75" s="172"/>
      <c r="CKM75" s="172"/>
      <c r="CKN75" s="172"/>
      <c r="CKO75" s="172"/>
      <c r="CKP75" s="172"/>
      <c r="CKQ75" s="172"/>
      <c r="CKR75" s="172"/>
      <c r="CKS75" s="172"/>
      <c r="CKT75" s="172"/>
      <c r="CKU75" s="172"/>
      <c r="CKV75" s="172"/>
      <c r="CKW75" s="172"/>
      <c r="CKX75" s="172"/>
      <c r="CKY75" s="172"/>
      <c r="CKZ75" s="172"/>
      <c r="CLA75" s="172"/>
      <c r="CLB75" s="172"/>
      <c r="CLC75" s="172"/>
      <c r="CLD75" s="172"/>
      <c r="CLE75" s="172"/>
      <c r="CLF75" s="172"/>
      <c r="CLG75" s="172"/>
      <c r="CLH75" s="172"/>
      <c r="CLI75" s="172"/>
      <c r="CLJ75" s="172"/>
      <c r="CLK75" s="172"/>
      <c r="CLL75" s="172"/>
      <c r="CLM75" s="172"/>
      <c r="CLN75" s="172"/>
      <c r="CLO75" s="172"/>
      <c r="CLP75" s="172"/>
      <c r="CLQ75" s="172"/>
      <c r="CLR75" s="172"/>
      <c r="CLS75" s="172"/>
      <c r="CLT75" s="172"/>
      <c r="CLU75" s="172"/>
      <c r="CLV75" s="172"/>
      <c r="CLW75" s="172"/>
      <c r="CLX75" s="172"/>
      <c r="CLY75" s="172"/>
      <c r="CLZ75" s="172"/>
      <c r="CMA75" s="172"/>
      <c r="CMB75" s="172"/>
      <c r="CMC75" s="172"/>
      <c r="CMD75" s="172"/>
      <c r="CME75" s="172"/>
      <c r="CMF75" s="172"/>
      <c r="CMG75" s="172"/>
      <c r="CMH75" s="172"/>
      <c r="CMI75" s="172"/>
      <c r="CMJ75" s="172"/>
      <c r="CMK75" s="172"/>
      <c r="CML75" s="172"/>
      <c r="CMM75" s="172"/>
      <c r="CMN75" s="172"/>
      <c r="CMO75" s="172"/>
      <c r="CMP75" s="172"/>
      <c r="CMQ75" s="172"/>
      <c r="CMR75" s="172"/>
      <c r="CMS75" s="172"/>
      <c r="CMT75" s="172"/>
      <c r="CMU75" s="172"/>
      <c r="CMV75" s="172"/>
      <c r="CMW75" s="172"/>
      <c r="CMX75" s="172"/>
      <c r="CMY75" s="172"/>
      <c r="CMZ75" s="172"/>
      <c r="CNA75" s="172"/>
      <c r="CNB75" s="172"/>
      <c r="CNC75" s="172"/>
      <c r="CND75" s="172"/>
      <c r="CNE75" s="172"/>
      <c r="CNF75" s="172"/>
      <c r="CNG75" s="172"/>
      <c r="CNH75" s="172"/>
      <c r="CNI75" s="172"/>
      <c r="CNJ75" s="172"/>
      <c r="CNK75" s="172"/>
      <c r="CNL75" s="172"/>
      <c r="CNM75" s="172"/>
      <c r="CNN75" s="172"/>
      <c r="CNO75" s="172"/>
      <c r="CNP75" s="172"/>
      <c r="CNQ75" s="172"/>
      <c r="CNR75" s="172"/>
      <c r="CNS75" s="172"/>
      <c r="CNT75" s="172"/>
      <c r="CNU75" s="172"/>
      <c r="CNV75" s="172"/>
      <c r="CNW75" s="172"/>
      <c r="CNX75" s="172"/>
      <c r="CNY75" s="172"/>
      <c r="CNZ75" s="172"/>
      <c r="COA75" s="172"/>
      <c r="COB75" s="172"/>
      <c r="COC75" s="172"/>
      <c r="COD75" s="172"/>
      <c r="COE75" s="172"/>
      <c r="COF75" s="172"/>
      <c r="COG75" s="172"/>
      <c r="COH75" s="172"/>
      <c r="COI75" s="172"/>
      <c r="COJ75" s="172"/>
      <c r="COK75" s="172"/>
      <c r="COL75" s="172"/>
      <c r="COM75" s="172"/>
      <c r="CON75" s="172"/>
      <c r="COO75" s="172"/>
      <c r="COP75" s="172"/>
      <c r="COQ75" s="172"/>
      <c r="COR75" s="172"/>
      <c r="COS75" s="172"/>
      <c r="COT75" s="172"/>
      <c r="COU75" s="172"/>
      <c r="COV75" s="172"/>
      <c r="COW75" s="172"/>
      <c r="COX75" s="172"/>
      <c r="COY75" s="172"/>
      <c r="COZ75" s="172"/>
      <c r="CPA75" s="172"/>
      <c r="CPB75" s="172"/>
      <c r="CPC75" s="172"/>
      <c r="CPD75" s="172"/>
      <c r="CPE75" s="172"/>
      <c r="CPF75" s="172"/>
      <c r="CPG75" s="172"/>
      <c r="CPH75" s="172"/>
      <c r="CPI75" s="172"/>
      <c r="CPJ75" s="172"/>
      <c r="CPK75" s="172"/>
      <c r="CPL75" s="172"/>
      <c r="CPM75" s="172"/>
      <c r="CPN75" s="172"/>
      <c r="CPO75" s="172"/>
      <c r="CPP75" s="172"/>
      <c r="CPQ75" s="172"/>
      <c r="CPR75" s="172"/>
      <c r="CPS75" s="172"/>
      <c r="CPT75" s="172"/>
      <c r="CPU75" s="172"/>
      <c r="CPV75" s="172"/>
      <c r="CPW75" s="172"/>
      <c r="CPX75" s="172"/>
      <c r="CPY75" s="172"/>
      <c r="CPZ75" s="172"/>
      <c r="CQA75" s="172"/>
      <c r="CQB75" s="172"/>
      <c r="CQC75" s="172"/>
      <c r="CQD75" s="172"/>
      <c r="CQE75" s="172"/>
      <c r="CQF75" s="172"/>
      <c r="CQG75" s="172"/>
      <c r="CQH75" s="172"/>
      <c r="CQI75" s="172"/>
      <c r="CQJ75" s="172"/>
      <c r="CQK75" s="172"/>
      <c r="CQL75" s="172"/>
      <c r="CQM75" s="172"/>
      <c r="CQN75" s="172"/>
      <c r="CQO75" s="172"/>
      <c r="CQP75" s="172"/>
      <c r="CQQ75" s="172"/>
      <c r="CQR75" s="172"/>
      <c r="CQS75" s="172"/>
      <c r="CQT75" s="172"/>
      <c r="CQU75" s="172"/>
      <c r="CQV75" s="172"/>
      <c r="CQW75" s="172"/>
      <c r="CQX75" s="172"/>
      <c r="CQY75" s="172"/>
      <c r="CQZ75" s="172"/>
      <c r="CRA75" s="172"/>
      <c r="CRB75" s="172"/>
      <c r="CRC75" s="172"/>
      <c r="CRD75" s="172"/>
      <c r="CRE75" s="172"/>
      <c r="CRF75" s="172"/>
      <c r="CRG75" s="172"/>
      <c r="CRH75" s="172"/>
      <c r="CRI75" s="172"/>
      <c r="CRJ75" s="172"/>
      <c r="CRK75" s="172"/>
      <c r="CRL75" s="172"/>
      <c r="CRM75" s="172"/>
      <c r="CRN75" s="172"/>
      <c r="CRO75" s="172"/>
      <c r="CRP75" s="172"/>
      <c r="CRQ75" s="172"/>
      <c r="CRR75" s="172"/>
      <c r="CRS75" s="172"/>
      <c r="CRT75" s="172"/>
      <c r="CRU75" s="172"/>
      <c r="CRV75" s="172"/>
      <c r="CRW75" s="172"/>
      <c r="CRX75" s="172"/>
      <c r="CRY75" s="172"/>
      <c r="CRZ75" s="172"/>
      <c r="CSA75" s="172"/>
      <c r="CSB75" s="172"/>
      <c r="CSC75" s="172"/>
      <c r="CSD75" s="172"/>
      <c r="CSE75" s="172"/>
      <c r="CSF75" s="172"/>
      <c r="CSG75" s="172"/>
      <c r="CSH75" s="172"/>
      <c r="CSI75" s="172"/>
      <c r="CSJ75" s="172"/>
      <c r="CSK75" s="172"/>
      <c r="CSL75" s="172"/>
      <c r="CSM75" s="172"/>
      <c r="CSN75" s="172"/>
      <c r="CSO75" s="172"/>
      <c r="CSP75" s="172"/>
      <c r="CSQ75" s="172"/>
      <c r="CSR75" s="172"/>
      <c r="CSS75" s="172"/>
      <c r="CST75" s="172"/>
      <c r="CSU75" s="172"/>
      <c r="CSV75" s="172"/>
      <c r="CSW75" s="172"/>
      <c r="CSX75" s="172"/>
      <c r="CSY75" s="172"/>
      <c r="CSZ75" s="172"/>
      <c r="CTA75" s="172"/>
      <c r="CTB75" s="172"/>
      <c r="CTC75" s="172"/>
      <c r="CTD75" s="172"/>
      <c r="CTE75" s="172"/>
      <c r="CTF75" s="172"/>
      <c r="CTG75" s="172"/>
      <c r="CTH75" s="172"/>
      <c r="CTI75" s="172"/>
      <c r="CTJ75" s="172"/>
      <c r="CTK75" s="172"/>
      <c r="CTL75" s="172"/>
      <c r="CTM75" s="172"/>
      <c r="CTN75" s="172"/>
      <c r="CTO75" s="172"/>
      <c r="CTP75" s="172"/>
      <c r="CTQ75" s="172"/>
      <c r="CTR75" s="172"/>
      <c r="CTS75" s="172"/>
      <c r="CTT75" s="172"/>
      <c r="CTU75" s="172"/>
      <c r="CTV75" s="172"/>
      <c r="CTW75" s="172"/>
      <c r="CTX75" s="172"/>
      <c r="CTY75" s="172"/>
      <c r="CTZ75" s="172"/>
      <c r="CUA75" s="172"/>
      <c r="CUB75" s="172"/>
      <c r="CUC75" s="172"/>
      <c r="CUD75" s="172"/>
      <c r="CUE75" s="172"/>
      <c r="CUF75" s="172"/>
      <c r="CUG75" s="172"/>
      <c r="CUH75" s="172"/>
      <c r="CUI75" s="172"/>
      <c r="CUJ75" s="172"/>
      <c r="CUK75" s="172"/>
      <c r="CUL75" s="172"/>
      <c r="CUM75" s="172"/>
      <c r="CUN75" s="172"/>
      <c r="CUO75" s="172"/>
      <c r="CUP75" s="172"/>
      <c r="CUQ75" s="172"/>
      <c r="CUR75" s="172"/>
      <c r="CUS75" s="172"/>
      <c r="CUT75" s="172"/>
      <c r="CUU75" s="172"/>
      <c r="CUV75" s="172"/>
      <c r="CUW75" s="172"/>
      <c r="CUX75" s="172"/>
      <c r="CUY75" s="172"/>
      <c r="CUZ75" s="172"/>
      <c r="CVA75" s="172"/>
      <c r="CVB75" s="172"/>
      <c r="CVC75" s="172"/>
      <c r="CVD75" s="172"/>
      <c r="CVE75" s="172"/>
      <c r="CVF75" s="172"/>
      <c r="CVG75" s="172"/>
      <c r="CVH75" s="172"/>
      <c r="CVI75" s="172"/>
      <c r="CVJ75" s="172"/>
      <c r="CVK75" s="172"/>
      <c r="CVL75" s="172"/>
      <c r="CVM75" s="172"/>
      <c r="CVN75" s="172"/>
      <c r="CVO75" s="172"/>
      <c r="CVP75" s="172"/>
      <c r="CVQ75" s="172"/>
      <c r="CVR75" s="172"/>
      <c r="CVS75" s="172"/>
      <c r="CVT75" s="172"/>
      <c r="CVU75" s="172"/>
      <c r="CVV75" s="172"/>
      <c r="CVW75" s="172"/>
      <c r="CVX75" s="172"/>
      <c r="CVY75" s="172"/>
      <c r="CVZ75" s="172"/>
      <c r="CWA75" s="172"/>
      <c r="CWB75" s="172"/>
      <c r="CWC75" s="172"/>
      <c r="CWD75" s="172"/>
      <c r="CWE75" s="172"/>
      <c r="CWF75" s="172"/>
      <c r="CWG75" s="172"/>
      <c r="CWH75" s="172"/>
      <c r="CWI75" s="172"/>
      <c r="CWJ75" s="172"/>
      <c r="CWK75" s="172"/>
      <c r="CWL75" s="172"/>
      <c r="CWM75" s="172"/>
      <c r="CWN75" s="172"/>
      <c r="CWO75" s="172"/>
      <c r="CWP75" s="172"/>
      <c r="CWQ75" s="172"/>
      <c r="CWR75" s="172"/>
      <c r="CWS75" s="172"/>
      <c r="CWT75" s="172"/>
      <c r="CWU75" s="172"/>
      <c r="CWV75" s="172"/>
      <c r="CWW75" s="172"/>
      <c r="CWX75" s="172"/>
      <c r="CWY75" s="172"/>
      <c r="CWZ75" s="172"/>
      <c r="CXA75" s="172"/>
      <c r="CXB75" s="172"/>
      <c r="CXC75" s="172"/>
      <c r="CXD75" s="172"/>
      <c r="CXE75" s="172"/>
      <c r="CXF75" s="172"/>
      <c r="CXG75" s="172"/>
      <c r="CXH75" s="172"/>
      <c r="CXI75" s="172"/>
      <c r="CXJ75" s="172"/>
      <c r="CXK75" s="172"/>
      <c r="CXL75" s="172"/>
      <c r="CXM75" s="172"/>
      <c r="CXN75" s="172"/>
      <c r="CXO75" s="172"/>
      <c r="CXP75" s="172"/>
      <c r="CXQ75" s="172"/>
      <c r="CXR75" s="172"/>
      <c r="CXS75" s="172"/>
      <c r="CXT75" s="172"/>
      <c r="CXU75" s="172"/>
      <c r="CXV75" s="172"/>
      <c r="CXW75" s="172"/>
      <c r="CXX75" s="172"/>
      <c r="CXY75" s="172"/>
      <c r="CXZ75" s="172"/>
      <c r="CYA75" s="172"/>
      <c r="CYB75" s="172"/>
      <c r="CYC75" s="172"/>
      <c r="CYD75" s="172"/>
      <c r="CYE75" s="172"/>
      <c r="CYF75" s="172"/>
      <c r="CYG75" s="172"/>
      <c r="CYH75" s="172"/>
      <c r="CYI75" s="172"/>
      <c r="CYJ75" s="172"/>
      <c r="CYK75" s="172"/>
      <c r="CYL75" s="172"/>
      <c r="CYM75" s="172"/>
      <c r="CYN75" s="172"/>
      <c r="CYO75" s="172"/>
      <c r="CYP75" s="172"/>
      <c r="CYQ75" s="172"/>
      <c r="CYR75" s="172"/>
      <c r="CYS75" s="172"/>
      <c r="CYT75" s="172"/>
      <c r="CYU75" s="172"/>
      <c r="CYV75" s="172"/>
      <c r="CYW75" s="172"/>
      <c r="CYX75" s="172"/>
      <c r="CYY75" s="172"/>
      <c r="CYZ75" s="172"/>
      <c r="CZA75" s="172"/>
      <c r="CZB75" s="172"/>
      <c r="CZC75" s="172"/>
      <c r="CZD75" s="172"/>
      <c r="CZE75" s="172"/>
      <c r="CZF75" s="172"/>
      <c r="CZG75" s="172"/>
      <c r="CZH75" s="172"/>
      <c r="CZI75" s="172"/>
      <c r="CZJ75" s="172"/>
      <c r="CZK75" s="172"/>
      <c r="CZL75" s="172"/>
      <c r="CZM75" s="172"/>
      <c r="CZN75" s="172"/>
      <c r="CZO75" s="172"/>
      <c r="CZP75" s="172"/>
      <c r="CZQ75" s="172"/>
      <c r="CZR75" s="172"/>
      <c r="CZS75" s="172"/>
      <c r="CZT75" s="172"/>
      <c r="CZU75" s="172"/>
      <c r="CZV75" s="172"/>
      <c r="CZW75" s="172"/>
      <c r="CZX75" s="172"/>
      <c r="CZY75" s="172"/>
      <c r="CZZ75" s="172"/>
      <c r="DAA75" s="172"/>
      <c r="DAB75" s="172"/>
      <c r="DAC75" s="172"/>
      <c r="DAD75" s="172"/>
      <c r="DAE75" s="172"/>
      <c r="DAF75" s="172"/>
      <c r="DAG75" s="172"/>
      <c r="DAH75" s="172"/>
      <c r="DAI75" s="172"/>
      <c r="DAJ75" s="172"/>
      <c r="DAK75" s="172"/>
      <c r="DAL75" s="172"/>
      <c r="DAM75" s="172"/>
      <c r="DAN75" s="172"/>
      <c r="DAO75" s="172"/>
      <c r="DAP75" s="172"/>
      <c r="DAQ75" s="172"/>
      <c r="DAR75" s="172"/>
      <c r="DAS75" s="172"/>
      <c r="DAT75" s="172"/>
      <c r="DAU75" s="172"/>
      <c r="DAV75" s="172"/>
      <c r="DAW75" s="172"/>
      <c r="DAX75" s="172"/>
      <c r="DAY75" s="172"/>
      <c r="DAZ75" s="172"/>
      <c r="DBA75" s="172"/>
      <c r="DBB75" s="172"/>
      <c r="DBC75" s="172"/>
      <c r="DBD75" s="172"/>
      <c r="DBE75" s="172"/>
      <c r="DBF75" s="172"/>
      <c r="DBG75" s="172"/>
      <c r="DBH75" s="172"/>
      <c r="DBI75" s="172"/>
      <c r="DBJ75" s="172"/>
      <c r="DBK75" s="172"/>
      <c r="DBL75" s="172"/>
      <c r="DBM75" s="172"/>
      <c r="DBN75" s="172"/>
      <c r="DBO75" s="172"/>
      <c r="DBP75" s="172"/>
      <c r="DBQ75" s="172"/>
      <c r="DBR75" s="172"/>
      <c r="DBS75" s="172"/>
      <c r="DBT75" s="172"/>
      <c r="DBU75" s="172"/>
      <c r="DBV75" s="172"/>
      <c r="DBW75" s="172"/>
      <c r="DBX75" s="172"/>
      <c r="DBY75" s="172"/>
      <c r="DBZ75" s="172"/>
      <c r="DCA75" s="172"/>
      <c r="DCB75" s="172"/>
      <c r="DCC75" s="172"/>
      <c r="DCD75" s="172"/>
      <c r="DCE75" s="172"/>
      <c r="DCF75" s="172"/>
      <c r="DCG75" s="172"/>
      <c r="DCH75" s="172"/>
      <c r="DCI75" s="172"/>
      <c r="DCJ75" s="172"/>
      <c r="DCK75" s="172"/>
      <c r="DCL75" s="172"/>
      <c r="DCM75" s="172"/>
      <c r="DCN75" s="172"/>
      <c r="DCO75" s="172"/>
      <c r="DCP75" s="172"/>
      <c r="DCQ75" s="172"/>
      <c r="DCR75" s="172"/>
      <c r="DCS75" s="172"/>
      <c r="DCT75" s="172"/>
      <c r="DCU75" s="172"/>
      <c r="DCV75" s="172"/>
      <c r="DCW75" s="172"/>
      <c r="DCX75" s="172"/>
      <c r="DCY75" s="172"/>
      <c r="DCZ75" s="172"/>
      <c r="DDA75" s="172"/>
      <c r="DDB75" s="172"/>
      <c r="DDC75" s="172"/>
      <c r="DDD75" s="172"/>
      <c r="DDE75" s="172"/>
      <c r="DDF75" s="172"/>
      <c r="DDG75" s="172"/>
      <c r="DDH75" s="172"/>
      <c r="DDI75" s="172"/>
      <c r="DDJ75" s="172"/>
      <c r="DDK75" s="172"/>
      <c r="DDL75" s="172"/>
      <c r="DDM75" s="172"/>
      <c r="DDN75" s="172"/>
      <c r="DDO75" s="172"/>
      <c r="DDP75" s="172"/>
      <c r="DDQ75" s="172"/>
      <c r="DDR75" s="172"/>
      <c r="DDS75" s="172"/>
      <c r="DDT75" s="172"/>
      <c r="DDU75" s="172"/>
      <c r="DDV75" s="172"/>
      <c r="DDW75" s="172"/>
      <c r="DDX75" s="172"/>
      <c r="DDY75" s="172"/>
      <c r="DDZ75" s="172"/>
      <c r="DEA75" s="172"/>
      <c r="DEB75" s="172"/>
      <c r="DEC75" s="172"/>
      <c r="DED75" s="172"/>
      <c r="DEE75" s="172"/>
      <c r="DEF75" s="172"/>
      <c r="DEG75" s="172"/>
      <c r="DEH75" s="172"/>
      <c r="DEI75" s="172"/>
      <c r="DEJ75" s="172"/>
      <c r="DEK75" s="172"/>
      <c r="DEL75" s="172"/>
      <c r="DEM75" s="172"/>
      <c r="DEN75" s="172"/>
      <c r="DEO75" s="172"/>
      <c r="DEP75" s="172"/>
      <c r="DEQ75" s="172"/>
      <c r="DER75" s="172"/>
      <c r="DES75" s="172"/>
      <c r="DET75" s="172"/>
      <c r="DEU75" s="172"/>
      <c r="DEV75" s="172"/>
      <c r="DEW75" s="172"/>
      <c r="DEX75" s="172"/>
      <c r="DEY75" s="172"/>
      <c r="DEZ75" s="172"/>
      <c r="DFA75" s="172"/>
      <c r="DFB75" s="172"/>
      <c r="DFC75" s="172"/>
      <c r="DFD75" s="172"/>
      <c r="DFE75" s="172"/>
      <c r="DFF75" s="172"/>
      <c r="DFG75" s="172"/>
      <c r="DFH75" s="172"/>
      <c r="DFI75" s="172"/>
      <c r="DFJ75" s="172"/>
      <c r="DFK75" s="172"/>
      <c r="DFL75" s="172"/>
      <c r="DFM75" s="172"/>
      <c r="DFN75" s="172"/>
      <c r="DFO75" s="172"/>
      <c r="DFP75" s="172"/>
      <c r="DFQ75" s="172"/>
      <c r="DFR75" s="172"/>
      <c r="DFS75" s="172"/>
      <c r="DFT75" s="172"/>
      <c r="DFU75" s="172"/>
      <c r="DFV75" s="172"/>
      <c r="DFW75" s="172"/>
      <c r="DFX75" s="172"/>
      <c r="DFY75" s="172"/>
      <c r="DFZ75" s="172"/>
      <c r="DGA75" s="172"/>
      <c r="DGB75" s="172"/>
      <c r="DGC75" s="172"/>
      <c r="DGD75" s="172"/>
      <c r="DGE75" s="172"/>
      <c r="DGF75" s="172"/>
      <c r="DGG75" s="172"/>
      <c r="DGH75" s="172"/>
      <c r="DGI75" s="172"/>
      <c r="DGJ75" s="172"/>
      <c r="DGK75" s="172"/>
      <c r="DGL75" s="172"/>
      <c r="DGM75" s="172"/>
      <c r="DGN75" s="172"/>
      <c r="DGO75" s="172"/>
      <c r="DGP75" s="172"/>
      <c r="DGQ75" s="172"/>
      <c r="DGR75" s="172"/>
      <c r="DGS75" s="172"/>
      <c r="DGT75" s="172"/>
      <c r="DGU75" s="172"/>
      <c r="DGV75" s="172"/>
      <c r="DGW75" s="172"/>
      <c r="DGX75" s="172"/>
      <c r="DGY75" s="172"/>
      <c r="DGZ75" s="172"/>
      <c r="DHA75" s="172"/>
      <c r="DHB75" s="172"/>
      <c r="DHC75" s="172"/>
      <c r="DHD75" s="172"/>
      <c r="DHE75" s="172"/>
      <c r="DHF75" s="172"/>
      <c r="DHG75" s="172"/>
      <c r="DHH75" s="172"/>
      <c r="DHI75" s="172"/>
      <c r="DHJ75" s="172"/>
      <c r="DHK75" s="172"/>
      <c r="DHL75" s="172"/>
      <c r="DHM75" s="172"/>
      <c r="DHN75" s="172"/>
      <c r="DHO75" s="172"/>
      <c r="DHP75" s="172"/>
      <c r="DHQ75" s="172"/>
      <c r="DHR75" s="172"/>
      <c r="DHS75" s="172"/>
      <c r="DHT75" s="172"/>
      <c r="DHU75" s="172"/>
      <c r="DHV75" s="172"/>
      <c r="DHW75" s="172"/>
      <c r="DHX75" s="172"/>
      <c r="DHY75" s="172"/>
      <c r="DHZ75" s="172"/>
      <c r="DIA75" s="172"/>
      <c r="DIB75" s="172"/>
      <c r="DIC75" s="172"/>
      <c r="DID75" s="172"/>
      <c r="DIE75" s="172"/>
      <c r="DIF75" s="172"/>
      <c r="DIG75" s="172"/>
      <c r="DIH75" s="172"/>
      <c r="DII75" s="172"/>
      <c r="DIJ75" s="172"/>
      <c r="DIK75" s="172"/>
      <c r="DIL75" s="172"/>
      <c r="DIM75" s="172"/>
      <c r="DIN75" s="172"/>
      <c r="DIO75" s="172"/>
      <c r="DIP75" s="172"/>
      <c r="DIQ75" s="172"/>
      <c r="DIR75" s="172"/>
      <c r="DIS75" s="172"/>
      <c r="DIT75" s="172"/>
      <c r="DIU75" s="172"/>
      <c r="DIV75" s="172"/>
      <c r="DIW75" s="172"/>
      <c r="DIX75" s="172"/>
      <c r="DIY75" s="172"/>
      <c r="DIZ75" s="172"/>
      <c r="DJA75" s="172"/>
      <c r="DJB75" s="172"/>
      <c r="DJC75" s="172"/>
      <c r="DJD75" s="172"/>
      <c r="DJE75" s="172"/>
      <c r="DJF75" s="172"/>
      <c r="DJG75" s="172"/>
      <c r="DJH75" s="172"/>
      <c r="DJI75" s="172"/>
      <c r="DJJ75" s="172"/>
      <c r="DJK75" s="172"/>
      <c r="DJL75" s="172"/>
      <c r="DJM75" s="172"/>
      <c r="DJN75" s="172"/>
      <c r="DJO75" s="172"/>
      <c r="DJP75" s="172"/>
      <c r="DJQ75" s="172"/>
      <c r="DJR75" s="172"/>
      <c r="DJS75" s="172"/>
      <c r="DJT75" s="172"/>
      <c r="DJU75" s="172"/>
      <c r="DJV75" s="172"/>
      <c r="DJW75" s="172"/>
      <c r="DJX75" s="172"/>
      <c r="DJY75" s="172"/>
      <c r="DJZ75" s="172"/>
      <c r="DKA75" s="172"/>
      <c r="DKB75" s="172"/>
      <c r="DKC75" s="172"/>
      <c r="DKD75" s="172"/>
      <c r="DKE75" s="172"/>
      <c r="DKF75" s="172"/>
      <c r="DKG75" s="172"/>
      <c r="DKH75" s="172"/>
      <c r="DKI75" s="172"/>
      <c r="DKJ75" s="172"/>
      <c r="DKK75" s="172"/>
      <c r="DKL75" s="172"/>
      <c r="DKM75" s="172"/>
      <c r="DKN75" s="172"/>
      <c r="DKO75" s="172"/>
      <c r="DKP75" s="172"/>
      <c r="DKQ75" s="172"/>
      <c r="DKR75" s="172"/>
      <c r="DKS75" s="172"/>
      <c r="DKT75" s="172"/>
      <c r="DKU75" s="172"/>
      <c r="DKV75" s="172"/>
      <c r="DKW75" s="172"/>
      <c r="DKX75" s="172"/>
      <c r="DKY75" s="172"/>
      <c r="DKZ75" s="172"/>
      <c r="DLA75" s="172"/>
      <c r="DLB75" s="172"/>
      <c r="DLC75" s="172"/>
      <c r="DLD75" s="172"/>
      <c r="DLE75" s="172"/>
      <c r="DLF75" s="172"/>
      <c r="DLG75" s="172"/>
      <c r="DLH75" s="172"/>
      <c r="DLI75" s="172"/>
      <c r="DLJ75" s="172"/>
      <c r="DLK75" s="172"/>
      <c r="DLL75" s="172"/>
      <c r="DLM75" s="172"/>
      <c r="DLN75" s="172"/>
      <c r="DLO75" s="172"/>
      <c r="DLP75" s="172"/>
      <c r="DLQ75" s="172"/>
      <c r="DLR75" s="172"/>
      <c r="DLS75" s="172"/>
      <c r="DLT75" s="172"/>
      <c r="DLU75" s="172"/>
      <c r="DLV75" s="172"/>
      <c r="DLW75" s="172"/>
      <c r="DLX75" s="172"/>
      <c r="DLY75" s="172"/>
      <c r="DLZ75" s="172"/>
      <c r="DMA75" s="172"/>
      <c r="DMB75" s="172"/>
      <c r="DMC75" s="172"/>
      <c r="DMD75" s="172"/>
      <c r="DME75" s="172"/>
      <c r="DMF75" s="172"/>
      <c r="DMG75" s="172"/>
      <c r="DMH75" s="172"/>
      <c r="DMI75" s="172"/>
      <c r="DMJ75" s="172"/>
      <c r="DMK75" s="172"/>
      <c r="DML75" s="172"/>
      <c r="DMM75" s="172"/>
      <c r="DMN75" s="172"/>
      <c r="DMO75" s="172"/>
      <c r="DMP75" s="172"/>
      <c r="DMQ75" s="172"/>
      <c r="DMR75" s="172"/>
      <c r="DMS75" s="172"/>
      <c r="DMT75" s="172"/>
      <c r="DMU75" s="172"/>
      <c r="DMV75" s="172"/>
      <c r="DMW75" s="172"/>
      <c r="DMX75" s="172"/>
      <c r="DMY75" s="172"/>
      <c r="DMZ75" s="172"/>
      <c r="DNA75" s="172"/>
      <c r="DNB75" s="172"/>
      <c r="DNC75" s="172"/>
      <c r="DND75" s="172"/>
      <c r="DNE75" s="172"/>
      <c r="DNF75" s="172"/>
      <c r="DNG75" s="172"/>
      <c r="DNH75" s="172"/>
      <c r="DNI75" s="172"/>
      <c r="DNJ75" s="172"/>
      <c r="DNK75" s="172"/>
      <c r="DNL75" s="172"/>
      <c r="DNM75" s="172"/>
      <c r="DNN75" s="172"/>
      <c r="DNO75" s="172"/>
      <c r="DNP75" s="172"/>
      <c r="DNQ75" s="172"/>
      <c r="DNR75" s="172"/>
      <c r="DNS75" s="172"/>
      <c r="DNT75" s="172"/>
      <c r="DNU75" s="172"/>
      <c r="DNV75" s="172"/>
      <c r="DNW75" s="172"/>
      <c r="DNX75" s="172"/>
      <c r="DNY75" s="172"/>
      <c r="DNZ75" s="172"/>
      <c r="DOA75" s="172"/>
      <c r="DOB75" s="172"/>
      <c r="DOC75" s="172"/>
      <c r="DOD75" s="172"/>
      <c r="DOE75" s="172"/>
      <c r="DOF75" s="172"/>
      <c r="DOG75" s="172"/>
      <c r="DOH75" s="172"/>
      <c r="DOI75" s="172"/>
      <c r="DOJ75" s="172"/>
      <c r="DOK75" s="172"/>
      <c r="DOL75" s="172"/>
      <c r="DOM75" s="172"/>
      <c r="DON75" s="172"/>
      <c r="DOO75" s="172"/>
      <c r="DOP75" s="172"/>
      <c r="DOQ75" s="172"/>
      <c r="DOR75" s="172"/>
      <c r="DOS75" s="172"/>
      <c r="DOT75" s="172"/>
      <c r="DOU75" s="172"/>
      <c r="DOV75" s="172"/>
      <c r="DOW75" s="172"/>
      <c r="DOX75" s="172"/>
      <c r="DOY75" s="172"/>
      <c r="DOZ75" s="172"/>
      <c r="DPA75" s="172"/>
      <c r="DPB75" s="172"/>
      <c r="DPC75" s="172"/>
      <c r="DPD75" s="172"/>
      <c r="DPE75" s="172"/>
      <c r="DPF75" s="172"/>
      <c r="DPG75" s="172"/>
      <c r="DPH75" s="172"/>
      <c r="DPI75" s="172"/>
      <c r="DPJ75" s="172"/>
      <c r="DPK75" s="172"/>
      <c r="DPL75" s="172"/>
      <c r="DPM75" s="172"/>
      <c r="DPN75" s="172"/>
      <c r="DPO75" s="172"/>
      <c r="DPP75" s="172"/>
      <c r="DPQ75" s="172"/>
      <c r="DPR75" s="172"/>
      <c r="DPS75" s="172"/>
      <c r="DPT75" s="172"/>
      <c r="DPU75" s="172"/>
      <c r="DPV75" s="172"/>
      <c r="DPW75" s="172"/>
      <c r="DPX75" s="172"/>
      <c r="DPY75" s="172"/>
      <c r="DPZ75" s="172"/>
      <c r="DQA75" s="172"/>
      <c r="DQB75" s="172"/>
      <c r="DQC75" s="172"/>
      <c r="DQD75" s="172"/>
      <c r="DQE75" s="172"/>
      <c r="DQF75" s="172"/>
      <c r="DQG75" s="172"/>
      <c r="DQH75" s="172"/>
      <c r="DQI75" s="172"/>
      <c r="DQJ75" s="172"/>
      <c r="DQK75" s="172"/>
      <c r="DQL75" s="172"/>
      <c r="DQM75" s="172"/>
      <c r="DQN75" s="172"/>
      <c r="DQO75" s="172"/>
      <c r="DQP75" s="172"/>
      <c r="DQQ75" s="172"/>
      <c r="DQR75" s="172"/>
      <c r="DQS75" s="172"/>
      <c r="DQT75" s="172"/>
      <c r="DQU75" s="172"/>
      <c r="DQV75" s="172"/>
      <c r="DQW75" s="172"/>
      <c r="DQX75" s="172"/>
      <c r="DQY75" s="172"/>
      <c r="DQZ75" s="172"/>
      <c r="DRA75" s="172"/>
      <c r="DRB75" s="172"/>
      <c r="DRC75" s="172"/>
      <c r="DRD75" s="172"/>
      <c r="DRE75" s="172"/>
      <c r="DRF75" s="172"/>
      <c r="DRG75" s="172"/>
      <c r="DRH75" s="172"/>
      <c r="DRI75" s="172"/>
      <c r="DRJ75" s="172"/>
      <c r="DRK75" s="172"/>
      <c r="DRL75" s="172"/>
      <c r="DRM75" s="172"/>
      <c r="DRN75" s="172"/>
      <c r="DRO75" s="172"/>
      <c r="DRP75" s="172"/>
      <c r="DRQ75" s="172"/>
      <c r="DRR75" s="172"/>
      <c r="DRS75" s="172"/>
      <c r="DRT75" s="172"/>
      <c r="DRU75" s="172"/>
      <c r="DRV75" s="172"/>
      <c r="DRW75" s="172"/>
      <c r="DRX75" s="172"/>
      <c r="DRY75" s="172"/>
      <c r="DRZ75" s="172"/>
      <c r="DSA75" s="172"/>
      <c r="DSB75" s="172"/>
      <c r="DSC75" s="172"/>
      <c r="DSD75" s="172"/>
      <c r="DSE75" s="172"/>
      <c r="DSF75" s="172"/>
      <c r="DSG75" s="172"/>
      <c r="DSH75" s="172"/>
      <c r="DSI75" s="172"/>
      <c r="DSJ75" s="172"/>
      <c r="DSK75" s="172"/>
      <c r="DSL75" s="172"/>
      <c r="DSM75" s="172"/>
      <c r="DSN75" s="172"/>
      <c r="DSO75" s="172"/>
      <c r="DSP75" s="172"/>
      <c r="DSQ75" s="172"/>
      <c r="DSR75" s="172"/>
      <c r="DSS75" s="172"/>
      <c r="DST75" s="172"/>
      <c r="DSU75" s="172"/>
      <c r="DSV75" s="172"/>
      <c r="DSW75" s="172"/>
      <c r="DSX75" s="172"/>
      <c r="DSY75" s="172"/>
      <c r="DSZ75" s="172"/>
      <c r="DTA75" s="172"/>
      <c r="DTB75" s="172"/>
      <c r="DTC75" s="172"/>
      <c r="DTD75" s="172"/>
      <c r="DTE75" s="172"/>
      <c r="DTF75" s="172"/>
      <c r="DTG75" s="172"/>
      <c r="DTH75" s="172"/>
      <c r="DTI75" s="172"/>
      <c r="DTJ75" s="172"/>
      <c r="DTK75" s="172"/>
      <c r="DTL75" s="172"/>
      <c r="DTM75" s="172"/>
      <c r="DTN75" s="172"/>
      <c r="DTO75" s="172"/>
      <c r="DTP75" s="172"/>
      <c r="DTQ75" s="172"/>
      <c r="DTR75" s="172"/>
      <c r="DTS75" s="172"/>
      <c r="DTT75" s="172"/>
      <c r="DTU75" s="172"/>
      <c r="DTV75" s="172"/>
      <c r="DTW75" s="172"/>
      <c r="DTX75" s="172"/>
      <c r="DTY75" s="172"/>
      <c r="DTZ75" s="172"/>
      <c r="DUA75" s="172"/>
      <c r="DUB75" s="172"/>
      <c r="DUC75" s="172"/>
      <c r="DUD75" s="172"/>
      <c r="DUE75" s="172"/>
      <c r="DUF75" s="172"/>
      <c r="DUG75" s="172"/>
      <c r="DUH75" s="172"/>
      <c r="DUI75" s="172"/>
      <c r="DUJ75" s="172"/>
      <c r="DUK75" s="172"/>
      <c r="DUL75" s="172"/>
      <c r="DUM75" s="172"/>
      <c r="DUN75" s="172"/>
      <c r="DUO75" s="172"/>
      <c r="DUP75" s="172"/>
      <c r="DUQ75" s="172"/>
      <c r="DUR75" s="172"/>
      <c r="DUS75" s="172"/>
      <c r="DUT75" s="172"/>
      <c r="DUU75" s="172"/>
      <c r="DUV75" s="172"/>
      <c r="DUW75" s="172"/>
      <c r="DUX75" s="172"/>
      <c r="DUY75" s="172"/>
      <c r="DUZ75" s="172"/>
      <c r="DVA75" s="172"/>
      <c r="DVB75" s="172"/>
      <c r="DVC75" s="172"/>
      <c r="DVD75" s="172"/>
      <c r="DVE75" s="172"/>
      <c r="DVF75" s="172"/>
      <c r="DVG75" s="172"/>
      <c r="DVH75" s="172"/>
      <c r="DVI75" s="172"/>
      <c r="DVJ75" s="172"/>
      <c r="DVK75" s="172"/>
      <c r="DVL75" s="172"/>
      <c r="DVM75" s="172"/>
      <c r="DVN75" s="172"/>
      <c r="DVO75" s="172"/>
      <c r="DVP75" s="172"/>
      <c r="DVQ75" s="172"/>
      <c r="DVR75" s="172"/>
      <c r="DVS75" s="172"/>
      <c r="DVT75" s="172"/>
      <c r="DVU75" s="172"/>
      <c r="DVV75" s="172"/>
      <c r="DVW75" s="172"/>
      <c r="DVX75" s="172"/>
      <c r="DVY75" s="172"/>
      <c r="DVZ75" s="172"/>
      <c r="DWA75" s="172"/>
      <c r="DWB75" s="172"/>
      <c r="DWC75" s="172"/>
      <c r="DWD75" s="172"/>
      <c r="DWE75" s="172"/>
      <c r="DWF75" s="172"/>
      <c r="DWG75" s="172"/>
      <c r="DWH75" s="172"/>
      <c r="DWI75" s="172"/>
      <c r="DWJ75" s="172"/>
      <c r="DWK75" s="172"/>
      <c r="DWL75" s="172"/>
      <c r="DWM75" s="172"/>
      <c r="DWN75" s="172"/>
      <c r="DWO75" s="172"/>
      <c r="DWP75" s="172"/>
      <c r="DWQ75" s="172"/>
      <c r="DWR75" s="172"/>
      <c r="DWS75" s="172"/>
      <c r="DWT75" s="172"/>
      <c r="DWU75" s="172"/>
      <c r="DWV75" s="172"/>
      <c r="DWW75" s="172"/>
      <c r="DWX75" s="172"/>
      <c r="DWY75" s="172"/>
      <c r="DWZ75" s="172"/>
      <c r="DXA75" s="172"/>
      <c r="DXB75" s="172"/>
      <c r="DXC75" s="172"/>
      <c r="DXD75" s="172"/>
      <c r="DXE75" s="172"/>
      <c r="DXF75" s="172"/>
      <c r="DXG75" s="172"/>
      <c r="DXH75" s="172"/>
      <c r="DXI75" s="172"/>
      <c r="DXJ75" s="172"/>
      <c r="DXK75" s="172"/>
      <c r="DXL75" s="172"/>
      <c r="DXM75" s="172"/>
      <c r="DXN75" s="172"/>
      <c r="DXO75" s="172"/>
      <c r="DXP75" s="172"/>
      <c r="DXQ75" s="172"/>
      <c r="DXR75" s="172"/>
      <c r="DXS75" s="172"/>
      <c r="DXT75" s="172"/>
      <c r="DXU75" s="172"/>
      <c r="DXV75" s="172"/>
      <c r="DXW75" s="172"/>
      <c r="DXX75" s="172"/>
      <c r="DXY75" s="172"/>
      <c r="DXZ75" s="172"/>
      <c r="DYA75" s="172"/>
      <c r="DYB75" s="172"/>
      <c r="DYC75" s="172"/>
      <c r="DYD75" s="172"/>
      <c r="DYE75" s="172"/>
      <c r="DYF75" s="172"/>
      <c r="DYG75" s="172"/>
      <c r="DYH75" s="172"/>
      <c r="DYI75" s="172"/>
      <c r="DYJ75" s="172"/>
      <c r="DYK75" s="172"/>
      <c r="DYL75" s="172"/>
      <c r="DYM75" s="172"/>
      <c r="DYN75" s="172"/>
      <c r="DYO75" s="172"/>
      <c r="DYP75" s="172"/>
      <c r="DYQ75" s="172"/>
      <c r="DYR75" s="172"/>
      <c r="DYS75" s="172"/>
      <c r="DYT75" s="172"/>
      <c r="DYU75" s="172"/>
      <c r="DYV75" s="172"/>
      <c r="DYW75" s="172"/>
      <c r="DYX75" s="172"/>
      <c r="DYY75" s="172"/>
      <c r="DYZ75" s="172"/>
      <c r="DZA75" s="172"/>
      <c r="DZB75" s="172"/>
      <c r="DZC75" s="172"/>
      <c r="DZD75" s="172"/>
      <c r="DZE75" s="172"/>
      <c r="DZF75" s="172"/>
      <c r="DZG75" s="172"/>
      <c r="DZH75" s="172"/>
      <c r="DZI75" s="172"/>
      <c r="DZJ75" s="172"/>
      <c r="DZK75" s="172"/>
      <c r="DZL75" s="172"/>
      <c r="DZM75" s="172"/>
      <c r="DZN75" s="172"/>
      <c r="DZO75" s="172"/>
      <c r="DZP75" s="172"/>
      <c r="DZQ75" s="172"/>
      <c r="DZR75" s="172"/>
      <c r="DZS75" s="172"/>
      <c r="DZT75" s="172"/>
      <c r="DZU75" s="172"/>
      <c r="DZV75" s="172"/>
      <c r="DZW75" s="172"/>
      <c r="DZX75" s="172"/>
      <c r="DZY75" s="172"/>
      <c r="DZZ75" s="172"/>
      <c r="EAA75" s="172"/>
      <c r="EAB75" s="172"/>
      <c r="EAC75" s="172"/>
      <c r="EAD75" s="172"/>
      <c r="EAE75" s="172"/>
      <c r="EAF75" s="172"/>
      <c r="EAG75" s="172"/>
      <c r="EAH75" s="172"/>
      <c r="EAI75" s="172"/>
      <c r="EAJ75" s="172"/>
      <c r="EAK75" s="172"/>
      <c r="EAL75" s="172"/>
      <c r="EAM75" s="172"/>
      <c r="EAN75" s="172"/>
      <c r="EAO75" s="172"/>
      <c r="EAP75" s="172"/>
      <c r="EAQ75" s="172"/>
      <c r="EAR75" s="172"/>
      <c r="EAS75" s="172"/>
      <c r="EAT75" s="172"/>
      <c r="EAU75" s="172"/>
      <c r="EAV75" s="172"/>
      <c r="EAW75" s="172"/>
      <c r="EAX75" s="172"/>
      <c r="EAY75" s="172"/>
      <c r="EAZ75" s="172"/>
      <c r="EBA75" s="172"/>
      <c r="EBB75" s="172"/>
      <c r="EBC75" s="172"/>
      <c r="EBD75" s="172"/>
      <c r="EBE75" s="172"/>
      <c r="EBF75" s="172"/>
      <c r="EBG75" s="172"/>
      <c r="EBH75" s="172"/>
      <c r="EBI75" s="172"/>
      <c r="EBJ75" s="172"/>
      <c r="EBK75" s="172"/>
      <c r="EBL75" s="172"/>
      <c r="EBM75" s="172"/>
      <c r="EBN75" s="172"/>
      <c r="EBO75" s="172"/>
      <c r="EBP75" s="172"/>
      <c r="EBQ75" s="172"/>
      <c r="EBR75" s="172"/>
      <c r="EBS75" s="172"/>
      <c r="EBT75" s="172"/>
      <c r="EBU75" s="172"/>
      <c r="EBV75" s="172"/>
      <c r="EBW75" s="172"/>
      <c r="EBX75" s="172"/>
      <c r="EBY75" s="172"/>
      <c r="EBZ75" s="172"/>
      <c r="ECA75" s="172"/>
      <c r="ECB75" s="172"/>
      <c r="ECC75" s="172"/>
      <c r="ECD75" s="172"/>
      <c r="ECE75" s="172"/>
      <c r="ECF75" s="172"/>
      <c r="ECG75" s="172"/>
      <c r="ECH75" s="172"/>
      <c r="ECI75" s="172"/>
      <c r="ECJ75" s="172"/>
      <c r="ECK75" s="172"/>
      <c r="ECL75" s="172"/>
      <c r="ECM75" s="172"/>
      <c r="ECN75" s="172"/>
      <c r="ECO75" s="172"/>
      <c r="ECP75" s="172"/>
      <c r="ECQ75" s="172"/>
      <c r="ECR75" s="172"/>
      <c r="ECS75" s="172"/>
      <c r="ECT75" s="172"/>
      <c r="ECU75" s="172"/>
      <c r="ECV75" s="172"/>
      <c r="ECW75" s="172"/>
      <c r="ECX75" s="172"/>
      <c r="ECY75" s="172"/>
      <c r="ECZ75" s="172"/>
      <c r="EDA75" s="172"/>
      <c r="EDB75" s="172"/>
      <c r="EDC75" s="172"/>
      <c r="EDD75" s="172"/>
      <c r="EDE75" s="172"/>
      <c r="EDF75" s="172"/>
      <c r="EDG75" s="172"/>
      <c r="EDH75" s="172"/>
      <c r="EDI75" s="172"/>
      <c r="EDJ75" s="172"/>
      <c r="EDK75" s="172"/>
      <c r="EDL75" s="172"/>
      <c r="EDM75" s="172"/>
      <c r="EDN75" s="172"/>
      <c r="EDO75" s="172"/>
      <c r="EDP75" s="172"/>
      <c r="EDQ75" s="172"/>
      <c r="EDR75" s="172"/>
      <c r="EDS75" s="172"/>
      <c r="EDT75" s="172"/>
      <c r="EDU75" s="172"/>
      <c r="EDV75" s="172"/>
      <c r="EDW75" s="172"/>
      <c r="EDX75" s="172"/>
      <c r="EDY75" s="172"/>
      <c r="EDZ75" s="172"/>
      <c r="EEA75" s="172"/>
      <c r="EEB75" s="172"/>
      <c r="EEC75" s="172"/>
      <c r="EED75" s="172"/>
      <c r="EEE75" s="172"/>
      <c r="EEF75" s="172"/>
      <c r="EEG75" s="172"/>
      <c r="EEH75" s="172"/>
      <c r="EEI75" s="172"/>
      <c r="EEJ75" s="172"/>
      <c r="EEK75" s="172"/>
      <c r="EEL75" s="172"/>
      <c r="EEM75" s="172"/>
      <c r="EEN75" s="172"/>
      <c r="EEO75" s="172"/>
      <c r="EEP75" s="172"/>
      <c r="EEQ75" s="172"/>
      <c r="EER75" s="172"/>
      <c r="EES75" s="172"/>
      <c r="EET75" s="172"/>
      <c r="EEU75" s="172"/>
      <c r="EEV75" s="172"/>
      <c r="EEW75" s="172"/>
      <c r="EEX75" s="172"/>
      <c r="EEY75" s="172"/>
      <c r="EEZ75" s="172"/>
      <c r="EFA75" s="172"/>
      <c r="EFB75" s="172"/>
      <c r="EFC75" s="172"/>
      <c r="EFD75" s="172"/>
      <c r="EFE75" s="172"/>
      <c r="EFF75" s="172"/>
      <c r="EFG75" s="172"/>
      <c r="EFH75" s="172"/>
      <c r="EFI75" s="172"/>
      <c r="EFJ75" s="172"/>
      <c r="EFK75" s="172"/>
      <c r="EFL75" s="172"/>
      <c r="EFM75" s="172"/>
      <c r="EFN75" s="172"/>
      <c r="EFO75" s="172"/>
      <c r="EFP75" s="172"/>
      <c r="EFQ75" s="172"/>
      <c r="EFR75" s="172"/>
      <c r="EFS75" s="172"/>
      <c r="EFT75" s="172"/>
      <c r="EFU75" s="172"/>
      <c r="EFV75" s="172"/>
      <c r="EFW75" s="172"/>
      <c r="EFX75" s="172"/>
      <c r="EFY75" s="172"/>
      <c r="EFZ75" s="172"/>
      <c r="EGA75" s="172"/>
      <c r="EGB75" s="172"/>
      <c r="EGC75" s="172"/>
      <c r="EGD75" s="172"/>
      <c r="EGE75" s="172"/>
      <c r="EGF75" s="172"/>
      <c r="EGG75" s="172"/>
      <c r="EGH75" s="172"/>
      <c r="EGI75" s="172"/>
      <c r="EGJ75" s="172"/>
      <c r="EGK75" s="172"/>
      <c r="EGL75" s="172"/>
      <c r="EGM75" s="172"/>
      <c r="EGN75" s="172"/>
      <c r="EGO75" s="172"/>
      <c r="EGP75" s="172"/>
      <c r="EGQ75" s="172"/>
      <c r="EGR75" s="172"/>
      <c r="EGS75" s="172"/>
      <c r="EGT75" s="172"/>
      <c r="EGU75" s="172"/>
      <c r="EGV75" s="172"/>
      <c r="EGW75" s="172"/>
      <c r="EGX75" s="172"/>
      <c r="EGY75" s="172"/>
      <c r="EGZ75" s="172"/>
      <c r="EHA75" s="172"/>
      <c r="EHB75" s="172"/>
      <c r="EHC75" s="172"/>
      <c r="EHD75" s="172"/>
      <c r="EHE75" s="172"/>
      <c r="EHF75" s="172"/>
      <c r="EHG75" s="172"/>
      <c r="EHH75" s="172"/>
      <c r="EHI75" s="172"/>
      <c r="EHJ75" s="172"/>
      <c r="EHK75" s="172"/>
      <c r="EHL75" s="172"/>
      <c r="EHM75" s="172"/>
      <c r="EHN75" s="172"/>
      <c r="EHO75" s="172"/>
      <c r="EHP75" s="172"/>
      <c r="EHQ75" s="172"/>
      <c r="EHR75" s="172"/>
      <c r="EHS75" s="172"/>
      <c r="EHT75" s="172"/>
      <c r="EHU75" s="172"/>
      <c r="EHV75" s="172"/>
      <c r="EHW75" s="172"/>
      <c r="EHX75" s="172"/>
      <c r="EHY75" s="172"/>
      <c r="EHZ75" s="172"/>
      <c r="EIA75" s="172"/>
      <c r="EIB75" s="172"/>
      <c r="EIC75" s="172"/>
      <c r="EID75" s="172"/>
      <c r="EIE75" s="172"/>
      <c r="EIF75" s="172"/>
      <c r="EIG75" s="172"/>
      <c r="EIH75" s="172"/>
      <c r="EII75" s="172"/>
      <c r="EIJ75" s="172"/>
      <c r="EIK75" s="172"/>
      <c r="EIL75" s="172"/>
      <c r="EIM75" s="172"/>
      <c r="EIN75" s="172"/>
      <c r="EIO75" s="172"/>
      <c r="EIP75" s="172"/>
      <c r="EIQ75" s="172"/>
      <c r="EIR75" s="172"/>
      <c r="EIS75" s="172"/>
      <c r="EIT75" s="172"/>
      <c r="EIU75" s="172"/>
      <c r="EIV75" s="172"/>
      <c r="EIW75" s="172"/>
      <c r="EIX75" s="172"/>
      <c r="EIY75" s="172"/>
      <c r="EIZ75" s="172"/>
      <c r="EJA75" s="172"/>
      <c r="EJB75" s="172"/>
      <c r="EJC75" s="172"/>
      <c r="EJD75" s="172"/>
      <c r="EJE75" s="172"/>
      <c r="EJF75" s="172"/>
      <c r="EJG75" s="172"/>
      <c r="EJH75" s="172"/>
      <c r="EJI75" s="172"/>
      <c r="EJJ75" s="172"/>
      <c r="EJK75" s="172"/>
      <c r="EJL75" s="172"/>
      <c r="EJM75" s="172"/>
      <c r="EJN75" s="172"/>
      <c r="EJO75" s="172"/>
      <c r="EJP75" s="172"/>
      <c r="EJQ75" s="172"/>
      <c r="EJR75" s="172"/>
      <c r="EJS75" s="172"/>
      <c r="EJT75" s="172"/>
      <c r="EJU75" s="172"/>
      <c r="EJV75" s="172"/>
      <c r="EJW75" s="172"/>
      <c r="EJX75" s="172"/>
      <c r="EJY75" s="172"/>
      <c r="EJZ75" s="172"/>
      <c r="EKA75" s="172"/>
      <c r="EKB75" s="172"/>
      <c r="EKC75" s="172"/>
      <c r="EKD75" s="172"/>
      <c r="EKE75" s="172"/>
      <c r="EKF75" s="172"/>
      <c r="EKG75" s="172"/>
      <c r="EKH75" s="172"/>
      <c r="EKI75" s="172"/>
      <c r="EKJ75" s="172"/>
      <c r="EKK75" s="172"/>
      <c r="EKL75" s="172"/>
      <c r="EKM75" s="172"/>
      <c r="EKN75" s="172"/>
      <c r="EKO75" s="172"/>
      <c r="EKP75" s="172"/>
      <c r="EKQ75" s="172"/>
      <c r="EKR75" s="172"/>
      <c r="EKS75" s="172"/>
      <c r="EKT75" s="172"/>
      <c r="EKU75" s="172"/>
      <c r="EKV75" s="172"/>
      <c r="EKW75" s="172"/>
      <c r="EKX75" s="172"/>
      <c r="EKY75" s="172"/>
      <c r="EKZ75" s="172"/>
      <c r="ELA75" s="172"/>
      <c r="ELB75" s="172"/>
      <c r="ELC75" s="172"/>
      <c r="ELD75" s="172"/>
      <c r="ELE75" s="172"/>
      <c r="ELF75" s="172"/>
      <c r="ELG75" s="172"/>
      <c r="ELH75" s="172"/>
      <c r="ELI75" s="172"/>
      <c r="ELJ75" s="172"/>
      <c r="ELK75" s="172"/>
      <c r="ELL75" s="172"/>
      <c r="ELM75" s="172"/>
      <c r="ELN75" s="172"/>
      <c r="ELO75" s="172"/>
      <c r="ELP75" s="172"/>
      <c r="ELQ75" s="172"/>
      <c r="ELR75" s="172"/>
      <c r="ELS75" s="172"/>
      <c r="ELT75" s="172"/>
      <c r="ELU75" s="172"/>
      <c r="ELV75" s="172"/>
      <c r="ELW75" s="172"/>
      <c r="ELX75" s="172"/>
      <c r="ELY75" s="172"/>
      <c r="ELZ75" s="172"/>
      <c r="EMA75" s="172"/>
      <c r="EMB75" s="172"/>
      <c r="EMC75" s="172"/>
      <c r="EMD75" s="172"/>
      <c r="EME75" s="172"/>
      <c r="EMF75" s="172"/>
      <c r="EMG75" s="172"/>
      <c r="EMH75" s="172"/>
      <c r="EMI75" s="172"/>
      <c r="EMJ75" s="172"/>
      <c r="EMK75" s="172"/>
      <c r="EML75" s="172"/>
      <c r="EMM75" s="172"/>
      <c r="EMN75" s="172"/>
      <c r="EMO75" s="172"/>
      <c r="EMP75" s="172"/>
      <c r="EMQ75" s="172"/>
      <c r="EMR75" s="172"/>
      <c r="EMS75" s="172"/>
      <c r="EMT75" s="172"/>
      <c r="EMU75" s="172"/>
      <c r="EMV75" s="172"/>
      <c r="EMW75" s="172"/>
      <c r="EMX75" s="172"/>
      <c r="EMY75" s="172"/>
      <c r="EMZ75" s="172"/>
      <c r="ENA75" s="172"/>
      <c r="ENB75" s="172"/>
      <c r="ENC75" s="172"/>
      <c r="END75" s="172"/>
      <c r="ENE75" s="172"/>
      <c r="ENF75" s="172"/>
      <c r="ENG75" s="172"/>
      <c r="ENH75" s="172"/>
      <c r="ENI75" s="172"/>
      <c r="ENJ75" s="172"/>
      <c r="ENK75" s="172"/>
      <c r="ENL75" s="172"/>
      <c r="ENM75" s="172"/>
      <c r="ENN75" s="172"/>
      <c r="ENO75" s="172"/>
      <c r="ENP75" s="172"/>
      <c r="ENQ75" s="172"/>
      <c r="ENR75" s="172"/>
      <c r="ENS75" s="172"/>
      <c r="ENT75" s="172"/>
      <c r="ENU75" s="172"/>
      <c r="ENV75" s="172"/>
      <c r="ENW75" s="172"/>
      <c r="ENX75" s="172"/>
      <c r="ENY75" s="172"/>
      <c r="ENZ75" s="172"/>
      <c r="EOA75" s="172"/>
      <c r="EOB75" s="172"/>
      <c r="EOC75" s="172"/>
      <c r="EOD75" s="172"/>
      <c r="EOE75" s="172"/>
      <c r="EOF75" s="172"/>
      <c r="EOG75" s="172"/>
      <c r="EOH75" s="172"/>
      <c r="EOI75" s="172"/>
      <c r="EOJ75" s="172"/>
      <c r="EOK75" s="172"/>
      <c r="EOL75" s="172"/>
      <c r="EOM75" s="172"/>
      <c r="EON75" s="172"/>
      <c r="EOO75" s="172"/>
      <c r="EOP75" s="172"/>
      <c r="EOQ75" s="172"/>
      <c r="EOR75" s="172"/>
      <c r="EOS75" s="172"/>
      <c r="EOT75" s="172"/>
      <c r="EOU75" s="172"/>
      <c r="EOV75" s="172"/>
      <c r="EOW75" s="172"/>
      <c r="EOX75" s="172"/>
      <c r="EOY75" s="172"/>
      <c r="EOZ75" s="172"/>
      <c r="EPA75" s="172"/>
      <c r="EPB75" s="172"/>
      <c r="EPC75" s="172"/>
      <c r="EPD75" s="172"/>
      <c r="EPE75" s="172"/>
      <c r="EPF75" s="172"/>
      <c r="EPG75" s="172"/>
      <c r="EPH75" s="172"/>
      <c r="EPI75" s="172"/>
      <c r="EPJ75" s="172"/>
      <c r="EPK75" s="172"/>
      <c r="EPL75" s="172"/>
      <c r="EPM75" s="172"/>
      <c r="EPN75" s="172"/>
      <c r="EPO75" s="172"/>
      <c r="EPP75" s="172"/>
      <c r="EPQ75" s="172"/>
      <c r="EPR75" s="172"/>
      <c r="EPS75" s="172"/>
      <c r="EPT75" s="172"/>
      <c r="EPU75" s="172"/>
      <c r="EPV75" s="172"/>
      <c r="EPW75" s="172"/>
      <c r="EPX75" s="172"/>
      <c r="EPY75" s="172"/>
      <c r="EPZ75" s="172"/>
      <c r="EQA75" s="172"/>
      <c r="EQB75" s="172"/>
      <c r="EQC75" s="172"/>
      <c r="EQD75" s="172"/>
      <c r="EQE75" s="172"/>
      <c r="EQF75" s="172"/>
      <c r="EQG75" s="172"/>
      <c r="EQH75" s="172"/>
      <c r="EQI75" s="172"/>
      <c r="EQJ75" s="172"/>
      <c r="EQK75" s="172"/>
      <c r="EQL75" s="172"/>
      <c r="EQM75" s="172"/>
      <c r="EQN75" s="172"/>
      <c r="EQO75" s="172"/>
      <c r="EQP75" s="172"/>
      <c r="EQQ75" s="172"/>
      <c r="EQR75" s="172"/>
      <c r="EQS75" s="172"/>
      <c r="EQT75" s="172"/>
      <c r="EQU75" s="172"/>
      <c r="EQV75" s="172"/>
      <c r="EQW75" s="172"/>
      <c r="EQX75" s="172"/>
      <c r="EQY75" s="172"/>
      <c r="EQZ75" s="172"/>
      <c r="ERA75" s="172"/>
      <c r="ERB75" s="172"/>
      <c r="ERC75" s="172"/>
      <c r="ERD75" s="172"/>
      <c r="ERE75" s="172"/>
      <c r="ERF75" s="172"/>
      <c r="ERG75" s="172"/>
      <c r="ERH75" s="172"/>
      <c r="ERI75" s="172"/>
      <c r="ERJ75" s="172"/>
      <c r="ERK75" s="172"/>
      <c r="ERL75" s="172"/>
      <c r="ERM75" s="172"/>
      <c r="ERN75" s="172"/>
      <c r="ERO75" s="172"/>
      <c r="ERP75" s="172"/>
      <c r="ERQ75" s="172"/>
      <c r="ERR75" s="172"/>
      <c r="ERS75" s="172"/>
      <c r="ERT75" s="172"/>
      <c r="ERU75" s="172"/>
      <c r="ERV75" s="172"/>
      <c r="ERW75" s="172"/>
      <c r="ERX75" s="172"/>
      <c r="ERY75" s="172"/>
      <c r="ERZ75" s="172"/>
      <c r="ESA75" s="172"/>
      <c r="ESB75" s="172"/>
      <c r="ESC75" s="172"/>
      <c r="ESD75" s="172"/>
      <c r="ESE75" s="172"/>
      <c r="ESF75" s="172"/>
      <c r="ESG75" s="172"/>
      <c r="ESH75" s="172"/>
      <c r="ESI75" s="172"/>
      <c r="ESJ75" s="172"/>
      <c r="ESK75" s="172"/>
      <c r="ESL75" s="172"/>
      <c r="ESM75" s="172"/>
      <c r="ESN75" s="172"/>
      <c r="ESO75" s="172"/>
      <c r="ESP75" s="172"/>
      <c r="ESQ75" s="172"/>
      <c r="ESR75" s="172"/>
      <c r="ESS75" s="172"/>
      <c r="EST75" s="172"/>
      <c r="ESU75" s="172"/>
      <c r="ESV75" s="172"/>
      <c r="ESW75" s="172"/>
      <c r="ESX75" s="172"/>
      <c r="ESY75" s="172"/>
      <c r="ESZ75" s="172"/>
      <c r="ETA75" s="172"/>
      <c r="ETB75" s="172"/>
      <c r="ETC75" s="172"/>
      <c r="ETD75" s="172"/>
      <c r="ETE75" s="172"/>
      <c r="ETF75" s="172"/>
      <c r="ETG75" s="172"/>
      <c r="ETH75" s="172"/>
      <c r="ETI75" s="172"/>
      <c r="ETJ75" s="172"/>
      <c r="ETK75" s="172"/>
      <c r="ETL75" s="172"/>
      <c r="ETM75" s="172"/>
      <c r="ETN75" s="172"/>
      <c r="ETO75" s="172"/>
      <c r="ETP75" s="172"/>
      <c r="ETQ75" s="172"/>
      <c r="ETR75" s="172"/>
      <c r="ETS75" s="172"/>
      <c r="ETT75" s="172"/>
      <c r="ETU75" s="172"/>
      <c r="ETV75" s="172"/>
      <c r="ETW75" s="172"/>
      <c r="ETX75" s="172"/>
      <c r="ETY75" s="172"/>
      <c r="ETZ75" s="172"/>
      <c r="EUA75" s="172"/>
      <c r="EUB75" s="172"/>
      <c r="EUC75" s="172"/>
      <c r="EUD75" s="172"/>
      <c r="EUE75" s="172"/>
      <c r="EUF75" s="172"/>
      <c r="EUG75" s="172"/>
      <c r="EUH75" s="172"/>
      <c r="EUI75" s="172"/>
      <c r="EUJ75" s="172"/>
      <c r="EUK75" s="172"/>
      <c r="EUL75" s="172"/>
      <c r="EUM75" s="172"/>
      <c r="EUN75" s="172"/>
      <c r="EUO75" s="172"/>
      <c r="EUP75" s="172"/>
      <c r="EUQ75" s="172"/>
      <c r="EUR75" s="172"/>
      <c r="EUS75" s="172"/>
      <c r="EUT75" s="172"/>
      <c r="EUU75" s="172"/>
      <c r="EUV75" s="172"/>
      <c r="EUW75" s="172"/>
      <c r="EUX75" s="172"/>
      <c r="EUY75" s="172"/>
      <c r="EUZ75" s="172"/>
      <c r="EVA75" s="172"/>
      <c r="EVB75" s="172"/>
      <c r="EVC75" s="172"/>
      <c r="EVD75" s="172"/>
      <c r="EVE75" s="172"/>
      <c r="EVF75" s="172"/>
      <c r="EVG75" s="172"/>
      <c r="EVH75" s="172"/>
      <c r="EVI75" s="172"/>
      <c r="EVJ75" s="172"/>
      <c r="EVK75" s="172"/>
      <c r="EVL75" s="172"/>
      <c r="EVM75" s="172"/>
      <c r="EVN75" s="172"/>
      <c r="EVO75" s="172"/>
      <c r="EVP75" s="172"/>
      <c r="EVQ75" s="172"/>
      <c r="EVR75" s="172"/>
      <c r="EVS75" s="172"/>
      <c r="EVT75" s="172"/>
      <c r="EVU75" s="172"/>
      <c r="EVV75" s="172"/>
      <c r="EVW75" s="172"/>
      <c r="EVX75" s="172"/>
      <c r="EVY75" s="172"/>
      <c r="EVZ75" s="172"/>
      <c r="EWA75" s="172"/>
      <c r="EWB75" s="172"/>
      <c r="EWC75" s="172"/>
      <c r="EWD75" s="172"/>
      <c r="EWE75" s="172"/>
      <c r="EWF75" s="172"/>
      <c r="EWG75" s="172"/>
      <c r="EWH75" s="172"/>
      <c r="EWI75" s="172"/>
      <c r="EWJ75" s="172"/>
      <c r="EWK75" s="172"/>
      <c r="EWL75" s="172"/>
      <c r="EWM75" s="172"/>
      <c r="EWN75" s="172"/>
      <c r="EWO75" s="172"/>
      <c r="EWP75" s="172"/>
      <c r="EWQ75" s="172"/>
      <c r="EWR75" s="172"/>
      <c r="EWS75" s="172"/>
      <c r="EWT75" s="172"/>
      <c r="EWU75" s="172"/>
      <c r="EWV75" s="172"/>
      <c r="EWW75" s="172"/>
      <c r="EWX75" s="172"/>
      <c r="EWY75" s="172"/>
      <c r="EWZ75" s="172"/>
      <c r="EXA75" s="172"/>
      <c r="EXB75" s="172"/>
      <c r="EXC75" s="172"/>
      <c r="EXD75" s="172"/>
      <c r="EXE75" s="172"/>
      <c r="EXF75" s="172"/>
      <c r="EXG75" s="172"/>
      <c r="EXH75" s="172"/>
      <c r="EXI75" s="172"/>
      <c r="EXJ75" s="172"/>
      <c r="EXK75" s="172"/>
      <c r="EXL75" s="172"/>
      <c r="EXM75" s="172"/>
      <c r="EXN75" s="172"/>
      <c r="EXO75" s="172"/>
      <c r="EXP75" s="172"/>
      <c r="EXQ75" s="172"/>
      <c r="EXR75" s="172"/>
      <c r="EXS75" s="172"/>
      <c r="EXT75" s="172"/>
      <c r="EXU75" s="172"/>
      <c r="EXV75" s="172"/>
      <c r="EXW75" s="172"/>
      <c r="EXX75" s="172"/>
      <c r="EXY75" s="172"/>
      <c r="EXZ75" s="172"/>
      <c r="EYA75" s="172"/>
      <c r="EYB75" s="172"/>
      <c r="EYC75" s="172"/>
      <c r="EYD75" s="172"/>
      <c r="EYE75" s="172"/>
      <c r="EYF75" s="172"/>
      <c r="EYG75" s="172"/>
      <c r="EYH75" s="172"/>
      <c r="EYI75" s="172"/>
      <c r="EYJ75" s="172"/>
      <c r="EYK75" s="172"/>
      <c r="EYL75" s="172"/>
      <c r="EYM75" s="172"/>
      <c r="EYN75" s="172"/>
      <c r="EYO75" s="172"/>
      <c r="EYP75" s="172"/>
      <c r="EYQ75" s="172"/>
      <c r="EYR75" s="172"/>
      <c r="EYS75" s="172"/>
      <c r="EYT75" s="172"/>
      <c r="EYU75" s="172"/>
      <c r="EYV75" s="172"/>
      <c r="EYW75" s="172"/>
      <c r="EYX75" s="172"/>
      <c r="EYY75" s="172"/>
      <c r="EYZ75" s="172"/>
      <c r="EZA75" s="172"/>
      <c r="EZB75" s="172"/>
      <c r="EZC75" s="172"/>
      <c r="EZD75" s="172"/>
      <c r="EZE75" s="172"/>
      <c r="EZF75" s="172"/>
      <c r="EZG75" s="172"/>
      <c r="EZH75" s="172"/>
      <c r="EZI75" s="172"/>
      <c r="EZJ75" s="172"/>
      <c r="EZK75" s="172"/>
      <c r="EZL75" s="172"/>
      <c r="EZM75" s="172"/>
      <c r="EZN75" s="172"/>
      <c r="EZO75" s="172"/>
      <c r="EZP75" s="172"/>
      <c r="EZQ75" s="172"/>
      <c r="EZR75" s="172"/>
      <c r="EZS75" s="172"/>
      <c r="EZT75" s="172"/>
      <c r="EZU75" s="172"/>
      <c r="EZV75" s="172"/>
      <c r="EZW75" s="172"/>
      <c r="EZX75" s="172"/>
      <c r="EZY75" s="172"/>
      <c r="EZZ75" s="172"/>
      <c r="FAA75" s="172"/>
      <c r="FAB75" s="172"/>
      <c r="FAC75" s="172"/>
      <c r="FAD75" s="172"/>
      <c r="FAE75" s="172"/>
      <c r="FAF75" s="172"/>
      <c r="FAG75" s="172"/>
      <c r="FAH75" s="172"/>
      <c r="FAI75" s="172"/>
      <c r="FAJ75" s="172"/>
      <c r="FAK75" s="172"/>
      <c r="FAL75" s="172"/>
      <c r="FAM75" s="172"/>
      <c r="FAN75" s="172"/>
      <c r="FAO75" s="172"/>
      <c r="FAP75" s="172"/>
      <c r="FAQ75" s="172"/>
      <c r="FAR75" s="172"/>
      <c r="FAS75" s="172"/>
      <c r="FAT75" s="172"/>
      <c r="FAU75" s="172"/>
      <c r="FAV75" s="172"/>
      <c r="FAW75" s="172"/>
      <c r="FAX75" s="172"/>
      <c r="FAY75" s="172"/>
      <c r="FAZ75" s="172"/>
      <c r="FBA75" s="172"/>
      <c r="FBB75" s="172"/>
      <c r="FBC75" s="172"/>
      <c r="FBD75" s="172"/>
      <c r="FBE75" s="172"/>
      <c r="FBF75" s="172"/>
      <c r="FBG75" s="172"/>
      <c r="FBH75" s="172"/>
      <c r="FBI75" s="172"/>
      <c r="FBJ75" s="172"/>
      <c r="FBK75" s="172"/>
      <c r="FBL75" s="172"/>
      <c r="FBM75" s="172"/>
      <c r="FBN75" s="172"/>
      <c r="FBO75" s="172"/>
      <c r="FBP75" s="172"/>
      <c r="FBQ75" s="172"/>
      <c r="FBR75" s="172"/>
      <c r="FBS75" s="172"/>
      <c r="FBT75" s="172"/>
      <c r="FBU75" s="172"/>
      <c r="FBV75" s="172"/>
      <c r="FBW75" s="172"/>
      <c r="FBX75" s="172"/>
      <c r="FBY75" s="172"/>
      <c r="FBZ75" s="172"/>
      <c r="FCA75" s="172"/>
      <c r="FCB75" s="172"/>
      <c r="FCC75" s="172"/>
      <c r="FCD75" s="172"/>
      <c r="FCE75" s="172"/>
      <c r="FCF75" s="172"/>
      <c r="FCG75" s="172"/>
      <c r="FCH75" s="172"/>
      <c r="FCI75" s="172"/>
      <c r="FCJ75" s="172"/>
      <c r="FCK75" s="172"/>
      <c r="FCL75" s="172"/>
      <c r="FCM75" s="172"/>
      <c r="FCN75" s="172"/>
      <c r="FCO75" s="172"/>
      <c r="FCP75" s="172"/>
      <c r="FCQ75" s="172"/>
      <c r="FCR75" s="172"/>
      <c r="FCS75" s="172"/>
      <c r="FCT75" s="172"/>
      <c r="FCU75" s="172"/>
      <c r="FCV75" s="172"/>
      <c r="FCW75" s="172"/>
      <c r="FCX75" s="172"/>
      <c r="FCY75" s="172"/>
      <c r="FCZ75" s="172"/>
      <c r="FDA75" s="172"/>
      <c r="FDB75" s="172"/>
      <c r="FDC75" s="172"/>
      <c r="FDD75" s="172"/>
      <c r="FDE75" s="172"/>
      <c r="FDF75" s="172"/>
      <c r="FDG75" s="172"/>
      <c r="FDH75" s="172"/>
      <c r="FDI75" s="172"/>
      <c r="FDJ75" s="172"/>
      <c r="FDK75" s="172"/>
      <c r="FDL75" s="172"/>
      <c r="FDM75" s="172"/>
      <c r="FDN75" s="172"/>
      <c r="FDO75" s="172"/>
      <c r="FDP75" s="172"/>
      <c r="FDQ75" s="172"/>
      <c r="FDR75" s="172"/>
      <c r="FDS75" s="172"/>
      <c r="FDT75" s="172"/>
      <c r="FDU75" s="172"/>
      <c r="FDV75" s="172"/>
      <c r="FDW75" s="172"/>
      <c r="FDX75" s="172"/>
      <c r="FDY75" s="172"/>
      <c r="FDZ75" s="172"/>
      <c r="FEA75" s="172"/>
      <c r="FEB75" s="172"/>
      <c r="FEC75" s="172"/>
      <c r="FED75" s="172"/>
      <c r="FEE75" s="172"/>
      <c r="FEF75" s="172"/>
      <c r="FEG75" s="172"/>
      <c r="FEH75" s="172"/>
      <c r="FEI75" s="172"/>
      <c r="FEJ75" s="172"/>
      <c r="FEK75" s="172"/>
      <c r="FEL75" s="172"/>
      <c r="FEM75" s="172"/>
      <c r="FEN75" s="172"/>
      <c r="FEO75" s="172"/>
      <c r="FEP75" s="172"/>
      <c r="FEQ75" s="172"/>
      <c r="FER75" s="172"/>
      <c r="FES75" s="172"/>
      <c r="FET75" s="172"/>
      <c r="FEU75" s="172"/>
      <c r="FEV75" s="172"/>
      <c r="FEW75" s="172"/>
      <c r="FEX75" s="172"/>
      <c r="FEY75" s="172"/>
      <c r="FEZ75" s="172"/>
      <c r="FFA75" s="172"/>
      <c r="FFB75" s="172"/>
      <c r="FFC75" s="172"/>
      <c r="FFD75" s="172"/>
      <c r="FFE75" s="172"/>
      <c r="FFF75" s="172"/>
      <c r="FFG75" s="172"/>
      <c r="FFH75" s="172"/>
      <c r="FFI75" s="172"/>
      <c r="FFJ75" s="172"/>
      <c r="FFK75" s="172"/>
      <c r="FFL75" s="172"/>
      <c r="FFM75" s="172"/>
      <c r="FFN75" s="172"/>
      <c r="FFO75" s="172"/>
      <c r="FFP75" s="172"/>
      <c r="FFQ75" s="172"/>
      <c r="FFR75" s="172"/>
      <c r="FFS75" s="172"/>
      <c r="FFT75" s="172"/>
      <c r="FFU75" s="172"/>
      <c r="FFV75" s="172"/>
      <c r="FFW75" s="172"/>
      <c r="FFX75" s="172"/>
      <c r="FFY75" s="172"/>
      <c r="FFZ75" s="172"/>
      <c r="FGA75" s="172"/>
      <c r="FGB75" s="172"/>
      <c r="FGC75" s="172"/>
      <c r="FGD75" s="172"/>
      <c r="FGE75" s="172"/>
      <c r="FGF75" s="172"/>
      <c r="FGG75" s="172"/>
      <c r="FGH75" s="172"/>
      <c r="FGI75" s="172"/>
      <c r="FGJ75" s="172"/>
      <c r="FGK75" s="172"/>
      <c r="FGL75" s="172"/>
      <c r="FGM75" s="172"/>
      <c r="FGN75" s="172"/>
      <c r="FGO75" s="172"/>
      <c r="FGP75" s="172"/>
      <c r="FGQ75" s="172"/>
      <c r="FGR75" s="172"/>
      <c r="FGS75" s="172"/>
      <c r="FGT75" s="172"/>
      <c r="FGU75" s="172"/>
      <c r="FGV75" s="172"/>
      <c r="FGW75" s="172"/>
      <c r="FGX75" s="172"/>
      <c r="FGY75" s="172"/>
      <c r="FGZ75" s="172"/>
      <c r="FHA75" s="172"/>
      <c r="FHB75" s="172"/>
      <c r="FHC75" s="172"/>
      <c r="FHD75" s="172"/>
      <c r="FHE75" s="172"/>
      <c r="FHF75" s="172"/>
      <c r="FHG75" s="172"/>
      <c r="FHH75" s="172"/>
      <c r="FHI75" s="172"/>
      <c r="FHJ75" s="172"/>
      <c r="FHK75" s="172"/>
      <c r="FHL75" s="172"/>
      <c r="FHM75" s="172"/>
      <c r="FHN75" s="172"/>
      <c r="FHO75" s="172"/>
      <c r="FHP75" s="172"/>
      <c r="FHQ75" s="172"/>
      <c r="FHR75" s="172"/>
      <c r="FHS75" s="172"/>
      <c r="FHT75" s="172"/>
      <c r="FHU75" s="172"/>
      <c r="FHV75" s="172"/>
      <c r="FHW75" s="172"/>
      <c r="FHX75" s="172"/>
      <c r="FHY75" s="172"/>
      <c r="FHZ75" s="172"/>
      <c r="FIA75" s="172"/>
      <c r="FIB75" s="172"/>
      <c r="FIC75" s="172"/>
      <c r="FID75" s="172"/>
      <c r="FIE75" s="172"/>
      <c r="FIF75" s="172"/>
      <c r="FIG75" s="172"/>
      <c r="FIH75" s="172"/>
      <c r="FII75" s="172"/>
      <c r="FIJ75" s="172"/>
      <c r="FIK75" s="172"/>
      <c r="FIL75" s="172"/>
      <c r="FIM75" s="172"/>
      <c r="FIN75" s="172"/>
      <c r="FIO75" s="172"/>
      <c r="FIP75" s="172"/>
      <c r="FIQ75" s="172"/>
      <c r="FIR75" s="172"/>
      <c r="FIS75" s="172"/>
      <c r="FIT75" s="172"/>
      <c r="FIU75" s="172"/>
      <c r="FIV75" s="172"/>
      <c r="FIW75" s="172"/>
      <c r="FIX75" s="172"/>
      <c r="FIY75" s="172"/>
      <c r="FIZ75" s="172"/>
      <c r="FJA75" s="172"/>
      <c r="FJB75" s="172"/>
      <c r="FJC75" s="172"/>
      <c r="FJD75" s="172"/>
      <c r="FJE75" s="172"/>
      <c r="FJF75" s="172"/>
      <c r="FJG75" s="172"/>
      <c r="FJH75" s="172"/>
      <c r="FJI75" s="172"/>
      <c r="FJJ75" s="172"/>
      <c r="FJK75" s="172"/>
      <c r="FJL75" s="172"/>
      <c r="FJM75" s="172"/>
      <c r="FJN75" s="172"/>
      <c r="FJO75" s="172"/>
      <c r="FJP75" s="172"/>
      <c r="FJQ75" s="172"/>
      <c r="FJR75" s="172"/>
      <c r="FJS75" s="172"/>
      <c r="FJT75" s="172"/>
      <c r="FJU75" s="172"/>
      <c r="FJV75" s="172"/>
      <c r="FJW75" s="172"/>
      <c r="FJX75" s="172"/>
      <c r="FJY75" s="172"/>
      <c r="FJZ75" s="172"/>
      <c r="FKA75" s="172"/>
      <c r="FKB75" s="172"/>
      <c r="FKC75" s="172"/>
      <c r="FKD75" s="172"/>
      <c r="FKE75" s="172"/>
      <c r="FKF75" s="172"/>
      <c r="FKG75" s="172"/>
      <c r="FKH75" s="172"/>
      <c r="FKI75" s="172"/>
      <c r="FKJ75" s="172"/>
      <c r="FKK75" s="172"/>
      <c r="FKL75" s="172"/>
      <c r="FKM75" s="172"/>
      <c r="FKN75" s="172"/>
      <c r="FKO75" s="172"/>
      <c r="FKP75" s="172"/>
      <c r="FKQ75" s="172"/>
      <c r="FKR75" s="172"/>
      <c r="FKS75" s="172"/>
      <c r="FKT75" s="172"/>
      <c r="FKU75" s="172"/>
      <c r="FKV75" s="172"/>
      <c r="FKW75" s="172"/>
      <c r="FKX75" s="172"/>
      <c r="FKY75" s="172"/>
      <c r="FKZ75" s="172"/>
      <c r="FLA75" s="172"/>
      <c r="FLB75" s="172"/>
      <c r="FLC75" s="172"/>
      <c r="FLD75" s="172"/>
      <c r="FLE75" s="172"/>
      <c r="FLF75" s="172"/>
      <c r="FLG75" s="172"/>
      <c r="FLH75" s="172"/>
      <c r="FLI75" s="172"/>
      <c r="FLJ75" s="172"/>
      <c r="FLK75" s="172"/>
      <c r="FLL75" s="172"/>
      <c r="FLM75" s="172"/>
      <c r="FLN75" s="172"/>
      <c r="FLO75" s="172"/>
      <c r="FLP75" s="172"/>
      <c r="FLQ75" s="172"/>
      <c r="FLR75" s="172"/>
      <c r="FLS75" s="172"/>
      <c r="FLT75" s="172"/>
      <c r="FLU75" s="172"/>
      <c r="FLV75" s="172"/>
      <c r="FLW75" s="172"/>
      <c r="FLX75" s="172"/>
      <c r="FLY75" s="172"/>
      <c r="FLZ75" s="172"/>
      <c r="FMA75" s="172"/>
      <c r="FMB75" s="172"/>
      <c r="FMC75" s="172"/>
      <c r="FMD75" s="172"/>
      <c r="FME75" s="172"/>
      <c r="FMF75" s="172"/>
      <c r="FMG75" s="172"/>
      <c r="FMH75" s="172"/>
      <c r="FMI75" s="172"/>
      <c r="FMJ75" s="172"/>
      <c r="FMK75" s="172"/>
      <c r="FML75" s="172"/>
      <c r="FMM75" s="172"/>
      <c r="FMN75" s="172"/>
      <c r="FMO75" s="172"/>
      <c r="FMP75" s="172"/>
      <c r="FMQ75" s="172"/>
      <c r="FMR75" s="172"/>
      <c r="FMS75" s="172"/>
      <c r="FMT75" s="172"/>
      <c r="FMU75" s="172"/>
      <c r="FMV75" s="172"/>
      <c r="FMW75" s="172"/>
      <c r="FMX75" s="172"/>
      <c r="FMY75" s="172"/>
      <c r="FMZ75" s="172"/>
      <c r="FNA75" s="172"/>
      <c r="FNB75" s="172"/>
      <c r="FNC75" s="172"/>
      <c r="FND75" s="172"/>
      <c r="FNE75" s="172"/>
      <c r="FNF75" s="172"/>
      <c r="FNG75" s="172"/>
      <c r="FNH75" s="172"/>
      <c r="FNI75" s="172"/>
      <c r="FNJ75" s="172"/>
      <c r="FNK75" s="172"/>
      <c r="FNL75" s="172"/>
      <c r="FNM75" s="172"/>
      <c r="FNN75" s="172"/>
      <c r="FNO75" s="172"/>
      <c r="FNP75" s="172"/>
      <c r="FNQ75" s="172"/>
      <c r="FNR75" s="172"/>
      <c r="FNS75" s="172"/>
      <c r="FNT75" s="172"/>
      <c r="FNU75" s="172"/>
      <c r="FNV75" s="172"/>
      <c r="FNW75" s="172"/>
      <c r="FNX75" s="172"/>
      <c r="FNY75" s="172"/>
      <c r="FNZ75" s="172"/>
      <c r="FOA75" s="172"/>
      <c r="FOB75" s="172"/>
      <c r="FOC75" s="172"/>
      <c r="FOD75" s="172"/>
      <c r="FOE75" s="172"/>
      <c r="FOF75" s="172"/>
      <c r="FOG75" s="172"/>
      <c r="FOH75" s="172"/>
      <c r="FOI75" s="172"/>
      <c r="FOJ75" s="172"/>
      <c r="FOK75" s="172"/>
      <c r="FOL75" s="172"/>
      <c r="FOM75" s="172"/>
      <c r="FON75" s="172"/>
      <c r="FOO75" s="172"/>
      <c r="FOP75" s="172"/>
      <c r="FOQ75" s="172"/>
      <c r="FOR75" s="172"/>
      <c r="FOS75" s="172"/>
      <c r="FOT75" s="172"/>
      <c r="FOU75" s="172"/>
      <c r="FOV75" s="172"/>
      <c r="FOW75" s="172"/>
      <c r="FOX75" s="172"/>
      <c r="FOY75" s="172"/>
      <c r="FOZ75" s="172"/>
      <c r="FPA75" s="172"/>
      <c r="FPB75" s="172"/>
      <c r="FPC75" s="172"/>
      <c r="FPD75" s="172"/>
      <c r="FPE75" s="172"/>
      <c r="FPF75" s="172"/>
      <c r="FPG75" s="172"/>
      <c r="FPH75" s="172"/>
      <c r="FPI75" s="172"/>
      <c r="FPJ75" s="172"/>
      <c r="FPK75" s="172"/>
      <c r="FPL75" s="172"/>
      <c r="FPM75" s="172"/>
      <c r="FPN75" s="172"/>
      <c r="FPO75" s="172"/>
      <c r="FPP75" s="172"/>
      <c r="FPQ75" s="172"/>
      <c r="FPR75" s="172"/>
      <c r="FPS75" s="172"/>
      <c r="FPT75" s="172"/>
      <c r="FPU75" s="172"/>
      <c r="FPV75" s="172"/>
      <c r="FPW75" s="172"/>
      <c r="FPX75" s="172"/>
      <c r="FPY75" s="172"/>
      <c r="FPZ75" s="172"/>
      <c r="FQA75" s="172"/>
      <c r="FQB75" s="172"/>
      <c r="FQC75" s="172"/>
      <c r="FQD75" s="172"/>
      <c r="FQE75" s="172"/>
      <c r="FQF75" s="172"/>
      <c r="FQG75" s="172"/>
      <c r="FQH75" s="172"/>
      <c r="FQI75" s="172"/>
      <c r="FQJ75" s="172"/>
      <c r="FQK75" s="172"/>
      <c r="FQL75" s="172"/>
      <c r="FQM75" s="172"/>
      <c r="FQN75" s="172"/>
      <c r="FQO75" s="172"/>
      <c r="FQP75" s="172"/>
      <c r="FQQ75" s="172"/>
      <c r="FQR75" s="172"/>
      <c r="FQS75" s="172"/>
      <c r="FQT75" s="172"/>
      <c r="FQU75" s="172"/>
      <c r="FQV75" s="172"/>
      <c r="FQW75" s="172"/>
      <c r="FQX75" s="172"/>
      <c r="FQY75" s="172"/>
      <c r="FQZ75" s="172"/>
      <c r="FRA75" s="172"/>
      <c r="FRB75" s="172"/>
      <c r="FRC75" s="172"/>
      <c r="FRD75" s="172"/>
      <c r="FRE75" s="172"/>
      <c r="FRF75" s="172"/>
      <c r="FRG75" s="172"/>
      <c r="FRH75" s="172"/>
      <c r="FRI75" s="172"/>
      <c r="FRJ75" s="172"/>
      <c r="FRK75" s="172"/>
      <c r="FRL75" s="172"/>
      <c r="FRM75" s="172"/>
      <c r="FRN75" s="172"/>
      <c r="FRO75" s="172"/>
      <c r="FRP75" s="172"/>
      <c r="FRQ75" s="172"/>
      <c r="FRR75" s="172"/>
      <c r="FRS75" s="172"/>
      <c r="FRT75" s="172"/>
      <c r="FRU75" s="172"/>
      <c r="FRV75" s="172"/>
      <c r="FRW75" s="172"/>
      <c r="FRX75" s="172"/>
      <c r="FRY75" s="172"/>
      <c r="FRZ75" s="172"/>
      <c r="FSA75" s="172"/>
      <c r="FSB75" s="172"/>
      <c r="FSC75" s="172"/>
      <c r="FSD75" s="172"/>
      <c r="FSE75" s="172"/>
      <c r="FSF75" s="172"/>
      <c r="FSG75" s="172"/>
      <c r="FSH75" s="172"/>
      <c r="FSI75" s="172"/>
      <c r="FSJ75" s="172"/>
      <c r="FSK75" s="172"/>
      <c r="FSL75" s="172"/>
      <c r="FSM75" s="172"/>
      <c r="FSN75" s="172"/>
      <c r="FSO75" s="172"/>
      <c r="FSP75" s="172"/>
      <c r="FSQ75" s="172"/>
      <c r="FSR75" s="172"/>
      <c r="FSS75" s="172"/>
      <c r="FST75" s="172"/>
      <c r="FSU75" s="172"/>
      <c r="FSV75" s="172"/>
      <c r="FSW75" s="172"/>
      <c r="FSX75" s="172"/>
      <c r="FSY75" s="172"/>
      <c r="FSZ75" s="172"/>
      <c r="FTA75" s="172"/>
      <c r="FTB75" s="172"/>
      <c r="FTC75" s="172"/>
      <c r="FTD75" s="172"/>
      <c r="FTE75" s="172"/>
      <c r="FTF75" s="172"/>
      <c r="FTG75" s="172"/>
      <c r="FTH75" s="172"/>
      <c r="FTI75" s="172"/>
      <c r="FTJ75" s="172"/>
      <c r="FTK75" s="172"/>
      <c r="FTL75" s="172"/>
      <c r="FTM75" s="172"/>
      <c r="FTN75" s="172"/>
      <c r="FTO75" s="172"/>
      <c r="FTP75" s="172"/>
      <c r="FTQ75" s="172"/>
      <c r="FTR75" s="172"/>
      <c r="FTS75" s="172"/>
      <c r="FTT75" s="172"/>
      <c r="FTU75" s="172"/>
      <c r="FTV75" s="172"/>
      <c r="FTW75" s="172"/>
      <c r="FTX75" s="172"/>
      <c r="FTY75" s="172"/>
      <c r="FTZ75" s="172"/>
      <c r="FUA75" s="172"/>
      <c r="FUB75" s="172"/>
      <c r="FUC75" s="172"/>
      <c r="FUD75" s="172"/>
      <c r="FUE75" s="172"/>
      <c r="FUF75" s="172"/>
      <c r="FUG75" s="172"/>
      <c r="FUH75" s="172"/>
      <c r="FUI75" s="172"/>
      <c r="FUJ75" s="172"/>
      <c r="FUK75" s="172"/>
      <c r="FUL75" s="172"/>
      <c r="FUM75" s="172"/>
      <c r="FUN75" s="172"/>
      <c r="FUO75" s="172"/>
      <c r="FUP75" s="172"/>
      <c r="FUQ75" s="172"/>
      <c r="FUR75" s="172"/>
      <c r="FUS75" s="172"/>
      <c r="FUT75" s="172"/>
      <c r="FUU75" s="172"/>
      <c r="FUV75" s="172"/>
      <c r="FUW75" s="172"/>
      <c r="FUX75" s="172"/>
      <c r="FUY75" s="172"/>
      <c r="FUZ75" s="172"/>
      <c r="FVA75" s="172"/>
      <c r="FVB75" s="172"/>
      <c r="FVC75" s="172"/>
      <c r="FVD75" s="172"/>
      <c r="FVE75" s="172"/>
      <c r="FVF75" s="172"/>
      <c r="FVG75" s="172"/>
      <c r="FVH75" s="172"/>
      <c r="FVI75" s="172"/>
      <c r="FVJ75" s="172"/>
      <c r="FVK75" s="172"/>
      <c r="FVL75" s="172"/>
      <c r="FVM75" s="172"/>
      <c r="FVN75" s="172"/>
      <c r="FVO75" s="172"/>
      <c r="FVP75" s="172"/>
      <c r="FVQ75" s="172"/>
      <c r="FVR75" s="172"/>
      <c r="FVS75" s="172"/>
      <c r="FVT75" s="172"/>
      <c r="FVU75" s="172"/>
      <c r="FVV75" s="172"/>
      <c r="FVW75" s="172"/>
      <c r="FVX75" s="172"/>
      <c r="FVY75" s="172"/>
      <c r="FVZ75" s="172"/>
      <c r="FWA75" s="172"/>
      <c r="FWB75" s="172"/>
      <c r="FWC75" s="172"/>
      <c r="FWD75" s="172"/>
      <c r="FWE75" s="172"/>
      <c r="FWF75" s="172"/>
      <c r="FWG75" s="172"/>
      <c r="FWH75" s="172"/>
      <c r="FWI75" s="172"/>
      <c r="FWJ75" s="172"/>
      <c r="FWK75" s="172"/>
      <c r="FWL75" s="172"/>
      <c r="FWM75" s="172"/>
      <c r="FWN75" s="172"/>
      <c r="FWO75" s="172"/>
      <c r="FWP75" s="172"/>
      <c r="FWQ75" s="172"/>
      <c r="FWR75" s="172"/>
      <c r="FWS75" s="172"/>
      <c r="FWT75" s="172"/>
      <c r="FWU75" s="172"/>
      <c r="FWV75" s="172"/>
      <c r="FWW75" s="172"/>
      <c r="FWX75" s="172"/>
      <c r="FWY75" s="172"/>
      <c r="FWZ75" s="172"/>
      <c r="FXA75" s="172"/>
      <c r="FXB75" s="172"/>
      <c r="FXC75" s="172"/>
      <c r="FXD75" s="172"/>
      <c r="FXE75" s="172"/>
      <c r="FXF75" s="172"/>
      <c r="FXG75" s="172"/>
      <c r="FXH75" s="172"/>
      <c r="FXI75" s="172"/>
      <c r="FXJ75" s="172"/>
      <c r="FXK75" s="172"/>
      <c r="FXL75" s="172"/>
      <c r="FXM75" s="172"/>
      <c r="FXN75" s="172"/>
      <c r="FXO75" s="172"/>
      <c r="FXP75" s="172"/>
      <c r="FXQ75" s="172"/>
      <c r="FXR75" s="172"/>
      <c r="FXS75" s="172"/>
      <c r="FXT75" s="172"/>
      <c r="FXU75" s="172"/>
      <c r="FXV75" s="172"/>
      <c r="FXW75" s="172"/>
      <c r="FXX75" s="172"/>
      <c r="FXY75" s="172"/>
      <c r="FXZ75" s="172"/>
      <c r="FYA75" s="172"/>
      <c r="FYB75" s="172"/>
      <c r="FYC75" s="172"/>
      <c r="FYD75" s="172"/>
      <c r="FYE75" s="172"/>
      <c r="FYF75" s="172"/>
      <c r="FYG75" s="172"/>
      <c r="FYH75" s="172"/>
      <c r="FYI75" s="172"/>
      <c r="FYJ75" s="172"/>
      <c r="FYK75" s="172"/>
      <c r="FYL75" s="172"/>
      <c r="FYM75" s="172"/>
      <c r="FYN75" s="172"/>
      <c r="FYO75" s="172"/>
      <c r="FYP75" s="172"/>
      <c r="FYQ75" s="172"/>
      <c r="FYR75" s="172"/>
      <c r="FYS75" s="172"/>
      <c r="FYT75" s="172"/>
      <c r="FYU75" s="172"/>
      <c r="FYV75" s="172"/>
      <c r="FYW75" s="172"/>
      <c r="FYX75" s="172"/>
      <c r="FYY75" s="172"/>
      <c r="FYZ75" s="172"/>
      <c r="FZA75" s="172"/>
      <c r="FZB75" s="172"/>
      <c r="FZC75" s="172"/>
      <c r="FZD75" s="172"/>
      <c r="FZE75" s="172"/>
      <c r="FZF75" s="172"/>
      <c r="FZG75" s="172"/>
      <c r="FZH75" s="172"/>
      <c r="FZI75" s="172"/>
      <c r="FZJ75" s="172"/>
      <c r="FZK75" s="172"/>
      <c r="FZL75" s="172"/>
      <c r="FZM75" s="172"/>
      <c r="FZN75" s="172"/>
      <c r="FZO75" s="172"/>
      <c r="FZP75" s="172"/>
      <c r="FZQ75" s="172"/>
      <c r="FZR75" s="172"/>
      <c r="FZS75" s="172"/>
      <c r="FZT75" s="172"/>
      <c r="FZU75" s="172"/>
      <c r="FZV75" s="172"/>
      <c r="FZW75" s="172"/>
      <c r="FZX75" s="172"/>
      <c r="FZY75" s="172"/>
      <c r="FZZ75" s="172"/>
      <c r="GAA75" s="172"/>
      <c r="GAB75" s="172"/>
      <c r="GAC75" s="172"/>
      <c r="GAD75" s="172"/>
      <c r="GAE75" s="172"/>
      <c r="GAF75" s="172"/>
      <c r="GAG75" s="172"/>
      <c r="GAH75" s="172"/>
      <c r="GAI75" s="172"/>
      <c r="GAJ75" s="172"/>
      <c r="GAK75" s="172"/>
      <c r="GAL75" s="172"/>
      <c r="GAM75" s="172"/>
      <c r="GAN75" s="172"/>
      <c r="GAO75" s="172"/>
      <c r="GAP75" s="172"/>
      <c r="GAQ75" s="172"/>
      <c r="GAR75" s="172"/>
      <c r="GAS75" s="172"/>
      <c r="GAT75" s="172"/>
      <c r="GAU75" s="172"/>
      <c r="GAV75" s="172"/>
      <c r="GAW75" s="172"/>
      <c r="GAX75" s="172"/>
      <c r="GAY75" s="172"/>
      <c r="GAZ75" s="172"/>
      <c r="GBA75" s="172"/>
      <c r="GBB75" s="172"/>
      <c r="GBC75" s="172"/>
      <c r="GBD75" s="172"/>
      <c r="GBE75" s="172"/>
      <c r="GBF75" s="172"/>
      <c r="GBG75" s="172"/>
      <c r="GBH75" s="172"/>
      <c r="GBI75" s="172"/>
      <c r="GBJ75" s="172"/>
      <c r="GBK75" s="172"/>
      <c r="GBL75" s="172"/>
      <c r="GBM75" s="172"/>
      <c r="GBN75" s="172"/>
      <c r="GBO75" s="172"/>
      <c r="GBP75" s="172"/>
      <c r="GBQ75" s="172"/>
      <c r="GBR75" s="172"/>
      <c r="GBS75" s="172"/>
      <c r="GBT75" s="172"/>
      <c r="GBU75" s="172"/>
      <c r="GBV75" s="172"/>
      <c r="GBW75" s="172"/>
      <c r="GBX75" s="172"/>
      <c r="GBY75" s="172"/>
      <c r="GBZ75" s="172"/>
      <c r="GCA75" s="172"/>
      <c r="GCB75" s="172"/>
      <c r="GCC75" s="172"/>
      <c r="GCD75" s="172"/>
      <c r="GCE75" s="172"/>
      <c r="GCF75" s="172"/>
      <c r="GCG75" s="172"/>
      <c r="GCH75" s="172"/>
      <c r="GCI75" s="172"/>
      <c r="GCJ75" s="172"/>
      <c r="GCK75" s="172"/>
      <c r="GCL75" s="172"/>
      <c r="GCM75" s="172"/>
      <c r="GCN75" s="172"/>
      <c r="GCO75" s="172"/>
      <c r="GCP75" s="172"/>
      <c r="GCQ75" s="172"/>
      <c r="GCR75" s="172"/>
      <c r="GCS75" s="172"/>
      <c r="GCT75" s="172"/>
      <c r="GCU75" s="172"/>
      <c r="GCV75" s="172"/>
      <c r="GCW75" s="172"/>
      <c r="GCX75" s="172"/>
      <c r="GCY75" s="172"/>
      <c r="GCZ75" s="172"/>
      <c r="GDA75" s="172"/>
      <c r="GDB75" s="172"/>
      <c r="GDC75" s="172"/>
      <c r="GDD75" s="172"/>
      <c r="GDE75" s="172"/>
      <c r="GDF75" s="172"/>
      <c r="GDG75" s="172"/>
      <c r="GDH75" s="172"/>
      <c r="GDI75" s="172"/>
      <c r="GDJ75" s="172"/>
      <c r="GDK75" s="172"/>
      <c r="GDL75" s="172"/>
      <c r="GDM75" s="172"/>
      <c r="GDN75" s="172"/>
      <c r="GDO75" s="172"/>
      <c r="GDP75" s="172"/>
      <c r="GDQ75" s="172"/>
      <c r="GDR75" s="172"/>
      <c r="GDS75" s="172"/>
      <c r="GDT75" s="172"/>
      <c r="GDU75" s="172"/>
      <c r="GDV75" s="172"/>
      <c r="GDW75" s="172"/>
      <c r="GDX75" s="172"/>
      <c r="GDY75" s="172"/>
      <c r="GDZ75" s="172"/>
      <c r="GEA75" s="172"/>
      <c r="GEB75" s="172"/>
      <c r="GEC75" s="172"/>
      <c r="GED75" s="172"/>
      <c r="GEE75" s="172"/>
      <c r="GEF75" s="172"/>
      <c r="GEG75" s="172"/>
      <c r="GEH75" s="172"/>
      <c r="GEI75" s="172"/>
      <c r="GEJ75" s="172"/>
      <c r="GEK75" s="172"/>
      <c r="GEL75" s="172"/>
      <c r="GEM75" s="172"/>
      <c r="GEN75" s="172"/>
      <c r="GEO75" s="172"/>
      <c r="GEP75" s="172"/>
      <c r="GEQ75" s="172"/>
      <c r="GER75" s="172"/>
      <c r="GES75" s="172"/>
      <c r="GET75" s="172"/>
      <c r="GEU75" s="172"/>
      <c r="GEV75" s="172"/>
      <c r="GEW75" s="172"/>
      <c r="GEX75" s="172"/>
      <c r="GEY75" s="172"/>
      <c r="GEZ75" s="172"/>
      <c r="GFA75" s="172"/>
      <c r="GFB75" s="172"/>
      <c r="GFC75" s="172"/>
      <c r="GFD75" s="172"/>
      <c r="GFE75" s="172"/>
      <c r="GFF75" s="172"/>
      <c r="GFG75" s="172"/>
      <c r="GFH75" s="172"/>
      <c r="GFI75" s="172"/>
      <c r="GFJ75" s="172"/>
      <c r="GFK75" s="172"/>
      <c r="GFL75" s="172"/>
      <c r="GFM75" s="172"/>
      <c r="GFN75" s="172"/>
      <c r="GFO75" s="172"/>
      <c r="GFP75" s="172"/>
      <c r="GFQ75" s="172"/>
      <c r="GFR75" s="172"/>
      <c r="GFS75" s="172"/>
      <c r="GFT75" s="172"/>
      <c r="GFU75" s="172"/>
      <c r="GFV75" s="172"/>
      <c r="GFW75" s="172"/>
      <c r="GFX75" s="172"/>
      <c r="GFY75" s="172"/>
      <c r="GFZ75" s="172"/>
      <c r="GGA75" s="172"/>
      <c r="GGB75" s="172"/>
      <c r="GGC75" s="172"/>
      <c r="GGD75" s="172"/>
      <c r="GGE75" s="172"/>
      <c r="GGF75" s="172"/>
      <c r="GGG75" s="172"/>
      <c r="GGH75" s="172"/>
      <c r="GGI75" s="172"/>
      <c r="GGJ75" s="172"/>
      <c r="GGK75" s="172"/>
      <c r="GGL75" s="172"/>
      <c r="GGM75" s="172"/>
      <c r="GGN75" s="172"/>
      <c r="GGO75" s="172"/>
      <c r="GGP75" s="172"/>
      <c r="GGQ75" s="172"/>
      <c r="GGR75" s="172"/>
      <c r="GGS75" s="172"/>
      <c r="GGT75" s="172"/>
      <c r="GGU75" s="172"/>
      <c r="GGV75" s="172"/>
      <c r="GGW75" s="172"/>
      <c r="GGX75" s="172"/>
      <c r="GGY75" s="172"/>
      <c r="GGZ75" s="172"/>
      <c r="GHA75" s="172"/>
      <c r="GHB75" s="172"/>
      <c r="GHC75" s="172"/>
      <c r="GHD75" s="172"/>
      <c r="GHE75" s="172"/>
      <c r="GHF75" s="172"/>
      <c r="GHG75" s="172"/>
      <c r="GHH75" s="172"/>
      <c r="GHI75" s="172"/>
      <c r="GHJ75" s="172"/>
      <c r="GHK75" s="172"/>
      <c r="GHL75" s="172"/>
      <c r="GHM75" s="172"/>
      <c r="GHN75" s="172"/>
      <c r="GHO75" s="172"/>
      <c r="GHP75" s="172"/>
      <c r="GHQ75" s="172"/>
      <c r="GHR75" s="172"/>
      <c r="GHS75" s="172"/>
      <c r="GHT75" s="172"/>
      <c r="GHU75" s="172"/>
      <c r="GHV75" s="172"/>
      <c r="GHW75" s="172"/>
      <c r="GHX75" s="172"/>
      <c r="GHY75" s="172"/>
      <c r="GHZ75" s="172"/>
      <c r="GIA75" s="172"/>
      <c r="GIB75" s="172"/>
      <c r="GIC75" s="172"/>
      <c r="GID75" s="172"/>
      <c r="GIE75" s="172"/>
      <c r="GIF75" s="172"/>
      <c r="GIG75" s="172"/>
      <c r="GIH75" s="172"/>
      <c r="GII75" s="172"/>
      <c r="GIJ75" s="172"/>
      <c r="GIK75" s="172"/>
      <c r="GIL75" s="172"/>
      <c r="GIM75" s="172"/>
      <c r="GIN75" s="172"/>
      <c r="GIO75" s="172"/>
      <c r="GIP75" s="172"/>
      <c r="GIQ75" s="172"/>
      <c r="GIR75" s="172"/>
      <c r="GIS75" s="172"/>
      <c r="GIT75" s="172"/>
      <c r="GIU75" s="172"/>
      <c r="GIV75" s="172"/>
      <c r="GIW75" s="172"/>
      <c r="GIX75" s="172"/>
      <c r="GIY75" s="172"/>
      <c r="GIZ75" s="172"/>
      <c r="GJA75" s="172"/>
      <c r="GJB75" s="172"/>
      <c r="GJC75" s="172"/>
      <c r="GJD75" s="172"/>
      <c r="GJE75" s="172"/>
      <c r="GJF75" s="172"/>
      <c r="GJG75" s="172"/>
      <c r="GJH75" s="172"/>
      <c r="GJI75" s="172"/>
      <c r="GJJ75" s="172"/>
      <c r="GJK75" s="172"/>
      <c r="GJL75" s="172"/>
      <c r="GJM75" s="172"/>
      <c r="GJN75" s="172"/>
      <c r="GJO75" s="172"/>
      <c r="GJP75" s="172"/>
      <c r="GJQ75" s="172"/>
      <c r="GJR75" s="172"/>
      <c r="GJS75" s="172"/>
      <c r="GJT75" s="172"/>
      <c r="GJU75" s="172"/>
      <c r="GJV75" s="172"/>
      <c r="GJW75" s="172"/>
      <c r="GJX75" s="172"/>
      <c r="GJY75" s="172"/>
      <c r="GJZ75" s="172"/>
      <c r="GKA75" s="172"/>
      <c r="GKB75" s="172"/>
      <c r="GKC75" s="172"/>
      <c r="GKD75" s="172"/>
      <c r="GKE75" s="172"/>
      <c r="GKF75" s="172"/>
      <c r="GKG75" s="172"/>
      <c r="GKH75" s="172"/>
      <c r="GKI75" s="172"/>
      <c r="GKJ75" s="172"/>
      <c r="GKK75" s="172"/>
      <c r="GKL75" s="172"/>
      <c r="GKM75" s="172"/>
      <c r="GKN75" s="172"/>
      <c r="GKO75" s="172"/>
      <c r="GKP75" s="172"/>
      <c r="GKQ75" s="172"/>
      <c r="GKR75" s="172"/>
      <c r="GKS75" s="172"/>
      <c r="GKT75" s="172"/>
      <c r="GKU75" s="172"/>
      <c r="GKV75" s="172"/>
      <c r="GKW75" s="172"/>
      <c r="GKX75" s="172"/>
      <c r="GKY75" s="172"/>
      <c r="GKZ75" s="172"/>
      <c r="GLA75" s="172"/>
      <c r="GLB75" s="172"/>
      <c r="GLC75" s="172"/>
      <c r="GLD75" s="172"/>
      <c r="GLE75" s="172"/>
      <c r="GLF75" s="172"/>
      <c r="GLG75" s="172"/>
      <c r="GLH75" s="172"/>
      <c r="GLI75" s="172"/>
      <c r="GLJ75" s="172"/>
      <c r="GLK75" s="172"/>
      <c r="GLL75" s="172"/>
      <c r="GLM75" s="172"/>
      <c r="GLN75" s="172"/>
      <c r="GLO75" s="172"/>
      <c r="GLP75" s="172"/>
      <c r="GLQ75" s="172"/>
      <c r="GLR75" s="172"/>
      <c r="GLS75" s="172"/>
      <c r="GLT75" s="172"/>
      <c r="GLU75" s="172"/>
      <c r="GLV75" s="172"/>
      <c r="GLW75" s="172"/>
      <c r="GLX75" s="172"/>
      <c r="GLY75" s="172"/>
      <c r="GLZ75" s="172"/>
      <c r="GMA75" s="172"/>
      <c r="GMB75" s="172"/>
      <c r="GMC75" s="172"/>
      <c r="GMD75" s="172"/>
      <c r="GME75" s="172"/>
      <c r="GMF75" s="172"/>
      <c r="GMG75" s="172"/>
      <c r="GMH75" s="172"/>
      <c r="GMI75" s="172"/>
      <c r="GMJ75" s="172"/>
      <c r="GMK75" s="172"/>
      <c r="GML75" s="172"/>
      <c r="GMM75" s="172"/>
      <c r="GMN75" s="172"/>
      <c r="GMO75" s="172"/>
      <c r="GMP75" s="172"/>
      <c r="GMQ75" s="172"/>
      <c r="GMR75" s="172"/>
      <c r="GMS75" s="172"/>
      <c r="GMT75" s="172"/>
      <c r="GMU75" s="172"/>
      <c r="GMV75" s="172"/>
      <c r="GMW75" s="172"/>
      <c r="GMX75" s="172"/>
      <c r="GMY75" s="172"/>
      <c r="GMZ75" s="172"/>
      <c r="GNA75" s="172"/>
      <c r="GNB75" s="172"/>
      <c r="GNC75" s="172"/>
      <c r="GND75" s="172"/>
      <c r="GNE75" s="172"/>
      <c r="GNF75" s="172"/>
      <c r="GNG75" s="172"/>
      <c r="GNH75" s="172"/>
      <c r="GNI75" s="172"/>
      <c r="GNJ75" s="172"/>
      <c r="GNK75" s="172"/>
      <c r="GNL75" s="172"/>
      <c r="GNM75" s="172"/>
      <c r="GNN75" s="172"/>
      <c r="GNO75" s="172"/>
      <c r="GNP75" s="172"/>
      <c r="GNQ75" s="172"/>
      <c r="GNR75" s="172"/>
      <c r="GNS75" s="172"/>
      <c r="GNT75" s="172"/>
      <c r="GNU75" s="172"/>
      <c r="GNV75" s="172"/>
      <c r="GNW75" s="172"/>
      <c r="GNX75" s="172"/>
      <c r="GNY75" s="172"/>
      <c r="GNZ75" s="172"/>
      <c r="GOA75" s="172"/>
      <c r="GOB75" s="172"/>
      <c r="GOC75" s="172"/>
      <c r="GOD75" s="172"/>
      <c r="GOE75" s="172"/>
      <c r="GOF75" s="172"/>
      <c r="GOG75" s="172"/>
      <c r="GOH75" s="172"/>
      <c r="GOI75" s="172"/>
      <c r="GOJ75" s="172"/>
      <c r="GOK75" s="172"/>
      <c r="GOL75" s="172"/>
      <c r="GOM75" s="172"/>
      <c r="GON75" s="172"/>
      <c r="GOO75" s="172"/>
      <c r="GOP75" s="172"/>
      <c r="GOQ75" s="172"/>
      <c r="GOR75" s="172"/>
      <c r="GOS75" s="172"/>
      <c r="GOT75" s="172"/>
      <c r="GOU75" s="172"/>
      <c r="GOV75" s="172"/>
      <c r="GOW75" s="172"/>
      <c r="GOX75" s="172"/>
      <c r="GOY75" s="172"/>
      <c r="GOZ75" s="172"/>
      <c r="GPA75" s="172"/>
      <c r="GPB75" s="172"/>
      <c r="GPC75" s="172"/>
      <c r="GPD75" s="172"/>
      <c r="GPE75" s="172"/>
      <c r="GPF75" s="172"/>
      <c r="GPG75" s="172"/>
      <c r="GPH75" s="172"/>
      <c r="GPI75" s="172"/>
      <c r="GPJ75" s="172"/>
      <c r="GPK75" s="172"/>
      <c r="GPL75" s="172"/>
      <c r="GPM75" s="172"/>
      <c r="GPN75" s="172"/>
      <c r="GPO75" s="172"/>
      <c r="GPP75" s="172"/>
      <c r="GPQ75" s="172"/>
      <c r="GPR75" s="172"/>
      <c r="GPS75" s="172"/>
      <c r="GPT75" s="172"/>
      <c r="GPU75" s="172"/>
      <c r="GPV75" s="172"/>
      <c r="GPW75" s="172"/>
      <c r="GPX75" s="172"/>
      <c r="GPY75" s="172"/>
      <c r="GPZ75" s="172"/>
      <c r="GQA75" s="172"/>
      <c r="GQB75" s="172"/>
      <c r="GQC75" s="172"/>
      <c r="GQD75" s="172"/>
      <c r="GQE75" s="172"/>
      <c r="GQF75" s="172"/>
      <c r="GQG75" s="172"/>
      <c r="GQH75" s="172"/>
      <c r="GQI75" s="172"/>
      <c r="GQJ75" s="172"/>
      <c r="GQK75" s="172"/>
      <c r="GQL75" s="172"/>
      <c r="GQM75" s="172"/>
      <c r="GQN75" s="172"/>
      <c r="GQO75" s="172"/>
      <c r="GQP75" s="172"/>
      <c r="GQQ75" s="172"/>
      <c r="GQR75" s="172"/>
      <c r="GQS75" s="172"/>
      <c r="GQT75" s="172"/>
      <c r="GQU75" s="172"/>
      <c r="GQV75" s="172"/>
      <c r="GQW75" s="172"/>
      <c r="GQX75" s="172"/>
      <c r="GQY75" s="172"/>
      <c r="GQZ75" s="172"/>
      <c r="GRA75" s="172"/>
      <c r="GRB75" s="172"/>
      <c r="GRC75" s="172"/>
      <c r="GRD75" s="172"/>
      <c r="GRE75" s="172"/>
      <c r="GRF75" s="172"/>
      <c r="GRG75" s="172"/>
      <c r="GRH75" s="172"/>
      <c r="GRI75" s="172"/>
      <c r="GRJ75" s="172"/>
      <c r="GRK75" s="172"/>
      <c r="GRL75" s="172"/>
      <c r="GRM75" s="172"/>
      <c r="GRN75" s="172"/>
      <c r="GRO75" s="172"/>
      <c r="GRP75" s="172"/>
      <c r="GRQ75" s="172"/>
      <c r="GRR75" s="172"/>
      <c r="GRS75" s="172"/>
      <c r="GRT75" s="172"/>
      <c r="GRU75" s="172"/>
      <c r="GRV75" s="172"/>
      <c r="GRW75" s="172"/>
      <c r="GRX75" s="172"/>
      <c r="GRY75" s="172"/>
      <c r="GRZ75" s="172"/>
      <c r="GSA75" s="172"/>
      <c r="GSB75" s="172"/>
      <c r="GSC75" s="172"/>
      <c r="GSD75" s="172"/>
      <c r="GSE75" s="172"/>
      <c r="GSF75" s="172"/>
      <c r="GSG75" s="172"/>
      <c r="GSH75" s="172"/>
      <c r="GSI75" s="172"/>
      <c r="GSJ75" s="172"/>
      <c r="GSK75" s="172"/>
      <c r="GSL75" s="172"/>
      <c r="GSM75" s="172"/>
      <c r="GSN75" s="172"/>
      <c r="GSO75" s="172"/>
      <c r="GSP75" s="172"/>
      <c r="GSQ75" s="172"/>
      <c r="GSR75" s="172"/>
      <c r="GSS75" s="172"/>
      <c r="GST75" s="172"/>
      <c r="GSU75" s="172"/>
      <c r="GSV75" s="172"/>
      <c r="GSW75" s="172"/>
      <c r="GSX75" s="172"/>
      <c r="GSY75" s="172"/>
      <c r="GSZ75" s="172"/>
      <c r="GTA75" s="172"/>
      <c r="GTB75" s="172"/>
      <c r="GTC75" s="172"/>
      <c r="GTD75" s="172"/>
      <c r="GTE75" s="172"/>
      <c r="GTF75" s="172"/>
      <c r="GTG75" s="172"/>
      <c r="GTH75" s="172"/>
      <c r="GTI75" s="172"/>
      <c r="GTJ75" s="172"/>
      <c r="GTK75" s="172"/>
      <c r="GTL75" s="172"/>
      <c r="GTM75" s="172"/>
      <c r="GTN75" s="172"/>
      <c r="GTO75" s="172"/>
      <c r="GTP75" s="172"/>
      <c r="GTQ75" s="172"/>
      <c r="GTR75" s="172"/>
      <c r="GTS75" s="172"/>
      <c r="GTT75" s="172"/>
      <c r="GTU75" s="172"/>
      <c r="GTV75" s="172"/>
      <c r="GTW75" s="172"/>
      <c r="GTX75" s="172"/>
      <c r="GTY75" s="172"/>
      <c r="GTZ75" s="172"/>
      <c r="GUA75" s="172"/>
      <c r="GUB75" s="172"/>
      <c r="GUC75" s="172"/>
      <c r="GUD75" s="172"/>
      <c r="GUE75" s="172"/>
      <c r="GUF75" s="172"/>
      <c r="GUG75" s="172"/>
      <c r="GUH75" s="172"/>
      <c r="GUI75" s="172"/>
      <c r="GUJ75" s="172"/>
      <c r="GUK75" s="172"/>
      <c r="GUL75" s="172"/>
      <c r="GUM75" s="172"/>
      <c r="GUN75" s="172"/>
      <c r="GUO75" s="172"/>
      <c r="GUP75" s="172"/>
      <c r="GUQ75" s="172"/>
      <c r="GUR75" s="172"/>
      <c r="GUS75" s="172"/>
      <c r="GUT75" s="172"/>
      <c r="GUU75" s="172"/>
      <c r="GUV75" s="172"/>
      <c r="GUW75" s="172"/>
      <c r="GUX75" s="172"/>
      <c r="GUY75" s="172"/>
      <c r="GUZ75" s="172"/>
      <c r="GVA75" s="172"/>
      <c r="GVB75" s="172"/>
      <c r="GVC75" s="172"/>
      <c r="GVD75" s="172"/>
      <c r="GVE75" s="172"/>
      <c r="GVF75" s="172"/>
      <c r="GVG75" s="172"/>
      <c r="GVH75" s="172"/>
      <c r="GVI75" s="172"/>
      <c r="GVJ75" s="172"/>
      <c r="GVK75" s="172"/>
      <c r="GVL75" s="172"/>
      <c r="GVM75" s="172"/>
      <c r="GVN75" s="172"/>
      <c r="GVO75" s="172"/>
      <c r="GVP75" s="172"/>
      <c r="GVQ75" s="172"/>
      <c r="GVR75" s="172"/>
      <c r="GVS75" s="172"/>
      <c r="GVT75" s="172"/>
      <c r="GVU75" s="172"/>
      <c r="GVV75" s="172"/>
      <c r="GVW75" s="172"/>
      <c r="GVX75" s="172"/>
      <c r="GVY75" s="172"/>
      <c r="GVZ75" s="172"/>
      <c r="GWA75" s="172"/>
      <c r="GWB75" s="172"/>
      <c r="GWC75" s="172"/>
      <c r="GWD75" s="172"/>
      <c r="GWE75" s="172"/>
      <c r="GWF75" s="172"/>
      <c r="GWG75" s="172"/>
      <c r="GWH75" s="172"/>
      <c r="GWI75" s="172"/>
      <c r="GWJ75" s="172"/>
      <c r="GWK75" s="172"/>
      <c r="GWL75" s="172"/>
      <c r="GWM75" s="172"/>
      <c r="GWN75" s="172"/>
      <c r="GWO75" s="172"/>
      <c r="GWP75" s="172"/>
      <c r="GWQ75" s="172"/>
      <c r="GWR75" s="172"/>
      <c r="GWS75" s="172"/>
      <c r="GWT75" s="172"/>
      <c r="GWU75" s="172"/>
      <c r="GWV75" s="172"/>
      <c r="GWW75" s="172"/>
      <c r="GWX75" s="172"/>
      <c r="GWY75" s="172"/>
      <c r="GWZ75" s="172"/>
      <c r="GXA75" s="172"/>
      <c r="GXB75" s="172"/>
      <c r="GXC75" s="172"/>
      <c r="GXD75" s="172"/>
      <c r="GXE75" s="172"/>
      <c r="GXF75" s="172"/>
      <c r="GXG75" s="172"/>
      <c r="GXH75" s="172"/>
      <c r="GXI75" s="172"/>
      <c r="GXJ75" s="172"/>
      <c r="GXK75" s="172"/>
      <c r="GXL75" s="172"/>
      <c r="GXM75" s="172"/>
      <c r="GXN75" s="172"/>
      <c r="GXO75" s="172"/>
      <c r="GXP75" s="172"/>
      <c r="GXQ75" s="172"/>
      <c r="GXR75" s="172"/>
      <c r="GXS75" s="172"/>
      <c r="GXT75" s="172"/>
      <c r="GXU75" s="172"/>
      <c r="GXV75" s="172"/>
      <c r="GXW75" s="172"/>
      <c r="GXX75" s="172"/>
      <c r="GXY75" s="172"/>
      <c r="GXZ75" s="172"/>
      <c r="GYA75" s="172"/>
      <c r="GYB75" s="172"/>
      <c r="GYC75" s="172"/>
      <c r="GYD75" s="172"/>
      <c r="GYE75" s="172"/>
      <c r="GYF75" s="172"/>
      <c r="GYG75" s="172"/>
      <c r="GYH75" s="172"/>
      <c r="GYI75" s="172"/>
      <c r="GYJ75" s="172"/>
      <c r="GYK75" s="172"/>
      <c r="GYL75" s="172"/>
      <c r="GYM75" s="172"/>
      <c r="GYN75" s="172"/>
      <c r="GYO75" s="172"/>
      <c r="GYP75" s="172"/>
      <c r="GYQ75" s="172"/>
      <c r="GYR75" s="172"/>
      <c r="GYS75" s="172"/>
      <c r="GYT75" s="172"/>
      <c r="GYU75" s="172"/>
      <c r="GYV75" s="172"/>
      <c r="GYW75" s="172"/>
      <c r="GYX75" s="172"/>
      <c r="GYY75" s="172"/>
      <c r="GYZ75" s="172"/>
      <c r="GZA75" s="172"/>
      <c r="GZB75" s="172"/>
      <c r="GZC75" s="172"/>
      <c r="GZD75" s="172"/>
      <c r="GZE75" s="172"/>
      <c r="GZF75" s="172"/>
      <c r="GZG75" s="172"/>
      <c r="GZH75" s="172"/>
      <c r="GZI75" s="172"/>
      <c r="GZJ75" s="172"/>
      <c r="GZK75" s="172"/>
      <c r="GZL75" s="172"/>
      <c r="GZM75" s="172"/>
      <c r="GZN75" s="172"/>
      <c r="GZO75" s="172"/>
      <c r="GZP75" s="172"/>
      <c r="GZQ75" s="172"/>
      <c r="GZR75" s="172"/>
      <c r="GZS75" s="172"/>
      <c r="GZT75" s="172"/>
      <c r="GZU75" s="172"/>
      <c r="GZV75" s="172"/>
      <c r="GZW75" s="172"/>
      <c r="GZX75" s="172"/>
      <c r="GZY75" s="172"/>
      <c r="GZZ75" s="172"/>
      <c r="HAA75" s="172"/>
      <c r="HAB75" s="172"/>
      <c r="HAC75" s="172"/>
      <c r="HAD75" s="172"/>
      <c r="HAE75" s="172"/>
      <c r="HAF75" s="172"/>
      <c r="HAG75" s="172"/>
      <c r="HAH75" s="172"/>
      <c r="HAI75" s="172"/>
      <c r="HAJ75" s="172"/>
      <c r="HAK75" s="172"/>
      <c r="HAL75" s="172"/>
      <c r="HAM75" s="172"/>
      <c r="HAN75" s="172"/>
      <c r="HAO75" s="172"/>
      <c r="HAP75" s="172"/>
      <c r="HAQ75" s="172"/>
      <c r="HAR75" s="172"/>
      <c r="HAS75" s="172"/>
      <c r="HAT75" s="172"/>
      <c r="HAU75" s="172"/>
      <c r="HAV75" s="172"/>
      <c r="HAW75" s="172"/>
      <c r="HAX75" s="172"/>
      <c r="HAY75" s="172"/>
      <c r="HAZ75" s="172"/>
      <c r="HBA75" s="172"/>
      <c r="HBB75" s="172"/>
      <c r="HBC75" s="172"/>
      <c r="HBD75" s="172"/>
      <c r="HBE75" s="172"/>
      <c r="HBF75" s="172"/>
      <c r="HBG75" s="172"/>
      <c r="HBH75" s="172"/>
      <c r="HBI75" s="172"/>
      <c r="HBJ75" s="172"/>
      <c r="HBK75" s="172"/>
      <c r="HBL75" s="172"/>
      <c r="HBM75" s="172"/>
      <c r="HBN75" s="172"/>
      <c r="HBO75" s="172"/>
      <c r="HBP75" s="172"/>
      <c r="HBQ75" s="172"/>
      <c r="HBR75" s="172"/>
      <c r="HBS75" s="172"/>
      <c r="HBT75" s="172"/>
      <c r="HBU75" s="172"/>
      <c r="HBV75" s="172"/>
      <c r="HBW75" s="172"/>
      <c r="HBX75" s="172"/>
      <c r="HBY75" s="172"/>
      <c r="HBZ75" s="172"/>
      <c r="HCA75" s="172"/>
      <c r="HCB75" s="172"/>
      <c r="HCC75" s="172"/>
      <c r="HCD75" s="172"/>
      <c r="HCE75" s="172"/>
      <c r="HCF75" s="172"/>
      <c r="HCG75" s="172"/>
      <c r="HCH75" s="172"/>
      <c r="HCI75" s="172"/>
      <c r="HCJ75" s="172"/>
      <c r="HCK75" s="172"/>
      <c r="HCL75" s="172"/>
      <c r="HCM75" s="172"/>
      <c r="HCN75" s="172"/>
      <c r="HCO75" s="172"/>
      <c r="HCP75" s="172"/>
      <c r="HCQ75" s="172"/>
      <c r="HCR75" s="172"/>
      <c r="HCS75" s="172"/>
      <c r="HCT75" s="172"/>
      <c r="HCU75" s="172"/>
      <c r="HCV75" s="172"/>
      <c r="HCW75" s="172"/>
      <c r="HCX75" s="172"/>
      <c r="HCY75" s="172"/>
      <c r="HCZ75" s="172"/>
      <c r="HDA75" s="172"/>
      <c r="HDB75" s="172"/>
      <c r="HDC75" s="172"/>
      <c r="HDD75" s="172"/>
      <c r="HDE75" s="172"/>
      <c r="HDF75" s="172"/>
      <c r="HDG75" s="172"/>
      <c r="HDH75" s="172"/>
      <c r="HDI75" s="172"/>
      <c r="HDJ75" s="172"/>
      <c r="HDK75" s="172"/>
      <c r="HDL75" s="172"/>
      <c r="HDM75" s="172"/>
      <c r="HDN75" s="172"/>
      <c r="HDO75" s="172"/>
      <c r="HDP75" s="172"/>
      <c r="HDQ75" s="172"/>
      <c r="HDR75" s="172"/>
      <c r="HDS75" s="172"/>
      <c r="HDT75" s="172"/>
      <c r="HDU75" s="172"/>
      <c r="HDV75" s="172"/>
      <c r="HDW75" s="172"/>
      <c r="HDX75" s="172"/>
      <c r="HDY75" s="172"/>
      <c r="HDZ75" s="172"/>
      <c r="HEA75" s="172"/>
      <c r="HEB75" s="172"/>
      <c r="HEC75" s="172"/>
      <c r="HED75" s="172"/>
      <c r="HEE75" s="172"/>
      <c r="HEF75" s="172"/>
      <c r="HEG75" s="172"/>
      <c r="HEH75" s="172"/>
      <c r="HEI75" s="172"/>
      <c r="HEJ75" s="172"/>
      <c r="HEK75" s="172"/>
      <c r="HEL75" s="172"/>
      <c r="HEM75" s="172"/>
      <c r="HEN75" s="172"/>
      <c r="HEO75" s="172"/>
      <c r="HEP75" s="172"/>
      <c r="HEQ75" s="172"/>
      <c r="HER75" s="172"/>
      <c r="HES75" s="172"/>
      <c r="HET75" s="172"/>
      <c r="HEU75" s="172"/>
      <c r="HEV75" s="172"/>
      <c r="HEW75" s="172"/>
      <c r="HEX75" s="172"/>
      <c r="HEY75" s="172"/>
      <c r="HEZ75" s="172"/>
      <c r="HFA75" s="172"/>
      <c r="HFB75" s="172"/>
      <c r="HFC75" s="172"/>
      <c r="HFD75" s="172"/>
      <c r="HFE75" s="172"/>
      <c r="HFF75" s="172"/>
      <c r="HFG75" s="172"/>
      <c r="HFH75" s="172"/>
      <c r="HFI75" s="172"/>
      <c r="HFJ75" s="172"/>
      <c r="HFK75" s="172"/>
      <c r="HFL75" s="172"/>
      <c r="HFM75" s="172"/>
      <c r="HFN75" s="172"/>
      <c r="HFO75" s="172"/>
      <c r="HFP75" s="172"/>
      <c r="HFQ75" s="172"/>
      <c r="HFR75" s="172"/>
      <c r="HFS75" s="172"/>
      <c r="HFT75" s="172"/>
      <c r="HFU75" s="172"/>
      <c r="HFV75" s="172"/>
      <c r="HFW75" s="172"/>
      <c r="HFX75" s="172"/>
      <c r="HFY75" s="172"/>
      <c r="HFZ75" s="172"/>
      <c r="HGA75" s="172"/>
      <c r="HGB75" s="172"/>
      <c r="HGC75" s="172"/>
      <c r="HGD75" s="172"/>
      <c r="HGE75" s="172"/>
      <c r="HGF75" s="172"/>
      <c r="HGG75" s="172"/>
      <c r="HGH75" s="172"/>
      <c r="HGI75" s="172"/>
      <c r="HGJ75" s="172"/>
      <c r="HGK75" s="172"/>
      <c r="HGL75" s="172"/>
      <c r="HGM75" s="172"/>
      <c r="HGN75" s="172"/>
      <c r="HGO75" s="172"/>
      <c r="HGP75" s="172"/>
      <c r="HGQ75" s="172"/>
      <c r="HGR75" s="172"/>
      <c r="HGS75" s="172"/>
      <c r="HGT75" s="172"/>
      <c r="HGU75" s="172"/>
      <c r="HGV75" s="172"/>
      <c r="HGW75" s="172"/>
      <c r="HGX75" s="172"/>
      <c r="HGY75" s="172"/>
      <c r="HGZ75" s="172"/>
      <c r="HHA75" s="172"/>
      <c r="HHB75" s="172"/>
      <c r="HHC75" s="172"/>
      <c r="HHD75" s="172"/>
      <c r="HHE75" s="172"/>
      <c r="HHF75" s="172"/>
      <c r="HHG75" s="172"/>
      <c r="HHH75" s="172"/>
      <c r="HHI75" s="172"/>
      <c r="HHJ75" s="172"/>
      <c r="HHK75" s="172"/>
      <c r="HHL75" s="172"/>
      <c r="HHM75" s="172"/>
      <c r="HHN75" s="172"/>
      <c r="HHO75" s="172"/>
      <c r="HHP75" s="172"/>
      <c r="HHQ75" s="172"/>
      <c r="HHR75" s="172"/>
      <c r="HHS75" s="172"/>
      <c r="HHT75" s="172"/>
      <c r="HHU75" s="172"/>
      <c r="HHV75" s="172"/>
      <c r="HHW75" s="172"/>
      <c r="HHX75" s="172"/>
      <c r="HHY75" s="172"/>
      <c r="HHZ75" s="172"/>
      <c r="HIA75" s="172"/>
      <c r="HIB75" s="172"/>
      <c r="HIC75" s="172"/>
      <c r="HID75" s="172"/>
      <c r="HIE75" s="172"/>
      <c r="HIF75" s="172"/>
      <c r="HIG75" s="172"/>
      <c r="HIH75" s="172"/>
      <c r="HII75" s="172"/>
      <c r="HIJ75" s="172"/>
      <c r="HIK75" s="172"/>
      <c r="HIL75" s="172"/>
      <c r="HIM75" s="172"/>
      <c r="HIN75" s="172"/>
      <c r="HIO75" s="172"/>
      <c r="HIP75" s="172"/>
      <c r="HIQ75" s="172"/>
      <c r="HIR75" s="172"/>
      <c r="HIS75" s="172"/>
      <c r="HIT75" s="172"/>
      <c r="HIU75" s="172"/>
      <c r="HIV75" s="172"/>
      <c r="HIW75" s="172"/>
      <c r="HIX75" s="172"/>
      <c r="HIY75" s="172"/>
      <c r="HIZ75" s="172"/>
      <c r="HJA75" s="172"/>
      <c r="HJB75" s="172"/>
      <c r="HJC75" s="172"/>
      <c r="HJD75" s="172"/>
      <c r="HJE75" s="172"/>
      <c r="HJF75" s="172"/>
      <c r="HJG75" s="172"/>
      <c r="HJH75" s="172"/>
      <c r="HJI75" s="172"/>
      <c r="HJJ75" s="172"/>
      <c r="HJK75" s="172"/>
      <c r="HJL75" s="172"/>
      <c r="HJM75" s="172"/>
      <c r="HJN75" s="172"/>
      <c r="HJO75" s="172"/>
      <c r="HJP75" s="172"/>
      <c r="HJQ75" s="172"/>
      <c r="HJR75" s="172"/>
      <c r="HJS75" s="172"/>
      <c r="HJT75" s="172"/>
      <c r="HJU75" s="172"/>
      <c r="HJV75" s="172"/>
      <c r="HJW75" s="172"/>
      <c r="HJX75" s="172"/>
      <c r="HJY75" s="172"/>
      <c r="HJZ75" s="172"/>
      <c r="HKA75" s="172"/>
      <c r="HKB75" s="172"/>
      <c r="HKC75" s="172"/>
      <c r="HKD75" s="172"/>
      <c r="HKE75" s="172"/>
      <c r="HKF75" s="172"/>
      <c r="HKG75" s="172"/>
      <c r="HKH75" s="172"/>
      <c r="HKI75" s="172"/>
      <c r="HKJ75" s="172"/>
      <c r="HKK75" s="172"/>
      <c r="HKL75" s="172"/>
      <c r="HKM75" s="172"/>
      <c r="HKN75" s="172"/>
      <c r="HKO75" s="172"/>
      <c r="HKP75" s="172"/>
      <c r="HKQ75" s="172"/>
      <c r="HKR75" s="172"/>
      <c r="HKS75" s="172"/>
      <c r="HKT75" s="172"/>
      <c r="HKU75" s="172"/>
      <c r="HKV75" s="172"/>
      <c r="HKW75" s="172"/>
      <c r="HKX75" s="172"/>
      <c r="HKY75" s="172"/>
      <c r="HKZ75" s="172"/>
      <c r="HLA75" s="172"/>
      <c r="HLB75" s="172"/>
      <c r="HLC75" s="172"/>
      <c r="HLD75" s="172"/>
      <c r="HLE75" s="172"/>
      <c r="HLF75" s="172"/>
      <c r="HLG75" s="172"/>
      <c r="HLH75" s="172"/>
      <c r="HLI75" s="172"/>
      <c r="HLJ75" s="172"/>
      <c r="HLK75" s="172"/>
      <c r="HLL75" s="172"/>
      <c r="HLM75" s="172"/>
      <c r="HLN75" s="172"/>
      <c r="HLO75" s="172"/>
      <c r="HLP75" s="172"/>
      <c r="HLQ75" s="172"/>
      <c r="HLR75" s="172"/>
      <c r="HLS75" s="172"/>
      <c r="HLT75" s="172"/>
      <c r="HLU75" s="172"/>
      <c r="HLV75" s="172"/>
      <c r="HLW75" s="172"/>
      <c r="HLX75" s="172"/>
      <c r="HLY75" s="172"/>
      <c r="HLZ75" s="172"/>
      <c r="HMA75" s="172"/>
      <c r="HMB75" s="172"/>
      <c r="HMC75" s="172"/>
      <c r="HMD75" s="172"/>
      <c r="HME75" s="172"/>
      <c r="HMF75" s="172"/>
      <c r="HMG75" s="172"/>
      <c r="HMH75" s="172"/>
      <c r="HMI75" s="172"/>
      <c r="HMJ75" s="172"/>
      <c r="HMK75" s="172"/>
      <c r="HML75" s="172"/>
      <c r="HMM75" s="172"/>
      <c r="HMN75" s="172"/>
      <c r="HMO75" s="172"/>
      <c r="HMP75" s="172"/>
      <c r="HMQ75" s="172"/>
      <c r="HMR75" s="172"/>
      <c r="HMS75" s="172"/>
      <c r="HMT75" s="172"/>
      <c r="HMU75" s="172"/>
      <c r="HMV75" s="172"/>
      <c r="HMW75" s="172"/>
      <c r="HMX75" s="172"/>
      <c r="HMY75" s="172"/>
      <c r="HMZ75" s="172"/>
      <c r="HNA75" s="172"/>
      <c r="HNB75" s="172"/>
      <c r="HNC75" s="172"/>
      <c r="HND75" s="172"/>
      <c r="HNE75" s="172"/>
      <c r="HNF75" s="172"/>
      <c r="HNG75" s="172"/>
      <c r="HNH75" s="172"/>
      <c r="HNI75" s="172"/>
      <c r="HNJ75" s="172"/>
      <c r="HNK75" s="172"/>
      <c r="HNL75" s="172"/>
      <c r="HNM75" s="172"/>
      <c r="HNN75" s="172"/>
      <c r="HNO75" s="172"/>
      <c r="HNP75" s="172"/>
      <c r="HNQ75" s="172"/>
      <c r="HNR75" s="172"/>
      <c r="HNS75" s="172"/>
      <c r="HNT75" s="172"/>
      <c r="HNU75" s="172"/>
      <c r="HNV75" s="172"/>
      <c r="HNW75" s="172"/>
      <c r="HNX75" s="172"/>
      <c r="HNY75" s="172"/>
      <c r="HNZ75" s="172"/>
      <c r="HOA75" s="172"/>
      <c r="HOB75" s="172"/>
      <c r="HOC75" s="172"/>
      <c r="HOD75" s="172"/>
      <c r="HOE75" s="172"/>
      <c r="HOF75" s="172"/>
      <c r="HOG75" s="172"/>
      <c r="HOH75" s="172"/>
      <c r="HOI75" s="172"/>
      <c r="HOJ75" s="172"/>
      <c r="HOK75" s="172"/>
      <c r="HOL75" s="172"/>
      <c r="HOM75" s="172"/>
      <c r="HON75" s="172"/>
      <c r="HOO75" s="172"/>
      <c r="HOP75" s="172"/>
      <c r="HOQ75" s="172"/>
      <c r="HOR75" s="172"/>
      <c r="HOS75" s="172"/>
      <c r="HOT75" s="172"/>
      <c r="HOU75" s="172"/>
      <c r="HOV75" s="172"/>
      <c r="HOW75" s="172"/>
      <c r="HOX75" s="172"/>
      <c r="HOY75" s="172"/>
      <c r="HOZ75" s="172"/>
      <c r="HPA75" s="172"/>
      <c r="HPB75" s="172"/>
      <c r="HPC75" s="172"/>
      <c r="HPD75" s="172"/>
      <c r="HPE75" s="172"/>
      <c r="HPF75" s="172"/>
      <c r="HPG75" s="172"/>
      <c r="HPH75" s="172"/>
      <c r="HPI75" s="172"/>
      <c r="HPJ75" s="172"/>
      <c r="HPK75" s="172"/>
      <c r="HPL75" s="172"/>
      <c r="HPM75" s="172"/>
      <c r="HPN75" s="172"/>
      <c r="HPO75" s="172"/>
      <c r="HPP75" s="172"/>
      <c r="HPQ75" s="172"/>
      <c r="HPR75" s="172"/>
      <c r="HPS75" s="172"/>
      <c r="HPT75" s="172"/>
      <c r="HPU75" s="172"/>
      <c r="HPV75" s="172"/>
      <c r="HPW75" s="172"/>
      <c r="HPX75" s="172"/>
      <c r="HPY75" s="172"/>
      <c r="HPZ75" s="172"/>
      <c r="HQA75" s="172"/>
      <c r="HQB75" s="172"/>
      <c r="HQC75" s="172"/>
      <c r="HQD75" s="172"/>
      <c r="HQE75" s="172"/>
      <c r="HQF75" s="172"/>
      <c r="HQG75" s="172"/>
      <c r="HQH75" s="172"/>
      <c r="HQI75" s="172"/>
      <c r="HQJ75" s="172"/>
      <c r="HQK75" s="172"/>
      <c r="HQL75" s="172"/>
      <c r="HQM75" s="172"/>
      <c r="HQN75" s="172"/>
      <c r="HQO75" s="172"/>
      <c r="HQP75" s="172"/>
      <c r="HQQ75" s="172"/>
      <c r="HQR75" s="172"/>
      <c r="HQS75" s="172"/>
      <c r="HQT75" s="172"/>
      <c r="HQU75" s="172"/>
      <c r="HQV75" s="172"/>
      <c r="HQW75" s="172"/>
      <c r="HQX75" s="172"/>
      <c r="HQY75" s="172"/>
      <c r="HQZ75" s="172"/>
      <c r="HRA75" s="172"/>
      <c r="HRB75" s="172"/>
      <c r="HRC75" s="172"/>
      <c r="HRD75" s="172"/>
      <c r="HRE75" s="172"/>
      <c r="HRF75" s="172"/>
      <c r="HRG75" s="172"/>
      <c r="HRH75" s="172"/>
      <c r="HRI75" s="172"/>
      <c r="HRJ75" s="172"/>
      <c r="HRK75" s="172"/>
      <c r="HRL75" s="172"/>
      <c r="HRM75" s="172"/>
      <c r="HRN75" s="172"/>
      <c r="HRO75" s="172"/>
      <c r="HRP75" s="172"/>
      <c r="HRQ75" s="172"/>
      <c r="HRR75" s="172"/>
      <c r="HRS75" s="172"/>
      <c r="HRT75" s="172"/>
      <c r="HRU75" s="172"/>
      <c r="HRV75" s="172"/>
      <c r="HRW75" s="172"/>
      <c r="HRX75" s="172"/>
      <c r="HRY75" s="172"/>
      <c r="HRZ75" s="172"/>
      <c r="HSA75" s="172"/>
      <c r="HSB75" s="172"/>
      <c r="HSC75" s="172"/>
      <c r="HSD75" s="172"/>
      <c r="HSE75" s="172"/>
      <c r="HSF75" s="172"/>
      <c r="HSG75" s="172"/>
      <c r="HSH75" s="172"/>
      <c r="HSI75" s="172"/>
      <c r="HSJ75" s="172"/>
      <c r="HSK75" s="172"/>
      <c r="HSL75" s="172"/>
      <c r="HSM75" s="172"/>
      <c r="HSN75" s="172"/>
      <c r="HSO75" s="172"/>
      <c r="HSP75" s="172"/>
      <c r="HSQ75" s="172"/>
      <c r="HSR75" s="172"/>
      <c r="HSS75" s="172"/>
      <c r="HST75" s="172"/>
      <c r="HSU75" s="172"/>
      <c r="HSV75" s="172"/>
      <c r="HSW75" s="172"/>
      <c r="HSX75" s="172"/>
      <c r="HSY75" s="172"/>
      <c r="HSZ75" s="172"/>
      <c r="HTA75" s="172"/>
      <c r="HTB75" s="172"/>
      <c r="HTC75" s="172"/>
      <c r="HTD75" s="172"/>
      <c r="HTE75" s="172"/>
      <c r="HTF75" s="172"/>
      <c r="HTG75" s="172"/>
      <c r="HTH75" s="172"/>
      <c r="HTI75" s="172"/>
      <c r="HTJ75" s="172"/>
      <c r="HTK75" s="172"/>
      <c r="HTL75" s="172"/>
      <c r="HTM75" s="172"/>
      <c r="HTN75" s="172"/>
      <c r="HTO75" s="172"/>
      <c r="HTP75" s="172"/>
      <c r="HTQ75" s="172"/>
      <c r="HTR75" s="172"/>
      <c r="HTS75" s="172"/>
      <c r="HTT75" s="172"/>
      <c r="HTU75" s="172"/>
      <c r="HTV75" s="172"/>
      <c r="HTW75" s="172"/>
      <c r="HTX75" s="172"/>
      <c r="HTY75" s="172"/>
      <c r="HTZ75" s="172"/>
      <c r="HUA75" s="172"/>
      <c r="HUB75" s="172"/>
      <c r="HUC75" s="172"/>
      <c r="HUD75" s="172"/>
      <c r="HUE75" s="172"/>
      <c r="HUF75" s="172"/>
      <c r="HUG75" s="172"/>
      <c r="HUH75" s="172"/>
      <c r="HUI75" s="172"/>
      <c r="HUJ75" s="172"/>
      <c r="HUK75" s="172"/>
      <c r="HUL75" s="172"/>
      <c r="HUM75" s="172"/>
      <c r="HUN75" s="172"/>
      <c r="HUO75" s="172"/>
      <c r="HUP75" s="172"/>
      <c r="HUQ75" s="172"/>
      <c r="HUR75" s="172"/>
      <c r="HUS75" s="172"/>
      <c r="HUT75" s="172"/>
      <c r="HUU75" s="172"/>
      <c r="HUV75" s="172"/>
      <c r="HUW75" s="172"/>
      <c r="HUX75" s="172"/>
      <c r="HUY75" s="172"/>
      <c r="HUZ75" s="172"/>
      <c r="HVA75" s="172"/>
      <c r="HVB75" s="172"/>
      <c r="HVC75" s="172"/>
      <c r="HVD75" s="172"/>
      <c r="HVE75" s="172"/>
      <c r="HVF75" s="172"/>
      <c r="HVG75" s="172"/>
      <c r="HVH75" s="172"/>
      <c r="HVI75" s="172"/>
      <c r="HVJ75" s="172"/>
      <c r="HVK75" s="172"/>
      <c r="HVL75" s="172"/>
      <c r="HVM75" s="172"/>
      <c r="HVN75" s="172"/>
      <c r="HVO75" s="172"/>
      <c r="HVP75" s="172"/>
      <c r="HVQ75" s="172"/>
      <c r="HVR75" s="172"/>
      <c r="HVS75" s="172"/>
      <c r="HVT75" s="172"/>
      <c r="HVU75" s="172"/>
      <c r="HVV75" s="172"/>
      <c r="HVW75" s="172"/>
      <c r="HVX75" s="172"/>
      <c r="HVY75" s="172"/>
      <c r="HVZ75" s="172"/>
      <c r="HWA75" s="172"/>
      <c r="HWB75" s="172"/>
      <c r="HWC75" s="172"/>
      <c r="HWD75" s="172"/>
      <c r="HWE75" s="172"/>
      <c r="HWF75" s="172"/>
      <c r="HWG75" s="172"/>
      <c r="HWH75" s="172"/>
      <c r="HWI75" s="172"/>
      <c r="HWJ75" s="172"/>
      <c r="HWK75" s="172"/>
      <c r="HWL75" s="172"/>
      <c r="HWM75" s="172"/>
      <c r="HWN75" s="172"/>
      <c r="HWO75" s="172"/>
      <c r="HWP75" s="172"/>
      <c r="HWQ75" s="172"/>
      <c r="HWR75" s="172"/>
      <c r="HWS75" s="172"/>
      <c r="HWT75" s="172"/>
      <c r="HWU75" s="172"/>
      <c r="HWV75" s="172"/>
      <c r="HWW75" s="172"/>
      <c r="HWX75" s="172"/>
      <c r="HWY75" s="172"/>
      <c r="HWZ75" s="172"/>
      <c r="HXA75" s="172"/>
      <c r="HXB75" s="172"/>
      <c r="HXC75" s="172"/>
      <c r="HXD75" s="172"/>
      <c r="HXE75" s="172"/>
      <c r="HXF75" s="172"/>
      <c r="HXG75" s="172"/>
      <c r="HXH75" s="172"/>
      <c r="HXI75" s="172"/>
      <c r="HXJ75" s="172"/>
      <c r="HXK75" s="172"/>
      <c r="HXL75" s="172"/>
      <c r="HXM75" s="172"/>
      <c r="HXN75" s="172"/>
      <c r="HXO75" s="172"/>
      <c r="HXP75" s="172"/>
      <c r="HXQ75" s="172"/>
      <c r="HXR75" s="172"/>
      <c r="HXS75" s="172"/>
      <c r="HXT75" s="172"/>
      <c r="HXU75" s="172"/>
      <c r="HXV75" s="172"/>
      <c r="HXW75" s="172"/>
      <c r="HXX75" s="172"/>
      <c r="HXY75" s="172"/>
      <c r="HXZ75" s="172"/>
      <c r="HYA75" s="172"/>
      <c r="HYB75" s="172"/>
      <c r="HYC75" s="172"/>
      <c r="HYD75" s="172"/>
      <c r="HYE75" s="172"/>
      <c r="HYF75" s="172"/>
      <c r="HYG75" s="172"/>
      <c r="HYH75" s="172"/>
      <c r="HYI75" s="172"/>
      <c r="HYJ75" s="172"/>
      <c r="HYK75" s="172"/>
      <c r="HYL75" s="172"/>
      <c r="HYM75" s="172"/>
      <c r="HYN75" s="172"/>
      <c r="HYO75" s="172"/>
      <c r="HYP75" s="172"/>
      <c r="HYQ75" s="172"/>
      <c r="HYR75" s="172"/>
      <c r="HYS75" s="172"/>
      <c r="HYT75" s="172"/>
      <c r="HYU75" s="172"/>
      <c r="HYV75" s="172"/>
      <c r="HYW75" s="172"/>
      <c r="HYX75" s="172"/>
      <c r="HYY75" s="172"/>
      <c r="HYZ75" s="172"/>
      <c r="HZA75" s="172"/>
      <c r="HZB75" s="172"/>
      <c r="HZC75" s="172"/>
      <c r="HZD75" s="172"/>
      <c r="HZE75" s="172"/>
      <c r="HZF75" s="172"/>
      <c r="HZG75" s="172"/>
      <c r="HZH75" s="172"/>
      <c r="HZI75" s="172"/>
      <c r="HZJ75" s="172"/>
      <c r="HZK75" s="172"/>
      <c r="HZL75" s="172"/>
      <c r="HZM75" s="172"/>
      <c r="HZN75" s="172"/>
      <c r="HZO75" s="172"/>
      <c r="HZP75" s="172"/>
      <c r="HZQ75" s="172"/>
      <c r="HZR75" s="172"/>
      <c r="HZS75" s="172"/>
      <c r="HZT75" s="172"/>
      <c r="HZU75" s="172"/>
      <c r="HZV75" s="172"/>
      <c r="HZW75" s="172"/>
      <c r="HZX75" s="172"/>
      <c r="HZY75" s="172"/>
      <c r="HZZ75" s="172"/>
      <c r="IAA75" s="172"/>
      <c r="IAB75" s="172"/>
      <c r="IAC75" s="172"/>
      <c r="IAD75" s="172"/>
      <c r="IAE75" s="172"/>
      <c r="IAF75" s="172"/>
      <c r="IAG75" s="172"/>
      <c r="IAH75" s="172"/>
      <c r="IAI75" s="172"/>
      <c r="IAJ75" s="172"/>
      <c r="IAK75" s="172"/>
      <c r="IAL75" s="172"/>
      <c r="IAM75" s="172"/>
      <c r="IAN75" s="172"/>
      <c r="IAO75" s="172"/>
      <c r="IAP75" s="172"/>
      <c r="IAQ75" s="172"/>
      <c r="IAR75" s="172"/>
      <c r="IAS75" s="172"/>
      <c r="IAT75" s="172"/>
      <c r="IAU75" s="172"/>
      <c r="IAV75" s="172"/>
      <c r="IAW75" s="172"/>
      <c r="IAX75" s="172"/>
      <c r="IAY75" s="172"/>
      <c r="IAZ75" s="172"/>
      <c r="IBA75" s="172"/>
      <c r="IBB75" s="172"/>
      <c r="IBC75" s="172"/>
      <c r="IBD75" s="172"/>
      <c r="IBE75" s="172"/>
      <c r="IBF75" s="172"/>
      <c r="IBG75" s="172"/>
      <c r="IBH75" s="172"/>
      <c r="IBI75" s="172"/>
      <c r="IBJ75" s="172"/>
      <c r="IBK75" s="172"/>
      <c r="IBL75" s="172"/>
      <c r="IBM75" s="172"/>
      <c r="IBN75" s="172"/>
      <c r="IBO75" s="172"/>
      <c r="IBP75" s="172"/>
      <c r="IBQ75" s="172"/>
      <c r="IBR75" s="172"/>
      <c r="IBS75" s="172"/>
      <c r="IBT75" s="172"/>
      <c r="IBU75" s="172"/>
      <c r="IBV75" s="172"/>
      <c r="IBW75" s="172"/>
      <c r="IBX75" s="172"/>
      <c r="IBY75" s="172"/>
      <c r="IBZ75" s="172"/>
      <c r="ICA75" s="172"/>
      <c r="ICB75" s="172"/>
      <c r="ICC75" s="172"/>
      <c r="ICD75" s="172"/>
      <c r="ICE75" s="172"/>
      <c r="ICF75" s="172"/>
      <c r="ICG75" s="172"/>
      <c r="ICH75" s="172"/>
      <c r="ICI75" s="172"/>
      <c r="ICJ75" s="172"/>
      <c r="ICK75" s="172"/>
      <c r="ICL75" s="172"/>
      <c r="ICM75" s="172"/>
      <c r="ICN75" s="172"/>
      <c r="ICO75" s="172"/>
      <c r="ICP75" s="172"/>
      <c r="ICQ75" s="172"/>
      <c r="ICR75" s="172"/>
      <c r="ICS75" s="172"/>
      <c r="ICT75" s="172"/>
      <c r="ICU75" s="172"/>
      <c r="ICV75" s="172"/>
      <c r="ICW75" s="172"/>
      <c r="ICX75" s="172"/>
      <c r="ICY75" s="172"/>
      <c r="ICZ75" s="172"/>
      <c r="IDA75" s="172"/>
      <c r="IDB75" s="172"/>
      <c r="IDC75" s="172"/>
      <c r="IDD75" s="172"/>
      <c r="IDE75" s="172"/>
      <c r="IDF75" s="172"/>
      <c r="IDG75" s="172"/>
      <c r="IDH75" s="172"/>
      <c r="IDI75" s="172"/>
      <c r="IDJ75" s="172"/>
      <c r="IDK75" s="172"/>
      <c r="IDL75" s="172"/>
      <c r="IDM75" s="172"/>
      <c r="IDN75" s="172"/>
      <c r="IDO75" s="172"/>
      <c r="IDP75" s="172"/>
      <c r="IDQ75" s="172"/>
      <c r="IDR75" s="172"/>
      <c r="IDS75" s="172"/>
      <c r="IDT75" s="172"/>
      <c r="IDU75" s="172"/>
      <c r="IDV75" s="172"/>
      <c r="IDW75" s="172"/>
      <c r="IDX75" s="172"/>
      <c r="IDY75" s="172"/>
      <c r="IDZ75" s="172"/>
      <c r="IEA75" s="172"/>
      <c r="IEB75" s="172"/>
      <c r="IEC75" s="172"/>
      <c r="IED75" s="172"/>
      <c r="IEE75" s="172"/>
      <c r="IEF75" s="172"/>
      <c r="IEG75" s="172"/>
      <c r="IEH75" s="172"/>
      <c r="IEI75" s="172"/>
      <c r="IEJ75" s="172"/>
      <c r="IEK75" s="172"/>
      <c r="IEL75" s="172"/>
      <c r="IEM75" s="172"/>
      <c r="IEN75" s="172"/>
      <c r="IEO75" s="172"/>
      <c r="IEP75" s="172"/>
      <c r="IEQ75" s="172"/>
      <c r="IER75" s="172"/>
      <c r="IES75" s="172"/>
      <c r="IET75" s="172"/>
      <c r="IEU75" s="172"/>
      <c r="IEV75" s="172"/>
      <c r="IEW75" s="172"/>
      <c r="IEX75" s="172"/>
      <c r="IEY75" s="172"/>
      <c r="IEZ75" s="172"/>
      <c r="IFA75" s="172"/>
      <c r="IFB75" s="172"/>
      <c r="IFC75" s="172"/>
      <c r="IFD75" s="172"/>
      <c r="IFE75" s="172"/>
      <c r="IFF75" s="172"/>
      <c r="IFG75" s="172"/>
      <c r="IFH75" s="172"/>
      <c r="IFI75" s="172"/>
      <c r="IFJ75" s="172"/>
      <c r="IFK75" s="172"/>
      <c r="IFL75" s="172"/>
      <c r="IFM75" s="172"/>
      <c r="IFN75" s="172"/>
      <c r="IFO75" s="172"/>
      <c r="IFP75" s="172"/>
      <c r="IFQ75" s="172"/>
      <c r="IFR75" s="172"/>
      <c r="IFS75" s="172"/>
      <c r="IFT75" s="172"/>
      <c r="IFU75" s="172"/>
      <c r="IFV75" s="172"/>
      <c r="IFW75" s="172"/>
      <c r="IFX75" s="172"/>
      <c r="IFY75" s="172"/>
      <c r="IFZ75" s="172"/>
      <c r="IGA75" s="172"/>
      <c r="IGB75" s="172"/>
      <c r="IGC75" s="172"/>
      <c r="IGD75" s="172"/>
      <c r="IGE75" s="172"/>
      <c r="IGF75" s="172"/>
      <c r="IGG75" s="172"/>
      <c r="IGH75" s="172"/>
      <c r="IGI75" s="172"/>
      <c r="IGJ75" s="172"/>
      <c r="IGK75" s="172"/>
      <c r="IGL75" s="172"/>
      <c r="IGM75" s="172"/>
      <c r="IGN75" s="172"/>
      <c r="IGO75" s="172"/>
      <c r="IGP75" s="172"/>
      <c r="IGQ75" s="172"/>
      <c r="IGR75" s="172"/>
      <c r="IGS75" s="172"/>
      <c r="IGT75" s="172"/>
      <c r="IGU75" s="172"/>
      <c r="IGV75" s="172"/>
      <c r="IGW75" s="172"/>
      <c r="IGX75" s="172"/>
      <c r="IGY75" s="172"/>
      <c r="IGZ75" s="172"/>
      <c r="IHA75" s="172"/>
      <c r="IHB75" s="172"/>
      <c r="IHC75" s="172"/>
      <c r="IHD75" s="172"/>
      <c r="IHE75" s="172"/>
      <c r="IHF75" s="172"/>
      <c r="IHG75" s="172"/>
      <c r="IHH75" s="172"/>
      <c r="IHI75" s="172"/>
      <c r="IHJ75" s="172"/>
      <c r="IHK75" s="172"/>
      <c r="IHL75" s="172"/>
      <c r="IHM75" s="172"/>
      <c r="IHN75" s="172"/>
      <c r="IHO75" s="172"/>
      <c r="IHP75" s="172"/>
      <c r="IHQ75" s="172"/>
      <c r="IHR75" s="172"/>
      <c r="IHS75" s="172"/>
      <c r="IHT75" s="172"/>
      <c r="IHU75" s="172"/>
      <c r="IHV75" s="172"/>
      <c r="IHW75" s="172"/>
      <c r="IHX75" s="172"/>
      <c r="IHY75" s="172"/>
      <c r="IHZ75" s="172"/>
      <c r="IIA75" s="172"/>
      <c r="IIB75" s="172"/>
      <c r="IIC75" s="172"/>
      <c r="IID75" s="172"/>
      <c r="IIE75" s="172"/>
      <c r="IIF75" s="172"/>
      <c r="IIG75" s="172"/>
      <c r="IIH75" s="172"/>
      <c r="III75" s="172"/>
      <c r="IIJ75" s="172"/>
      <c r="IIK75" s="172"/>
      <c r="IIL75" s="172"/>
      <c r="IIM75" s="172"/>
      <c r="IIN75" s="172"/>
      <c r="IIO75" s="172"/>
      <c r="IIP75" s="172"/>
      <c r="IIQ75" s="172"/>
      <c r="IIR75" s="172"/>
      <c r="IIS75" s="172"/>
      <c r="IIT75" s="172"/>
      <c r="IIU75" s="172"/>
      <c r="IIV75" s="172"/>
      <c r="IIW75" s="172"/>
      <c r="IIX75" s="172"/>
      <c r="IIY75" s="172"/>
      <c r="IIZ75" s="172"/>
      <c r="IJA75" s="172"/>
      <c r="IJB75" s="172"/>
      <c r="IJC75" s="172"/>
      <c r="IJD75" s="172"/>
      <c r="IJE75" s="172"/>
      <c r="IJF75" s="172"/>
      <c r="IJG75" s="172"/>
      <c r="IJH75" s="172"/>
      <c r="IJI75" s="172"/>
      <c r="IJJ75" s="172"/>
      <c r="IJK75" s="172"/>
      <c r="IJL75" s="172"/>
      <c r="IJM75" s="172"/>
      <c r="IJN75" s="172"/>
      <c r="IJO75" s="172"/>
      <c r="IJP75" s="172"/>
      <c r="IJQ75" s="172"/>
      <c r="IJR75" s="172"/>
      <c r="IJS75" s="172"/>
      <c r="IJT75" s="172"/>
      <c r="IJU75" s="172"/>
      <c r="IJV75" s="172"/>
      <c r="IJW75" s="172"/>
      <c r="IJX75" s="172"/>
      <c r="IJY75" s="172"/>
      <c r="IJZ75" s="172"/>
      <c r="IKA75" s="172"/>
      <c r="IKB75" s="172"/>
      <c r="IKC75" s="172"/>
      <c r="IKD75" s="172"/>
      <c r="IKE75" s="172"/>
      <c r="IKF75" s="172"/>
      <c r="IKG75" s="172"/>
      <c r="IKH75" s="172"/>
      <c r="IKI75" s="172"/>
      <c r="IKJ75" s="172"/>
      <c r="IKK75" s="172"/>
      <c r="IKL75" s="172"/>
      <c r="IKM75" s="172"/>
      <c r="IKN75" s="172"/>
      <c r="IKO75" s="172"/>
      <c r="IKP75" s="172"/>
      <c r="IKQ75" s="172"/>
      <c r="IKR75" s="172"/>
      <c r="IKS75" s="172"/>
      <c r="IKT75" s="172"/>
      <c r="IKU75" s="172"/>
      <c r="IKV75" s="172"/>
      <c r="IKW75" s="172"/>
      <c r="IKX75" s="172"/>
      <c r="IKY75" s="172"/>
      <c r="IKZ75" s="172"/>
      <c r="ILA75" s="172"/>
      <c r="ILB75" s="172"/>
      <c r="ILC75" s="172"/>
      <c r="ILD75" s="172"/>
      <c r="ILE75" s="172"/>
      <c r="ILF75" s="172"/>
      <c r="ILG75" s="172"/>
      <c r="ILH75" s="172"/>
      <c r="ILI75" s="172"/>
      <c r="ILJ75" s="172"/>
      <c r="ILK75" s="172"/>
      <c r="ILL75" s="172"/>
      <c r="ILM75" s="172"/>
      <c r="ILN75" s="172"/>
      <c r="ILO75" s="172"/>
      <c r="ILP75" s="172"/>
      <c r="ILQ75" s="172"/>
      <c r="ILR75" s="172"/>
      <c r="ILS75" s="172"/>
      <c r="ILT75" s="172"/>
      <c r="ILU75" s="172"/>
      <c r="ILV75" s="172"/>
      <c r="ILW75" s="172"/>
      <c r="ILX75" s="172"/>
      <c r="ILY75" s="172"/>
      <c r="ILZ75" s="172"/>
      <c r="IMA75" s="172"/>
      <c r="IMB75" s="172"/>
      <c r="IMC75" s="172"/>
      <c r="IMD75" s="172"/>
      <c r="IME75" s="172"/>
      <c r="IMF75" s="172"/>
      <c r="IMG75" s="172"/>
      <c r="IMH75" s="172"/>
      <c r="IMI75" s="172"/>
      <c r="IMJ75" s="172"/>
      <c r="IMK75" s="172"/>
      <c r="IML75" s="172"/>
      <c r="IMM75" s="172"/>
      <c r="IMN75" s="172"/>
      <c r="IMO75" s="172"/>
      <c r="IMP75" s="172"/>
      <c r="IMQ75" s="172"/>
      <c r="IMR75" s="172"/>
      <c r="IMS75" s="172"/>
      <c r="IMT75" s="172"/>
      <c r="IMU75" s="172"/>
      <c r="IMV75" s="172"/>
      <c r="IMW75" s="172"/>
      <c r="IMX75" s="172"/>
      <c r="IMY75" s="172"/>
      <c r="IMZ75" s="172"/>
      <c r="INA75" s="172"/>
      <c r="INB75" s="172"/>
      <c r="INC75" s="172"/>
      <c r="IND75" s="172"/>
      <c r="INE75" s="172"/>
      <c r="INF75" s="172"/>
      <c r="ING75" s="172"/>
      <c r="INH75" s="172"/>
      <c r="INI75" s="172"/>
      <c r="INJ75" s="172"/>
      <c r="INK75" s="172"/>
      <c r="INL75" s="172"/>
      <c r="INM75" s="172"/>
      <c r="INN75" s="172"/>
      <c r="INO75" s="172"/>
      <c r="INP75" s="172"/>
      <c r="INQ75" s="172"/>
      <c r="INR75" s="172"/>
      <c r="INS75" s="172"/>
      <c r="INT75" s="172"/>
      <c r="INU75" s="172"/>
      <c r="INV75" s="172"/>
      <c r="INW75" s="172"/>
      <c r="INX75" s="172"/>
      <c r="INY75" s="172"/>
      <c r="INZ75" s="172"/>
      <c r="IOA75" s="172"/>
      <c r="IOB75" s="172"/>
      <c r="IOC75" s="172"/>
      <c r="IOD75" s="172"/>
      <c r="IOE75" s="172"/>
      <c r="IOF75" s="172"/>
      <c r="IOG75" s="172"/>
      <c r="IOH75" s="172"/>
      <c r="IOI75" s="172"/>
      <c r="IOJ75" s="172"/>
      <c r="IOK75" s="172"/>
      <c r="IOL75" s="172"/>
      <c r="IOM75" s="172"/>
      <c r="ION75" s="172"/>
      <c r="IOO75" s="172"/>
      <c r="IOP75" s="172"/>
      <c r="IOQ75" s="172"/>
      <c r="IOR75" s="172"/>
      <c r="IOS75" s="172"/>
      <c r="IOT75" s="172"/>
      <c r="IOU75" s="172"/>
      <c r="IOV75" s="172"/>
      <c r="IOW75" s="172"/>
      <c r="IOX75" s="172"/>
      <c r="IOY75" s="172"/>
      <c r="IOZ75" s="172"/>
      <c r="IPA75" s="172"/>
      <c r="IPB75" s="172"/>
      <c r="IPC75" s="172"/>
      <c r="IPD75" s="172"/>
      <c r="IPE75" s="172"/>
      <c r="IPF75" s="172"/>
      <c r="IPG75" s="172"/>
      <c r="IPH75" s="172"/>
      <c r="IPI75" s="172"/>
      <c r="IPJ75" s="172"/>
      <c r="IPK75" s="172"/>
      <c r="IPL75" s="172"/>
      <c r="IPM75" s="172"/>
      <c r="IPN75" s="172"/>
      <c r="IPO75" s="172"/>
      <c r="IPP75" s="172"/>
      <c r="IPQ75" s="172"/>
      <c r="IPR75" s="172"/>
      <c r="IPS75" s="172"/>
      <c r="IPT75" s="172"/>
      <c r="IPU75" s="172"/>
      <c r="IPV75" s="172"/>
      <c r="IPW75" s="172"/>
      <c r="IPX75" s="172"/>
      <c r="IPY75" s="172"/>
      <c r="IPZ75" s="172"/>
      <c r="IQA75" s="172"/>
      <c r="IQB75" s="172"/>
      <c r="IQC75" s="172"/>
      <c r="IQD75" s="172"/>
      <c r="IQE75" s="172"/>
      <c r="IQF75" s="172"/>
      <c r="IQG75" s="172"/>
      <c r="IQH75" s="172"/>
      <c r="IQI75" s="172"/>
      <c r="IQJ75" s="172"/>
      <c r="IQK75" s="172"/>
      <c r="IQL75" s="172"/>
      <c r="IQM75" s="172"/>
      <c r="IQN75" s="172"/>
      <c r="IQO75" s="172"/>
      <c r="IQP75" s="172"/>
      <c r="IQQ75" s="172"/>
      <c r="IQR75" s="172"/>
      <c r="IQS75" s="172"/>
      <c r="IQT75" s="172"/>
      <c r="IQU75" s="172"/>
      <c r="IQV75" s="172"/>
      <c r="IQW75" s="172"/>
      <c r="IQX75" s="172"/>
      <c r="IQY75" s="172"/>
      <c r="IQZ75" s="172"/>
      <c r="IRA75" s="172"/>
      <c r="IRB75" s="172"/>
      <c r="IRC75" s="172"/>
      <c r="IRD75" s="172"/>
      <c r="IRE75" s="172"/>
      <c r="IRF75" s="172"/>
      <c r="IRG75" s="172"/>
      <c r="IRH75" s="172"/>
      <c r="IRI75" s="172"/>
      <c r="IRJ75" s="172"/>
      <c r="IRK75" s="172"/>
      <c r="IRL75" s="172"/>
      <c r="IRM75" s="172"/>
      <c r="IRN75" s="172"/>
      <c r="IRO75" s="172"/>
      <c r="IRP75" s="172"/>
      <c r="IRQ75" s="172"/>
      <c r="IRR75" s="172"/>
      <c r="IRS75" s="172"/>
      <c r="IRT75" s="172"/>
      <c r="IRU75" s="172"/>
      <c r="IRV75" s="172"/>
      <c r="IRW75" s="172"/>
      <c r="IRX75" s="172"/>
      <c r="IRY75" s="172"/>
      <c r="IRZ75" s="172"/>
      <c r="ISA75" s="172"/>
      <c r="ISB75" s="172"/>
      <c r="ISC75" s="172"/>
      <c r="ISD75" s="172"/>
      <c r="ISE75" s="172"/>
      <c r="ISF75" s="172"/>
      <c r="ISG75" s="172"/>
      <c r="ISH75" s="172"/>
      <c r="ISI75" s="172"/>
      <c r="ISJ75" s="172"/>
      <c r="ISK75" s="172"/>
      <c r="ISL75" s="172"/>
      <c r="ISM75" s="172"/>
      <c r="ISN75" s="172"/>
      <c r="ISO75" s="172"/>
      <c r="ISP75" s="172"/>
      <c r="ISQ75" s="172"/>
      <c r="ISR75" s="172"/>
      <c r="ISS75" s="172"/>
      <c r="IST75" s="172"/>
      <c r="ISU75" s="172"/>
      <c r="ISV75" s="172"/>
      <c r="ISW75" s="172"/>
      <c r="ISX75" s="172"/>
      <c r="ISY75" s="172"/>
      <c r="ISZ75" s="172"/>
      <c r="ITA75" s="172"/>
      <c r="ITB75" s="172"/>
      <c r="ITC75" s="172"/>
      <c r="ITD75" s="172"/>
      <c r="ITE75" s="172"/>
      <c r="ITF75" s="172"/>
      <c r="ITG75" s="172"/>
      <c r="ITH75" s="172"/>
      <c r="ITI75" s="172"/>
      <c r="ITJ75" s="172"/>
      <c r="ITK75" s="172"/>
      <c r="ITL75" s="172"/>
      <c r="ITM75" s="172"/>
      <c r="ITN75" s="172"/>
      <c r="ITO75" s="172"/>
      <c r="ITP75" s="172"/>
      <c r="ITQ75" s="172"/>
      <c r="ITR75" s="172"/>
      <c r="ITS75" s="172"/>
      <c r="ITT75" s="172"/>
      <c r="ITU75" s="172"/>
      <c r="ITV75" s="172"/>
      <c r="ITW75" s="172"/>
      <c r="ITX75" s="172"/>
      <c r="ITY75" s="172"/>
      <c r="ITZ75" s="172"/>
      <c r="IUA75" s="172"/>
      <c r="IUB75" s="172"/>
      <c r="IUC75" s="172"/>
      <c r="IUD75" s="172"/>
      <c r="IUE75" s="172"/>
      <c r="IUF75" s="172"/>
      <c r="IUG75" s="172"/>
      <c r="IUH75" s="172"/>
      <c r="IUI75" s="172"/>
      <c r="IUJ75" s="172"/>
      <c r="IUK75" s="172"/>
      <c r="IUL75" s="172"/>
      <c r="IUM75" s="172"/>
      <c r="IUN75" s="172"/>
      <c r="IUO75" s="172"/>
      <c r="IUP75" s="172"/>
      <c r="IUQ75" s="172"/>
      <c r="IUR75" s="172"/>
      <c r="IUS75" s="172"/>
      <c r="IUT75" s="172"/>
      <c r="IUU75" s="172"/>
      <c r="IUV75" s="172"/>
      <c r="IUW75" s="172"/>
      <c r="IUX75" s="172"/>
      <c r="IUY75" s="172"/>
      <c r="IUZ75" s="172"/>
      <c r="IVA75" s="172"/>
      <c r="IVB75" s="172"/>
      <c r="IVC75" s="172"/>
      <c r="IVD75" s="172"/>
      <c r="IVE75" s="172"/>
      <c r="IVF75" s="172"/>
      <c r="IVG75" s="172"/>
      <c r="IVH75" s="172"/>
      <c r="IVI75" s="172"/>
      <c r="IVJ75" s="172"/>
      <c r="IVK75" s="172"/>
      <c r="IVL75" s="172"/>
      <c r="IVM75" s="172"/>
      <c r="IVN75" s="172"/>
      <c r="IVO75" s="172"/>
      <c r="IVP75" s="172"/>
      <c r="IVQ75" s="172"/>
      <c r="IVR75" s="172"/>
      <c r="IVS75" s="172"/>
      <c r="IVT75" s="172"/>
      <c r="IVU75" s="172"/>
      <c r="IVV75" s="172"/>
      <c r="IVW75" s="172"/>
      <c r="IVX75" s="172"/>
      <c r="IVY75" s="172"/>
      <c r="IVZ75" s="172"/>
      <c r="IWA75" s="172"/>
      <c r="IWB75" s="172"/>
      <c r="IWC75" s="172"/>
      <c r="IWD75" s="172"/>
      <c r="IWE75" s="172"/>
      <c r="IWF75" s="172"/>
      <c r="IWG75" s="172"/>
      <c r="IWH75" s="172"/>
      <c r="IWI75" s="172"/>
      <c r="IWJ75" s="172"/>
      <c r="IWK75" s="172"/>
      <c r="IWL75" s="172"/>
      <c r="IWM75" s="172"/>
      <c r="IWN75" s="172"/>
      <c r="IWO75" s="172"/>
      <c r="IWP75" s="172"/>
      <c r="IWQ75" s="172"/>
      <c r="IWR75" s="172"/>
      <c r="IWS75" s="172"/>
      <c r="IWT75" s="172"/>
      <c r="IWU75" s="172"/>
      <c r="IWV75" s="172"/>
      <c r="IWW75" s="172"/>
      <c r="IWX75" s="172"/>
      <c r="IWY75" s="172"/>
      <c r="IWZ75" s="172"/>
      <c r="IXA75" s="172"/>
      <c r="IXB75" s="172"/>
      <c r="IXC75" s="172"/>
      <c r="IXD75" s="172"/>
      <c r="IXE75" s="172"/>
      <c r="IXF75" s="172"/>
      <c r="IXG75" s="172"/>
      <c r="IXH75" s="172"/>
      <c r="IXI75" s="172"/>
      <c r="IXJ75" s="172"/>
      <c r="IXK75" s="172"/>
      <c r="IXL75" s="172"/>
      <c r="IXM75" s="172"/>
      <c r="IXN75" s="172"/>
      <c r="IXO75" s="172"/>
      <c r="IXP75" s="172"/>
      <c r="IXQ75" s="172"/>
      <c r="IXR75" s="172"/>
      <c r="IXS75" s="172"/>
      <c r="IXT75" s="172"/>
      <c r="IXU75" s="172"/>
      <c r="IXV75" s="172"/>
      <c r="IXW75" s="172"/>
      <c r="IXX75" s="172"/>
      <c r="IXY75" s="172"/>
      <c r="IXZ75" s="172"/>
      <c r="IYA75" s="172"/>
      <c r="IYB75" s="172"/>
      <c r="IYC75" s="172"/>
      <c r="IYD75" s="172"/>
      <c r="IYE75" s="172"/>
      <c r="IYF75" s="172"/>
      <c r="IYG75" s="172"/>
      <c r="IYH75" s="172"/>
      <c r="IYI75" s="172"/>
      <c r="IYJ75" s="172"/>
      <c r="IYK75" s="172"/>
      <c r="IYL75" s="172"/>
      <c r="IYM75" s="172"/>
      <c r="IYN75" s="172"/>
      <c r="IYO75" s="172"/>
      <c r="IYP75" s="172"/>
      <c r="IYQ75" s="172"/>
      <c r="IYR75" s="172"/>
      <c r="IYS75" s="172"/>
      <c r="IYT75" s="172"/>
      <c r="IYU75" s="172"/>
      <c r="IYV75" s="172"/>
      <c r="IYW75" s="172"/>
      <c r="IYX75" s="172"/>
      <c r="IYY75" s="172"/>
      <c r="IYZ75" s="172"/>
      <c r="IZA75" s="172"/>
      <c r="IZB75" s="172"/>
      <c r="IZC75" s="172"/>
      <c r="IZD75" s="172"/>
      <c r="IZE75" s="172"/>
      <c r="IZF75" s="172"/>
      <c r="IZG75" s="172"/>
      <c r="IZH75" s="172"/>
      <c r="IZI75" s="172"/>
      <c r="IZJ75" s="172"/>
      <c r="IZK75" s="172"/>
      <c r="IZL75" s="172"/>
      <c r="IZM75" s="172"/>
      <c r="IZN75" s="172"/>
      <c r="IZO75" s="172"/>
      <c r="IZP75" s="172"/>
      <c r="IZQ75" s="172"/>
      <c r="IZR75" s="172"/>
      <c r="IZS75" s="172"/>
      <c r="IZT75" s="172"/>
      <c r="IZU75" s="172"/>
      <c r="IZV75" s="172"/>
      <c r="IZW75" s="172"/>
      <c r="IZX75" s="172"/>
      <c r="IZY75" s="172"/>
      <c r="IZZ75" s="172"/>
      <c r="JAA75" s="172"/>
      <c r="JAB75" s="172"/>
      <c r="JAC75" s="172"/>
      <c r="JAD75" s="172"/>
      <c r="JAE75" s="172"/>
      <c r="JAF75" s="172"/>
      <c r="JAG75" s="172"/>
      <c r="JAH75" s="172"/>
      <c r="JAI75" s="172"/>
      <c r="JAJ75" s="172"/>
      <c r="JAK75" s="172"/>
      <c r="JAL75" s="172"/>
      <c r="JAM75" s="172"/>
      <c r="JAN75" s="172"/>
      <c r="JAO75" s="172"/>
      <c r="JAP75" s="172"/>
      <c r="JAQ75" s="172"/>
      <c r="JAR75" s="172"/>
      <c r="JAS75" s="172"/>
      <c r="JAT75" s="172"/>
      <c r="JAU75" s="172"/>
      <c r="JAV75" s="172"/>
      <c r="JAW75" s="172"/>
      <c r="JAX75" s="172"/>
      <c r="JAY75" s="172"/>
      <c r="JAZ75" s="172"/>
      <c r="JBA75" s="172"/>
      <c r="JBB75" s="172"/>
      <c r="JBC75" s="172"/>
      <c r="JBD75" s="172"/>
      <c r="JBE75" s="172"/>
      <c r="JBF75" s="172"/>
      <c r="JBG75" s="172"/>
      <c r="JBH75" s="172"/>
      <c r="JBI75" s="172"/>
      <c r="JBJ75" s="172"/>
      <c r="JBK75" s="172"/>
      <c r="JBL75" s="172"/>
      <c r="JBM75" s="172"/>
      <c r="JBN75" s="172"/>
      <c r="JBO75" s="172"/>
      <c r="JBP75" s="172"/>
      <c r="JBQ75" s="172"/>
      <c r="JBR75" s="172"/>
      <c r="JBS75" s="172"/>
      <c r="JBT75" s="172"/>
      <c r="JBU75" s="172"/>
      <c r="JBV75" s="172"/>
      <c r="JBW75" s="172"/>
      <c r="JBX75" s="172"/>
      <c r="JBY75" s="172"/>
      <c r="JBZ75" s="172"/>
      <c r="JCA75" s="172"/>
      <c r="JCB75" s="172"/>
      <c r="JCC75" s="172"/>
      <c r="JCD75" s="172"/>
      <c r="JCE75" s="172"/>
      <c r="JCF75" s="172"/>
      <c r="JCG75" s="172"/>
      <c r="JCH75" s="172"/>
      <c r="JCI75" s="172"/>
      <c r="JCJ75" s="172"/>
      <c r="JCK75" s="172"/>
      <c r="JCL75" s="172"/>
      <c r="JCM75" s="172"/>
      <c r="JCN75" s="172"/>
      <c r="JCO75" s="172"/>
      <c r="JCP75" s="172"/>
      <c r="JCQ75" s="172"/>
      <c r="JCR75" s="172"/>
      <c r="JCS75" s="172"/>
      <c r="JCT75" s="172"/>
      <c r="JCU75" s="172"/>
      <c r="JCV75" s="172"/>
      <c r="JCW75" s="172"/>
      <c r="JCX75" s="172"/>
      <c r="JCY75" s="172"/>
      <c r="JCZ75" s="172"/>
      <c r="JDA75" s="172"/>
      <c r="JDB75" s="172"/>
      <c r="JDC75" s="172"/>
      <c r="JDD75" s="172"/>
      <c r="JDE75" s="172"/>
      <c r="JDF75" s="172"/>
      <c r="JDG75" s="172"/>
      <c r="JDH75" s="172"/>
      <c r="JDI75" s="172"/>
      <c r="JDJ75" s="172"/>
      <c r="JDK75" s="172"/>
      <c r="JDL75" s="172"/>
      <c r="JDM75" s="172"/>
      <c r="JDN75" s="172"/>
      <c r="JDO75" s="172"/>
      <c r="JDP75" s="172"/>
      <c r="JDQ75" s="172"/>
      <c r="JDR75" s="172"/>
      <c r="JDS75" s="172"/>
      <c r="JDT75" s="172"/>
      <c r="JDU75" s="172"/>
      <c r="JDV75" s="172"/>
      <c r="JDW75" s="172"/>
      <c r="JDX75" s="172"/>
      <c r="JDY75" s="172"/>
      <c r="JDZ75" s="172"/>
      <c r="JEA75" s="172"/>
      <c r="JEB75" s="172"/>
      <c r="JEC75" s="172"/>
      <c r="JED75" s="172"/>
      <c r="JEE75" s="172"/>
      <c r="JEF75" s="172"/>
      <c r="JEG75" s="172"/>
      <c r="JEH75" s="172"/>
      <c r="JEI75" s="172"/>
      <c r="JEJ75" s="172"/>
      <c r="JEK75" s="172"/>
      <c r="JEL75" s="172"/>
      <c r="JEM75" s="172"/>
      <c r="JEN75" s="172"/>
      <c r="JEO75" s="172"/>
      <c r="JEP75" s="172"/>
      <c r="JEQ75" s="172"/>
      <c r="JER75" s="172"/>
      <c r="JES75" s="172"/>
      <c r="JET75" s="172"/>
      <c r="JEU75" s="172"/>
      <c r="JEV75" s="172"/>
      <c r="JEW75" s="172"/>
      <c r="JEX75" s="172"/>
      <c r="JEY75" s="172"/>
      <c r="JEZ75" s="172"/>
      <c r="JFA75" s="172"/>
      <c r="JFB75" s="172"/>
      <c r="JFC75" s="172"/>
      <c r="JFD75" s="172"/>
      <c r="JFE75" s="172"/>
      <c r="JFF75" s="172"/>
      <c r="JFG75" s="172"/>
      <c r="JFH75" s="172"/>
      <c r="JFI75" s="172"/>
      <c r="JFJ75" s="172"/>
      <c r="JFK75" s="172"/>
      <c r="JFL75" s="172"/>
      <c r="JFM75" s="172"/>
      <c r="JFN75" s="172"/>
      <c r="JFO75" s="172"/>
      <c r="JFP75" s="172"/>
      <c r="JFQ75" s="172"/>
      <c r="JFR75" s="172"/>
      <c r="JFS75" s="172"/>
      <c r="JFT75" s="172"/>
      <c r="JFU75" s="172"/>
      <c r="JFV75" s="172"/>
      <c r="JFW75" s="172"/>
      <c r="JFX75" s="172"/>
      <c r="JFY75" s="172"/>
      <c r="JFZ75" s="172"/>
      <c r="JGA75" s="172"/>
      <c r="JGB75" s="172"/>
      <c r="JGC75" s="172"/>
      <c r="JGD75" s="172"/>
      <c r="JGE75" s="172"/>
      <c r="JGF75" s="172"/>
      <c r="JGG75" s="172"/>
      <c r="JGH75" s="172"/>
      <c r="JGI75" s="172"/>
      <c r="JGJ75" s="172"/>
      <c r="JGK75" s="172"/>
      <c r="JGL75" s="172"/>
      <c r="JGM75" s="172"/>
      <c r="JGN75" s="172"/>
      <c r="JGO75" s="172"/>
      <c r="JGP75" s="172"/>
      <c r="JGQ75" s="172"/>
      <c r="JGR75" s="172"/>
      <c r="JGS75" s="172"/>
      <c r="JGT75" s="172"/>
      <c r="JGU75" s="172"/>
      <c r="JGV75" s="172"/>
      <c r="JGW75" s="172"/>
      <c r="JGX75" s="172"/>
      <c r="JGY75" s="172"/>
      <c r="JGZ75" s="172"/>
      <c r="JHA75" s="172"/>
      <c r="JHB75" s="172"/>
      <c r="JHC75" s="172"/>
      <c r="JHD75" s="172"/>
      <c r="JHE75" s="172"/>
      <c r="JHF75" s="172"/>
      <c r="JHG75" s="172"/>
      <c r="JHH75" s="172"/>
      <c r="JHI75" s="172"/>
      <c r="JHJ75" s="172"/>
      <c r="JHK75" s="172"/>
      <c r="JHL75" s="172"/>
      <c r="JHM75" s="172"/>
      <c r="JHN75" s="172"/>
      <c r="JHO75" s="172"/>
      <c r="JHP75" s="172"/>
      <c r="JHQ75" s="172"/>
      <c r="JHR75" s="172"/>
      <c r="JHS75" s="172"/>
      <c r="JHT75" s="172"/>
      <c r="JHU75" s="172"/>
      <c r="JHV75" s="172"/>
      <c r="JHW75" s="172"/>
      <c r="JHX75" s="172"/>
      <c r="JHY75" s="172"/>
      <c r="JHZ75" s="172"/>
      <c r="JIA75" s="172"/>
      <c r="JIB75" s="172"/>
      <c r="JIC75" s="172"/>
      <c r="JID75" s="172"/>
      <c r="JIE75" s="172"/>
      <c r="JIF75" s="172"/>
      <c r="JIG75" s="172"/>
      <c r="JIH75" s="172"/>
      <c r="JII75" s="172"/>
      <c r="JIJ75" s="172"/>
      <c r="JIK75" s="172"/>
      <c r="JIL75" s="172"/>
      <c r="JIM75" s="172"/>
      <c r="JIN75" s="172"/>
      <c r="JIO75" s="172"/>
      <c r="JIP75" s="172"/>
      <c r="JIQ75" s="172"/>
      <c r="JIR75" s="172"/>
      <c r="JIS75" s="172"/>
      <c r="JIT75" s="172"/>
      <c r="JIU75" s="172"/>
      <c r="JIV75" s="172"/>
      <c r="JIW75" s="172"/>
      <c r="JIX75" s="172"/>
      <c r="JIY75" s="172"/>
      <c r="JIZ75" s="172"/>
      <c r="JJA75" s="172"/>
      <c r="JJB75" s="172"/>
      <c r="JJC75" s="172"/>
      <c r="JJD75" s="172"/>
      <c r="JJE75" s="172"/>
      <c r="JJF75" s="172"/>
      <c r="JJG75" s="172"/>
      <c r="JJH75" s="172"/>
      <c r="JJI75" s="172"/>
      <c r="JJJ75" s="172"/>
      <c r="JJK75" s="172"/>
      <c r="JJL75" s="172"/>
      <c r="JJM75" s="172"/>
      <c r="JJN75" s="172"/>
      <c r="JJO75" s="172"/>
      <c r="JJP75" s="172"/>
      <c r="JJQ75" s="172"/>
      <c r="JJR75" s="172"/>
      <c r="JJS75" s="172"/>
      <c r="JJT75" s="172"/>
      <c r="JJU75" s="172"/>
      <c r="JJV75" s="172"/>
      <c r="JJW75" s="172"/>
      <c r="JJX75" s="172"/>
      <c r="JJY75" s="172"/>
      <c r="JJZ75" s="172"/>
      <c r="JKA75" s="172"/>
      <c r="JKB75" s="172"/>
      <c r="JKC75" s="172"/>
      <c r="JKD75" s="172"/>
      <c r="JKE75" s="172"/>
      <c r="JKF75" s="172"/>
      <c r="JKG75" s="172"/>
      <c r="JKH75" s="172"/>
      <c r="JKI75" s="172"/>
      <c r="JKJ75" s="172"/>
      <c r="JKK75" s="172"/>
      <c r="JKL75" s="172"/>
      <c r="JKM75" s="172"/>
      <c r="JKN75" s="172"/>
      <c r="JKO75" s="172"/>
      <c r="JKP75" s="172"/>
      <c r="JKQ75" s="172"/>
      <c r="JKR75" s="172"/>
      <c r="JKS75" s="172"/>
      <c r="JKT75" s="172"/>
      <c r="JKU75" s="172"/>
      <c r="JKV75" s="172"/>
      <c r="JKW75" s="172"/>
      <c r="JKX75" s="172"/>
      <c r="JKY75" s="172"/>
      <c r="JKZ75" s="172"/>
      <c r="JLA75" s="172"/>
      <c r="JLB75" s="172"/>
      <c r="JLC75" s="172"/>
      <c r="JLD75" s="172"/>
      <c r="JLE75" s="172"/>
      <c r="JLF75" s="172"/>
      <c r="JLG75" s="172"/>
      <c r="JLH75" s="172"/>
      <c r="JLI75" s="172"/>
      <c r="JLJ75" s="172"/>
      <c r="JLK75" s="172"/>
      <c r="JLL75" s="172"/>
      <c r="JLM75" s="172"/>
      <c r="JLN75" s="172"/>
      <c r="JLO75" s="172"/>
      <c r="JLP75" s="172"/>
      <c r="JLQ75" s="172"/>
      <c r="JLR75" s="172"/>
      <c r="JLS75" s="172"/>
      <c r="JLT75" s="172"/>
      <c r="JLU75" s="172"/>
      <c r="JLV75" s="172"/>
      <c r="JLW75" s="172"/>
      <c r="JLX75" s="172"/>
      <c r="JLY75" s="172"/>
      <c r="JLZ75" s="172"/>
      <c r="JMA75" s="172"/>
      <c r="JMB75" s="172"/>
      <c r="JMC75" s="172"/>
      <c r="JMD75" s="172"/>
      <c r="JME75" s="172"/>
      <c r="JMF75" s="172"/>
      <c r="JMG75" s="172"/>
      <c r="JMH75" s="172"/>
      <c r="JMI75" s="172"/>
      <c r="JMJ75" s="172"/>
      <c r="JMK75" s="172"/>
      <c r="JML75" s="172"/>
      <c r="JMM75" s="172"/>
      <c r="JMN75" s="172"/>
      <c r="JMO75" s="172"/>
      <c r="JMP75" s="172"/>
      <c r="JMQ75" s="172"/>
      <c r="JMR75" s="172"/>
      <c r="JMS75" s="172"/>
      <c r="JMT75" s="172"/>
      <c r="JMU75" s="172"/>
      <c r="JMV75" s="172"/>
      <c r="JMW75" s="172"/>
      <c r="JMX75" s="172"/>
      <c r="JMY75" s="172"/>
      <c r="JMZ75" s="172"/>
      <c r="JNA75" s="172"/>
      <c r="JNB75" s="172"/>
      <c r="JNC75" s="172"/>
      <c r="JND75" s="172"/>
      <c r="JNE75" s="172"/>
      <c r="JNF75" s="172"/>
      <c r="JNG75" s="172"/>
      <c r="JNH75" s="172"/>
      <c r="JNI75" s="172"/>
      <c r="JNJ75" s="172"/>
      <c r="JNK75" s="172"/>
      <c r="JNL75" s="172"/>
      <c r="JNM75" s="172"/>
      <c r="JNN75" s="172"/>
      <c r="JNO75" s="172"/>
      <c r="JNP75" s="172"/>
      <c r="JNQ75" s="172"/>
      <c r="JNR75" s="172"/>
      <c r="JNS75" s="172"/>
      <c r="JNT75" s="172"/>
      <c r="JNU75" s="172"/>
      <c r="JNV75" s="172"/>
      <c r="JNW75" s="172"/>
      <c r="JNX75" s="172"/>
      <c r="JNY75" s="172"/>
      <c r="JNZ75" s="172"/>
      <c r="JOA75" s="172"/>
      <c r="JOB75" s="172"/>
      <c r="JOC75" s="172"/>
      <c r="JOD75" s="172"/>
      <c r="JOE75" s="172"/>
      <c r="JOF75" s="172"/>
      <c r="JOG75" s="172"/>
      <c r="JOH75" s="172"/>
      <c r="JOI75" s="172"/>
      <c r="JOJ75" s="172"/>
      <c r="JOK75" s="172"/>
      <c r="JOL75" s="172"/>
      <c r="JOM75" s="172"/>
      <c r="JON75" s="172"/>
      <c r="JOO75" s="172"/>
      <c r="JOP75" s="172"/>
      <c r="JOQ75" s="172"/>
      <c r="JOR75" s="172"/>
      <c r="JOS75" s="172"/>
      <c r="JOT75" s="172"/>
      <c r="JOU75" s="172"/>
      <c r="JOV75" s="172"/>
      <c r="JOW75" s="172"/>
      <c r="JOX75" s="172"/>
      <c r="JOY75" s="172"/>
      <c r="JOZ75" s="172"/>
      <c r="JPA75" s="172"/>
      <c r="JPB75" s="172"/>
      <c r="JPC75" s="172"/>
      <c r="JPD75" s="172"/>
      <c r="JPE75" s="172"/>
      <c r="JPF75" s="172"/>
      <c r="JPG75" s="172"/>
      <c r="JPH75" s="172"/>
      <c r="JPI75" s="172"/>
      <c r="JPJ75" s="172"/>
      <c r="JPK75" s="172"/>
      <c r="JPL75" s="172"/>
      <c r="JPM75" s="172"/>
      <c r="JPN75" s="172"/>
      <c r="JPO75" s="172"/>
      <c r="JPP75" s="172"/>
      <c r="JPQ75" s="172"/>
      <c r="JPR75" s="172"/>
      <c r="JPS75" s="172"/>
      <c r="JPT75" s="172"/>
      <c r="JPU75" s="172"/>
      <c r="JPV75" s="172"/>
      <c r="JPW75" s="172"/>
      <c r="JPX75" s="172"/>
      <c r="JPY75" s="172"/>
      <c r="JPZ75" s="172"/>
      <c r="JQA75" s="172"/>
      <c r="JQB75" s="172"/>
      <c r="JQC75" s="172"/>
      <c r="JQD75" s="172"/>
      <c r="JQE75" s="172"/>
      <c r="JQF75" s="172"/>
      <c r="JQG75" s="172"/>
      <c r="JQH75" s="172"/>
      <c r="JQI75" s="172"/>
      <c r="JQJ75" s="172"/>
      <c r="JQK75" s="172"/>
      <c r="JQL75" s="172"/>
      <c r="JQM75" s="172"/>
      <c r="JQN75" s="172"/>
      <c r="JQO75" s="172"/>
      <c r="JQP75" s="172"/>
      <c r="JQQ75" s="172"/>
      <c r="JQR75" s="172"/>
      <c r="JQS75" s="172"/>
      <c r="JQT75" s="172"/>
      <c r="JQU75" s="172"/>
      <c r="JQV75" s="172"/>
      <c r="JQW75" s="172"/>
      <c r="JQX75" s="172"/>
      <c r="JQY75" s="172"/>
      <c r="JQZ75" s="172"/>
      <c r="JRA75" s="172"/>
      <c r="JRB75" s="172"/>
      <c r="JRC75" s="172"/>
      <c r="JRD75" s="172"/>
      <c r="JRE75" s="172"/>
      <c r="JRF75" s="172"/>
      <c r="JRG75" s="172"/>
      <c r="JRH75" s="172"/>
      <c r="JRI75" s="172"/>
      <c r="JRJ75" s="172"/>
      <c r="JRK75" s="172"/>
      <c r="JRL75" s="172"/>
      <c r="JRM75" s="172"/>
      <c r="JRN75" s="172"/>
      <c r="JRO75" s="172"/>
      <c r="JRP75" s="172"/>
      <c r="JRQ75" s="172"/>
      <c r="JRR75" s="172"/>
      <c r="JRS75" s="172"/>
      <c r="JRT75" s="172"/>
      <c r="JRU75" s="172"/>
      <c r="JRV75" s="172"/>
      <c r="JRW75" s="172"/>
      <c r="JRX75" s="172"/>
      <c r="JRY75" s="172"/>
      <c r="JRZ75" s="172"/>
      <c r="JSA75" s="172"/>
      <c r="JSB75" s="172"/>
      <c r="JSC75" s="172"/>
      <c r="JSD75" s="172"/>
      <c r="JSE75" s="172"/>
      <c r="JSF75" s="172"/>
      <c r="JSG75" s="172"/>
      <c r="JSH75" s="172"/>
      <c r="JSI75" s="172"/>
      <c r="JSJ75" s="172"/>
      <c r="JSK75" s="172"/>
      <c r="JSL75" s="172"/>
      <c r="JSM75" s="172"/>
      <c r="JSN75" s="172"/>
      <c r="JSO75" s="172"/>
      <c r="JSP75" s="172"/>
      <c r="JSQ75" s="172"/>
      <c r="JSR75" s="172"/>
      <c r="JSS75" s="172"/>
      <c r="JST75" s="172"/>
      <c r="JSU75" s="172"/>
      <c r="JSV75" s="172"/>
      <c r="JSW75" s="172"/>
      <c r="JSX75" s="172"/>
      <c r="JSY75" s="172"/>
      <c r="JSZ75" s="172"/>
      <c r="JTA75" s="172"/>
      <c r="JTB75" s="172"/>
      <c r="JTC75" s="172"/>
      <c r="JTD75" s="172"/>
      <c r="JTE75" s="172"/>
      <c r="JTF75" s="172"/>
      <c r="JTG75" s="172"/>
      <c r="JTH75" s="172"/>
      <c r="JTI75" s="172"/>
      <c r="JTJ75" s="172"/>
      <c r="JTK75" s="172"/>
      <c r="JTL75" s="172"/>
      <c r="JTM75" s="172"/>
      <c r="JTN75" s="172"/>
      <c r="JTO75" s="172"/>
      <c r="JTP75" s="172"/>
      <c r="JTQ75" s="172"/>
      <c r="JTR75" s="172"/>
      <c r="JTS75" s="172"/>
      <c r="JTT75" s="172"/>
      <c r="JTU75" s="172"/>
      <c r="JTV75" s="172"/>
      <c r="JTW75" s="172"/>
      <c r="JTX75" s="172"/>
      <c r="JTY75" s="172"/>
      <c r="JTZ75" s="172"/>
      <c r="JUA75" s="172"/>
      <c r="JUB75" s="172"/>
      <c r="JUC75" s="172"/>
      <c r="JUD75" s="172"/>
      <c r="JUE75" s="172"/>
      <c r="JUF75" s="172"/>
      <c r="JUG75" s="172"/>
      <c r="JUH75" s="172"/>
      <c r="JUI75" s="172"/>
      <c r="JUJ75" s="172"/>
      <c r="JUK75" s="172"/>
      <c r="JUL75" s="172"/>
      <c r="JUM75" s="172"/>
      <c r="JUN75" s="172"/>
      <c r="JUO75" s="172"/>
      <c r="JUP75" s="172"/>
      <c r="JUQ75" s="172"/>
      <c r="JUR75" s="172"/>
      <c r="JUS75" s="172"/>
      <c r="JUT75" s="172"/>
      <c r="JUU75" s="172"/>
      <c r="JUV75" s="172"/>
      <c r="JUW75" s="172"/>
      <c r="JUX75" s="172"/>
      <c r="JUY75" s="172"/>
      <c r="JUZ75" s="172"/>
      <c r="JVA75" s="172"/>
      <c r="JVB75" s="172"/>
      <c r="JVC75" s="172"/>
      <c r="JVD75" s="172"/>
      <c r="JVE75" s="172"/>
      <c r="JVF75" s="172"/>
      <c r="JVG75" s="172"/>
      <c r="JVH75" s="172"/>
      <c r="JVI75" s="172"/>
      <c r="JVJ75" s="172"/>
      <c r="JVK75" s="172"/>
      <c r="JVL75" s="172"/>
      <c r="JVM75" s="172"/>
      <c r="JVN75" s="172"/>
      <c r="JVO75" s="172"/>
      <c r="JVP75" s="172"/>
      <c r="JVQ75" s="172"/>
      <c r="JVR75" s="172"/>
      <c r="JVS75" s="172"/>
      <c r="JVT75" s="172"/>
      <c r="JVU75" s="172"/>
      <c r="JVV75" s="172"/>
      <c r="JVW75" s="172"/>
      <c r="JVX75" s="172"/>
      <c r="JVY75" s="172"/>
      <c r="JVZ75" s="172"/>
      <c r="JWA75" s="172"/>
      <c r="JWB75" s="172"/>
      <c r="JWC75" s="172"/>
      <c r="JWD75" s="172"/>
      <c r="JWE75" s="172"/>
      <c r="JWF75" s="172"/>
      <c r="JWG75" s="172"/>
      <c r="JWH75" s="172"/>
      <c r="JWI75" s="172"/>
      <c r="JWJ75" s="172"/>
      <c r="JWK75" s="172"/>
      <c r="JWL75" s="172"/>
      <c r="JWM75" s="172"/>
      <c r="JWN75" s="172"/>
      <c r="JWO75" s="172"/>
      <c r="JWP75" s="172"/>
      <c r="JWQ75" s="172"/>
      <c r="JWR75" s="172"/>
      <c r="JWS75" s="172"/>
      <c r="JWT75" s="172"/>
      <c r="JWU75" s="172"/>
      <c r="JWV75" s="172"/>
      <c r="JWW75" s="172"/>
      <c r="JWX75" s="172"/>
      <c r="JWY75" s="172"/>
      <c r="JWZ75" s="172"/>
      <c r="JXA75" s="172"/>
      <c r="JXB75" s="172"/>
      <c r="JXC75" s="172"/>
      <c r="JXD75" s="172"/>
      <c r="JXE75" s="172"/>
      <c r="JXF75" s="172"/>
      <c r="JXG75" s="172"/>
      <c r="JXH75" s="172"/>
      <c r="JXI75" s="172"/>
      <c r="JXJ75" s="172"/>
      <c r="JXK75" s="172"/>
      <c r="JXL75" s="172"/>
      <c r="JXM75" s="172"/>
      <c r="JXN75" s="172"/>
      <c r="JXO75" s="172"/>
      <c r="JXP75" s="172"/>
      <c r="JXQ75" s="172"/>
      <c r="JXR75" s="172"/>
      <c r="JXS75" s="172"/>
      <c r="JXT75" s="172"/>
      <c r="JXU75" s="172"/>
      <c r="JXV75" s="172"/>
      <c r="JXW75" s="172"/>
      <c r="JXX75" s="172"/>
      <c r="JXY75" s="172"/>
      <c r="JXZ75" s="172"/>
      <c r="JYA75" s="172"/>
      <c r="JYB75" s="172"/>
      <c r="JYC75" s="172"/>
      <c r="JYD75" s="172"/>
      <c r="JYE75" s="172"/>
      <c r="JYF75" s="172"/>
      <c r="JYG75" s="172"/>
      <c r="JYH75" s="172"/>
      <c r="JYI75" s="172"/>
      <c r="JYJ75" s="172"/>
      <c r="JYK75" s="172"/>
      <c r="JYL75" s="172"/>
      <c r="JYM75" s="172"/>
      <c r="JYN75" s="172"/>
      <c r="JYO75" s="172"/>
      <c r="JYP75" s="172"/>
      <c r="JYQ75" s="172"/>
      <c r="JYR75" s="172"/>
      <c r="JYS75" s="172"/>
      <c r="JYT75" s="172"/>
      <c r="JYU75" s="172"/>
      <c r="JYV75" s="172"/>
      <c r="JYW75" s="172"/>
      <c r="JYX75" s="172"/>
      <c r="JYY75" s="172"/>
      <c r="JYZ75" s="172"/>
      <c r="JZA75" s="172"/>
      <c r="JZB75" s="172"/>
      <c r="JZC75" s="172"/>
      <c r="JZD75" s="172"/>
      <c r="JZE75" s="172"/>
      <c r="JZF75" s="172"/>
      <c r="JZG75" s="172"/>
      <c r="JZH75" s="172"/>
      <c r="JZI75" s="172"/>
      <c r="JZJ75" s="172"/>
      <c r="JZK75" s="172"/>
      <c r="JZL75" s="172"/>
      <c r="JZM75" s="172"/>
      <c r="JZN75" s="172"/>
      <c r="JZO75" s="172"/>
      <c r="JZP75" s="172"/>
      <c r="JZQ75" s="172"/>
      <c r="JZR75" s="172"/>
      <c r="JZS75" s="172"/>
      <c r="JZT75" s="172"/>
      <c r="JZU75" s="172"/>
      <c r="JZV75" s="172"/>
      <c r="JZW75" s="172"/>
      <c r="JZX75" s="172"/>
      <c r="JZY75" s="172"/>
      <c r="JZZ75" s="172"/>
      <c r="KAA75" s="172"/>
      <c r="KAB75" s="172"/>
      <c r="KAC75" s="172"/>
      <c r="KAD75" s="172"/>
      <c r="KAE75" s="172"/>
      <c r="KAF75" s="172"/>
      <c r="KAG75" s="172"/>
      <c r="KAH75" s="172"/>
      <c r="KAI75" s="172"/>
      <c r="KAJ75" s="172"/>
      <c r="KAK75" s="172"/>
      <c r="KAL75" s="172"/>
      <c r="KAM75" s="172"/>
      <c r="KAN75" s="172"/>
      <c r="KAO75" s="172"/>
      <c r="KAP75" s="172"/>
      <c r="KAQ75" s="172"/>
      <c r="KAR75" s="172"/>
      <c r="KAS75" s="172"/>
      <c r="KAT75" s="172"/>
      <c r="KAU75" s="172"/>
      <c r="KAV75" s="172"/>
      <c r="KAW75" s="172"/>
      <c r="KAX75" s="172"/>
      <c r="KAY75" s="172"/>
      <c r="KAZ75" s="172"/>
      <c r="KBA75" s="172"/>
      <c r="KBB75" s="172"/>
      <c r="KBC75" s="172"/>
      <c r="KBD75" s="172"/>
      <c r="KBE75" s="172"/>
      <c r="KBF75" s="172"/>
      <c r="KBG75" s="172"/>
      <c r="KBH75" s="172"/>
      <c r="KBI75" s="172"/>
      <c r="KBJ75" s="172"/>
      <c r="KBK75" s="172"/>
      <c r="KBL75" s="172"/>
      <c r="KBM75" s="172"/>
      <c r="KBN75" s="172"/>
      <c r="KBO75" s="172"/>
      <c r="KBP75" s="172"/>
      <c r="KBQ75" s="172"/>
      <c r="KBR75" s="172"/>
      <c r="KBS75" s="172"/>
      <c r="KBT75" s="172"/>
      <c r="KBU75" s="172"/>
      <c r="KBV75" s="172"/>
      <c r="KBW75" s="172"/>
      <c r="KBX75" s="172"/>
      <c r="KBY75" s="172"/>
      <c r="KBZ75" s="172"/>
      <c r="KCA75" s="172"/>
      <c r="KCB75" s="172"/>
      <c r="KCC75" s="172"/>
      <c r="KCD75" s="172"/>
      <c r="KCE75" s="172"/>
      <c r="KCF75" s="172"/>
      <c r="KCG75" s="172"/>
      <c r="KCH75" s="172"/>
      <c r="KCI75" s="172"/>
      <c r="KCJ75" s="172"/>
      <c r="KCK75" s="172"/>
      <c r="KCL75" s="172"/>
      <c r="KCM75" s="172"/>
      <c r="KCN75" s="172"/>
      <c r="KCO75" s="172"/>
      <c r="KCP75" s="172"/>
      <c r="KCQ75" s="172"/>
      <c r="KCR75" s="172"/>
      <c r="KCS75" s="172"/>
      <c r="KCT75" s="172"/>
      <c r="KCU75" s="172"/>
      <c r="KCV75" s="172"/>
      <c r="KCW75" s="172"/>
      <c r="KCX75" s="172"/>
      <c r="KCY75" s="172"/>
      <c r="KCZ75" s="172"/>
      <c r="KDA75" s="172"/>
      <c r="KDB75" s="172"/>
      <c r="KDC75" s="172"/>
      <c r="KDD75" s="172"/>
      <c r="KDE75" s="172"/>
      <c r="KDF75" s="172"/>
      <c r="KDG75" s="172"/>
      <c r="KDH75" s="172"/>
      <c r="KDI75" s="172"/>
      <c r="KDJ75" s="172"/>
      <c r="KDK75" s="172"/>
      <c r="KDL75" s="172"/>
      <c r="KDM75" s="172"/>
      <c r="KDN75" s="172"/>
      <c r="KDO75" s="172"/>
      <c r="KDP75" s="172"/>
      <c r="KDQ75" s="172"/>
      <c r="KDR75" s="172"/>
      <c r="KDS75" s="172"/>
      <c r="KDT75" s="172"/>
      <c r="KDU75" s="172"/>
      <c r="KDV75" s="172"/>
      <c r="KDW75" s="172"/>
      <c r="KDX75" s="172"/>
      <c r="KDY75" s="172"/>
      <c r="KDZ75" s="172"/>
      <c r="KEA75" s="172"/>
      <c r="KEB75" s="172"/>
      <c r="KEC75" s="172"/>
      <c r="KED75" s="172"/>
      <c r="KEE75" s="172"/>
      <c r="KEF75" s="172"/>
      <c r="KEG75" s="172"/>
      <c r="KEH75" s="172"/>
      <c r="KEI75" s="172"/>
      <c r="KEJ75" s="172"/>
      <c r="KEK75" s="172"/>
      <c r="KEL75" s="172"/>
      <c r="KEM75" s="172"/>
      <c r="KEN75" s="172"/>
      <c r="KEO75" s="172"/>
      <c r="KEP75" s="172"/>
      <c r="KEQ75" s="172"/>
      <c r="KER75" s="172"/>
      <c r="KES75" s="172"/>
      <c r="KET75" s="172"/>
      <c r="KEU75" s="172"/>
      <c r="KEV75" s="172"/>
      <c r="KEW75" s="172"/>
      <c r="KEX75" s="172"/>
      <c r="KEY75" s="172"/>
      <c r="KEZ75" s="172"/>
      <c r="KFA75" s="172"/>
      <c r="KFB75" s="172"/>
      <c r="KFC75" s="172"/>
      <c r="KFD75" s="172"/>
      <c r="KFE75" s="172"/>
      <c r="KFF75" s="172"/>
      <c r="KFG75" s="172"/>
      <c r="KFH75" s="172"/>
      <c r="KFI75" s="172"/>
      <c r="KFJ75" s="172"/>
      <c r="KFK75" s="172"/>
      <c r="KFL75" s="172"/>
      <c r="KFM75" s="172"/>
      <c r="KFN75" s="172"/>
      <c r="KFO75" s="172"/>
      <c r="KFP75" s="172"/>
      <c r="KFQ75" s="172"/>
      <c r="KFR75" s="172"/>
      <c r="KFS75" s="172"/>
      <c r="KFT75" s="172"/>
      <c r="KFU75" s="172"/>
      <c r="KFV75" s="172"/>
      <c r="KFW75" s="172"/>
      <c r="KFX75" s="172"/>
      <c r="KFY75" s="172"/>
      <c r="KFZ75" s="172"/>
      <c r="KGA75" s="172"/>
      <c r="KGB75" s="172"/>
      <c r="KGC75" s="172"/>
      <c r="KGD75" s="172"/>
      <c r="KGE75" s="172"/>
      <c r="KGF75" s="172"/>
      <c r="KGG75" s="172"/>
      <c r="KGH75" s="172"/>
      <c r="KGI75" s="172"/>
      <c r="KGJ75" s="172"/>
      <c r="KGK75" s="172"/>
      <c r="KGL75" s="172"/>
      <c r="KGM75" s="172"/>
      <c r="KGN75" s="172"/>
      <c r="KGO75" s="172"/>
      <c r="KGP75" s="172"/>
      <c r="KGQ75" s="172"/>
      <c r="KGR75" s="172"/>
      <c r="KGS75" s="172"/>
      <c r="KGT75" s="172"/>
      <c r="KGU75" s="172"/>
      <c r="KGV75" s="172"/>
      <c r="KGW75" s="172"/>
      <c r="KGX75" s="172"/>
      <c r="KGY75" s="172"/>
      <c r="KGZ75" s="172"/>
      <c r="KHA75" s="172"/>
      <c r="KHB75" s="172"/>
      <c r="KHC75" s="172"/>
      <c r="KHD75" s="172"/>
      <c r="KHE75" s="172"/>
      <c r="KHF75" s="172"/>
      <c r="KHG75" s="172"/>
      <c r="KHH75" s="172"/>
      <c r="KHI75" s="172"/>
      <c r="KHJ75" s="172"/>
      <c r="KHK75" s="172"/>
      <c r="KHL75" s="172"/>
      <c r="KHM75" s="172"/>
      <c r="KHN75" s="172"/>
      <c r="KHO75" s="172"/>
      <c r="KHP75" s="172"/>
      <c r="KHQ75" s="172"/>
      <c r="KHR75" s="172"/>
      <c r="KHS75" s="172"/>
      <c r="KHT75" s="172"/>
      <c r="KHU75" s="172"/>
      <c r="KHV75" s="172"/>
      <c r="KHW75" s="172"/>
      <c r="KHX75" s="172"/>
      <c r="KHY75" s="172"/>
      <c r="KHZ75" s="172"/>
      <c r="KIA75" s="172"/>
      <c r="KIB75" s="172"/>
      <c r="KIC75" s="172"/>
      <c r="KID75" s="172"/>
      <c r="KIE75" s="172"/>
      <c r="KIF75" s="172"/>
      <c r="KIG75" s="172"/>
      <c r="KIH75" s="172"/>
      <c r="KII75" s="172"/>
      <c r="KIJ75" s="172"/>
      <c r="KIK75" s="172"/>
      <c r="KIL75" s="172"/>
      <c r="KIM75" s="172"/>
      <c r="KIN75" s="172"/>
      <c r="KIO75" s="172"/>
      <c r="KIP75" s="172"/>
      <c r="KIQ75" s="172"/>
      <c r="KIR75" s="172"/>
      <c r="KIS75" s="172"/>
      <c r="KIT75" s="172"/>
      <c r="KIU75" s="172"/>
      <c r="KIV75" s="172"/>
      <c r="KIW75" s="172"/>
      <c r="KIX75" s="172"/>
      <c r="KIY75" s="172"/>
      <c r="KIZ75" s="172"/>
      <c r="KJA75" s="172"/>
      <c r="KJB75" s="172"/>
      <c r="KJC75" s="172"/>
      <c r="KJD75" s="172"/>
      <c r="KJE75" s="172"/>
      <c r="KJF75" s="172"/>
      <c r="KJG75" s="172"/>
      <c r="KJH75" s="172"/>
      <c r="KJI75" s="172"/>
      <c r="KJJ75" s="172"/>
      <c r="KJK75" s="172"/>
      <c r="KJL75" s="172"/>
      <c r="KJM75" s="172"/>
      <c r="KJN75" s="172"/>
      <c r="KJO75" s="172"/>
      <c r="KJP75" s="172"/>
      <c r="KJQ75" s="172"/>
      <c r="KJR75" s="172"/>
      <c r="KJS75" s="172"/>
      <c r="KJT75" s="172"/>
      <c r="KJU75" s="172"/>
      <c r="KJV75" s="172"/>
      <c r="KJW75" s="172"/>
      <c r="KJX75" s="172"/>
      <c r="KJY75" s="172"/>
      <c r="KJZ75" s="172"/>
      <c r="KKA75" s="172"/>
      <c r="KKB75" s="172"/>
      <c r="KKC75" s="172"/>
      <c r="KKD75" s="172"/>
      <c r="KKE75" s="172"/>
      <c r="KKF75" s="172"/>
      <c r="KKG75" s="172"/>
      <c r="KKH75" s="172"/>
      <c r="KKI75" s="172"/>
      <c r="KKJ75" s="172"/>
      <c r="KKK75" s="172"/>
      <c r="KKL75" s="172"/>
      <c r="KKM75" s="172"/>
      <c r="KKN75" s="172"/>
      <c r="KKO75" s="172"/>
      <c r="KKP75" s="172"/>
      <c r="KKQ75" s="172"/>
      <c r="KKR75" s="172"/>
      <c r="KKS75" s="172"/>
      <c r="KKT75" s="172"/>
      <c r="KKU75" s="172"/>
      <c r="KKV75" s="172"/>
      <c r="KKW75" s="172"/>
      <c r="KKX75" s="172"/>
      <c r="KKY75" s="172"/>
      <c r="KKZ75" s="172"/>
      <c r="KLA75" s="172"/>
      <c r="KLB75" s="172"/>
      <c r="KLC75" s="172"/>
      <c r="KLD75" s="172"/>
      <c r="KLE75" s="172"/>
      <c r="KLF75" s="172"/>
      <c r="KLG75" s="172"/>
      <c r="KLH75" s="172"/>
      <c r="KLI75" s="172"/>
      <c r="KLJ75" s="172"/>
      <c r="KLK75" s="172"/>
      <c r="KLL75" s="172"/>
      <c r="KLM75" s="172"/>
      <c r="KLN75" s="172"/>
      <c r="KLO75" s="172"/>
      <c r="KLP75" s="172"/>
      <c r="KLQ75" s="172"/>
      <c r="KLR75" s="172"/>
      <c r="KLS75" s="172"/>
      <c r="KLT75" s="172"/>
      <c r="KLU75" s="172"/>
      <c r="KLV75" s="172"/>
      <c r="KLW75" s="172"/>
      <c r="KLX75" s="172"/>
      <c r="KLY75" s="172"/>
      <c r="KLZ75" s="172"/>
      <c r="KMA75" s="172"/>
      <c r="KMB75" s="172"/>
      <c r="KMC75" s="172"/>
      <c r="KMD75" s="172"/>
      <c r="KME75" s="172"/>
      <c r="KMF75" s="172"/>
      <c r="KMG75" s="172"/>
      <c r="KMH75" s="172"/>
      <c r="KMI75" s="172"/>
      <c r="KMJ75" s="172"/>
      <c r="KMK75" s="172"/>
      <c r="KML75" s="172"/>
      <c r="KMM75" s="172"/>
      <c r="KMN75" s="172"/>
      <c r="KMO75" s="172"/>
      <c r="KMP75" s="172"/>
      <c r="KMQ75" s="172"/>
      <c r="KMR75" s="172"/>
      <c r="KMS75" s="172"/>
      <c r="KMT75" s="172"/>
      <c r="KMU75" s="172"/>
      <c r="KMV75" s="172"/>
      <c r="KMW75" s="172"/>
      <c r="KMX75" s="172"/>
      <c r="KMY75" s="172"/>
      <c r="KMZ75" s="172"/>
      <c r="KNA75" s="172"/>
      <c r="KNB75" s="172"/>
      <c r="KNC75" s="172"/>
      <c r="KND75" s="172"/>
      <c r="KNE75" s="172"/>
      <c r="KNF75" s="172"/>
      <c r="KNG75" s="172"/>
      <c r="KNH75" s="172"/>
      <c r="KNI75" s="172"/>
      <c r="KNJ75" s="172"/>
      <c r="KNK75" s="172"/>
      <c r="KNL75" s="172"/>
      <c r="KNM75" s="172"/>
      <c r="KNN75" s="172"/>
      <c r="KNO75" s="172"/>
      <c r="KNP75" s="172"/>
      <c r="KNQ75" s="172"/>
      <c r="KNR75" s="172"/>
      <c r="KNS75" s="172"/>
      <c r="KNT75" s="172"/>
      <c r="KNU75" s="172"/>
      <c r="KNV75" s="172"/>
      <c r="KNW75" s="172"/>
      <c r="KNX75" s="172"/>
      <c r="KNY75" s="172"/>
      <c r="KNZ75" s="172"/>
      <c r="KOA75" s="172"/>
      <c r="KOB75" s="172"/>
      <c r="KOC75" s="172"/>
      <c r="KOD75" s="172"/>
      <c r="KOE75" s="172"/>
      <c r="KOF75" s="172"/>
      <c r="KOG75" s="172"/>
      <c r="KOH75" s="172"/>
      <c r="KOI75" s="172"/>
      <c r="KOJ75" s="172"/>
      <c r="KOK75" s="172"/>
      <c r="KOL75" s="172"/>
      <c r="KOM75" s="172"/>
      <c r="KON75" s="172"/>
      <c r="KOO75" s="172"/>
      <c r="KOP75" s="172"/>
      <c r="KOQ75" s="172"/>
      <c r="KOR75" s="172"/>
      <c r="KOS75" s="172"/>
      <c r="KOT75" s="172"/>
      <c r="KOU75" s="172"/>
      <c r="KOV75" s="172"/>
      <c r="KOW75" s="172"/>
      <c r="KOX75" s="172"/>
      <c r="KOY75" s="172"/>
      <c r="KOZ75" s="172"/>
      <c r="KPA75" s="172"/>
      <c r="KPB75" s="172"/>
      <c r="KPC75" s="172"/>
      <c r="KPD75" s="172"/>
      <c r="KPE75" s="172"/>
      <c r="KPF75" s="172"/>
      <c r="KPG75" s="172"/>
      <c r="KPH75" s="172"/>
      <c r="KPI75" s="172"/>
      <c r="KPJ75" s="172"/>
      <c r="KPK75" s="172"/>
      <c r="KPL75" s="172"/>
      <c r="KPM75" s="172"/>
      <c r="KPN75" s="172"/>
      <c r="KPO75" s="172"/>
      <c r="KPP75" s="172"/>
      <c r="KPQ75" s="172"/>
      <c r="KPR75" s="172"/>
      <c r="KPS75" s="172"/>
      <c r="KPT75" s="172"/>
      <c r="KPU75" s="172"/>
      <c r="KPV75" s="172"/>
      <c r="KPW75" s="172"/>
      <c r="KPX75" s="172"/>
      <c r="KPY75" s="172"/>
      <c r="KPZ75" s="172"/>
      <c r="KQA75" s="172"/>
      <c r="KQB75" s="172"/>
      <c r="KQC75" s="172"/>
      <c r="KQD75" s="172"/>
      <c r="KQE75" s="172"/>
      <c r="KQF75" s="172"/>
      <c r="KQG75" s="172"/>
      <c r="KQH75" s="172"/>
      <c r="KQI75" s="172"/>
      <c r="KQJ75" s="172"/>
      <c r="KQK75" s="172"/>
      <c r="KQL75" s="172"/>
      <c r="KQM75" s="172"/>
      <c r="KQN75" s="172"/>
      <c r="KQO75" s="172"/>
      <c r="KQP75" s="172"/>
      <c r="KQQ75" s="172"/>
      <c r="KQR75" s="172"/>
      <c r="KQS75" s="172"/>
      <c r="KQT75" s="172"/>
      <c r="KQU75" s="172"/>
      <c r="KQV75" s="172"/>
      <c r="KQW75" s="172"/>
      <c r="KQX75" s="172"/>
      <c r="KQY75" s="172"/>
      <c r="KQZ75" s="172"/>
      <c r="KRA75" s="172"/>
      <c r="KRB75" s="172"/>
      <c r="KRC75" s="172"/>
      <c r="KRD75" s="172"/>
      <c r="KRE75" s="172"/>
      <c r="KRF75" s="172"/>
      <c r="KRG75" s="172"/>
      <c r="KRH75" s="172"/>
      <c r="KRI75" s="172"/>
      <c r="KRJ75" s="172"/>
      <c r="KRK75" s="172"/>
      <c r="KRL75" s="172"/>
      <c r="KRM75" s="172"/>
      <c r="KRN75" s="172"/>
      <c r="KRO75" s="172"/>
      <c r="KRP75" s="172"/>
      <c r="KRQ75" s="172"/>
      <c r="KRR75" s="172"/>
      <c r="KRS75" s="172"/>
      <c r="KRT75" s="172"/>
      <c r="KRU75" s="172"/>
      <c r="KRV75" s="172"/>
      <c r="KRW75" s="172"/>
      <c r="KRX75" s="172"/>
      <c r="KRY75" s="172"/>
      <c r="KRZ75" s="172"/>
      <c r="KSA75" s="172"/>
      <c r="KSB75" s="172"/>
      <c r="KSC75" s="172"/>
      <c r="KSD75" s="172"/>
      <c r="KSE75" s="172"/>
      <c r="KSF75" s="172"/>
      <c r="KSG75" s="172"/>
      <c r="KSH75" s="172"/>
      <c r="KSI75" s="172"/>
      <c r="KSJ75" s="172"/>
      <c r="KSK75" s="172"/>
      <c r="KSL75" s="172"/>
      <c r="KSM75" s="172"/>
      <c r="KSN75" s="172"/>
      <c r="KSO75" s="172"/>
      <c r="KSP75" s="172"/>
      <c r="KSQ75" s="172"/>
      <c r="KSR75" s="172"/>
      <c r="KSS75" s="172"/>
      <c r="KST75" s="172"/>
      <c r="KSU75" s="172"/>
      <c r="KSV75" s="172"/>
      <c r="KSW75" s="172"/>
      <c r="KSX75" s="172"/>
      <c r="KSY75" s="172"/>
      <c r="KSZ75" s="172"/>
      <c r="KTA75" s="172"/>
      <c r="KTB75" s="172"/>
      <c r="KTC75" s="172"/>
      <c r="KTD75" s="172"/>
      <c r="KTE75" s="172"/>
      <c r="KTF75" s="172"/>
      <c r="KTG75" s="172"/>
      <c r="KTH75" s="172"/>
      <c r="KTI75" s="172"/>
      <c r="KTJ75" s="172"/>
      <c r="KTK75" s="172"/>
      <c r="KTL75" s="172"/>
      <c r="KTM75" s="172"/>
      <c r="KTN75" s="172"/>
      <c r="KTO75" s="172"/>
      <c r="KTP75" s="172"/>
      <c r="KTQ75" s="172"/>
      <c r="KTR75" s="172"/>
      <c r="KTS75" s="172"/>
      <c r="KTT75" s="172"/>
      <c r="KTU75" s="172"/>
      <c r="KTV75" s="172"/>
      <c r="KTW75" s="172"/>
      <c r="KTX75" s="172"/>
      <c r="KTY75" s="172"/>
      <c r="KTZ75" s="172"/>
      <c r="KUA75" s="172"/>
      <c r="KUB75" s="172"/>
      <c r="KUC75" s="172"/>
      <c r="KUD75" s="172"/>
      <c r="KUE75" s="172"/>
      <c r="KUF75" s="172"/>
      <c r="KUG75" s="172"/>
      <c r="KUH75" s="172"/>
      <c r="KUI75" s="172"/>
      <c r="KUJ75" s="172"/>
      <c r="KUK75" s="172"/>
      <c r="KUL75" s="172"/>
      <c r="KUM75" s="172"/>
      <c r="KUN75" s="172"/>
      <c r="KUO75" s="172"/>
      <c r="KUP75" s="172"/>
      <c r="KUQ75" s="172"/>
      <c r="KUR75" s="172"/>
      <c r="KUS75" s="172"/>
      <c r="KUT75" s="172"/>
      <c r="KUU75" s="172"/>
      <c r="KUV75" s="172"/>
      <c r="KUW75" s="172"/>
      <c r="KUX75" s="172"/>
      <c r="KUY75" s="172"/>
      <c r="KUZ75" s="172"/>
      <c r="KVA75" s="172"/>
      <c r="KVB75" s="172"/>
      <c r="KVC75" s="172"/>
      <c r="KVD75" s="172"/>
      <c r="KVE75" s="172"/>
      <c r="KVF75" s="172"/>
      <c r="KVG75" s="172"/>
      <c r="KVH75" s="172"/>
      <c r="KVI75" s="172"/>
      <c r="KVJ75" s="172"/>
      <c r="KVK75" s="172"/>
      <c r="KVL75" s="172"/>
      <c r="KVM75" s="172"/>
      <c r="KVN75" s="172"/>
      <c r="KVO75" s="172"/>
      <c r="KVP75" s="172"/>
      <c r="KVQ75" s="172"/>
      <c r="KVR75" s="172"/>
      <c r="KVS75" s="172"/>
      <c r="KVT75" s="172"/>
      <c r="KVU75" s="172"/>
      <c r="KVV75" s="172"/>
      <c r="KVW75" s="172"/>
      <c r="KVX75" s="172"/>
      <c r="KVY75" s="172"/>
      <c r="KVZ75" s="172"/>
      <c r="KWA75" s="172"/>
      <c r="KWB75" s="172"/>
      <c r="KWC75" s="172"/>
      <c r="KWD75" s="172"/>
      <c r="KWE75" s="172"/>
      <c r="KWF75" s="172"/>
      <c r="KWG75" s="172"/>
      <c r="KWH75" s="172"/>
      <c r="KWI75" s="172"/>
      <c r="KWJ75" s="172"/>
      <c r="KWK75" s="172"/>
      <c r="KWL75" s="172"/>
      <c r="KWM75" s="172"/>
      <c r="KWN75" s="172"/>
      <c r="KWO75" s="172"/>
      <c r="KWP75" s="172"/>
      <c r="KWQ75" s="172"/>
      <c r="KWR75" s="172"/>
      <c r="KWS75" s="172"/>
      <c r="KWT75" s="172"/>
      <c r="KWU75" s="172"/>
      <c r="KWV75" s="172"/>
      <c r="KWW75" s="172"/>
      <c r="KWX75" s="172"/>
      <c r="KWY75" s="172"/>
      <c r="KWZ75" s="172"/>
      <c r="KXA75" s="172"/>
      <c r="KXB75" s="172"/>
      <c r="KXC75" s="172"/>
      <c r="KXD75" s="172"/>
      <c r="KXE75" s="172"/>
      <c r="KXF75" s="172"/>
      <c r="KXG75" s="172"/>
      <c r="KXH75" s="172"/>
      <c r="KXI75" s="172"/>
      <c r="KXJ75" s="172"/>
      <c r="KXK75" s="172"/>
      <c r="KXL75" s="172"/>
      <c r="KXM75" s="172"/>
      <c r="KXN75" s="172"/>
      <c r="KXO75" s="172"/>
      <c r="KXP75" s="172"/>
      <c r="KXQ75" s="172"/>
      <c r="KXR75" s="172"/>
      <c r="KXS75" s="172"/>
      <c r="KXT75" s="172"/>
      <c r="KXU75" s="172"/>
      <c r="KXV75" s="172"/>
      <c r="KXW75" s="172"/>
      <c r="KXX75" s="172"/>
      <c r="KXY75" s="172"/>
      <c r="KXZ75" s="172"/>
      <c r="KYA75" s="172"/>
      <c r="KYB75" s="172"/>
      <c r="KYC75" s="172"/>
      <c r="KYD75" s="172"/>
      <c r="KYE75" s="172"/>
      <c r="KYF75" s="172"/>
      <c r="KYG75" s="172"/>
      <c r="KYH75" s="172"/>
      <c r="KYI75" s="172"/>
      <c r="KYJ75" s="172"/>
      <c r="KYK75" s="172"/>
      <c r="KYL75" s="172"/>
      <c r="KYM75" s="172"/>
      <c r="KYN75" s="172"/>
      <c r="KYO75" s="172"/>
      <c r="KYP75" s="172"/>
      <c r="KYQ75" s="172"/>
      <c r="KYR75" s="172"/>
      <c r="KYS75" s="172"/>
      <c r="KYT75" s="172"/>
      <c r="KYU75" s="172"/>
      <c r="KYV75" s="172"/>
      <c r="KYW75" s="172"/>
      <c r="KYX75" s="172"/>
      <c r="KYY75" s="172"/>
      <c r="KYZ75" s="172"/>
      <c r="KZA75" s="172"/>
      <c r="KZB75" s="172"/>
      <c r="KZC75" s="172"/>
      <c r="KZD75" s="172"/>
      <c r="KZE75" s="172"/>
      <c r="KZF75" s="172"/>
      <c r="KZG75" s="172"/>
      <c r="KZH75" s="172"/>
      <c r="KZI75" s="172"/>
      <c r="KZJ75" s="172"/>
      <c r="KZK75" s="172"/>
      <c r="KZL75" s="172"/>
      <c r="KZM75" s="172"/>
      <c r="KZN75" s="172"/>
      <c r="KZO75" s="172"/>
      <c r="KZP75" s="172"/>
      <c r="KZQ75" s="172"/>
      <c r="KZR75" s="172"/>
      <c r="KZS75" s="172"/>
      <c r="KZT75" s="172"/>
      <c r="KZU75" s="172"/>
      <c r="KZV75" s="172"/>
      <c r="KZW75" s="172"/>
      <c r="KZX75" s="172"/>
      <c r="KZY75" s="172"/>
      <c r="KZZ75" s="172"/>
      <c r="LAA75" s="172"/>
      <c r="LAB75" s="172"/>
      <c r="LAC75" s="172"/>
      <c r="LAD75" s="172"/>
      <c r="LAE75" s="172"/>
      <c r="LAF75" s="172"/>
      <c r="LAG75" s="172"/>
      <c r="LAH75" s="172"/>
      <c r="LAI75" s="172"/>
      <c r="LAJ75" s="172"/>
      <c r="LAK75" s="172"/>
      <c r="LAL75" s="172"/>
      <c r="LAM75" s="172"/>
      <c r="LAN75" s="172"/>
      <c r="LAO75" s="172"/>
      <c r="LAP75" s="172"/>
      <c r="LAQ75" s="172"/>
      <c r="LAR75" s="172"/>
      <c r="LAS75" s="172"/>
      <c r="LAT75" s="172"/>
      <c r="LAU75" s="172"/>
      <c r="LAV75" s="172"/>
      <c r="LAW75" s="172"/>
      <c r="LAX75" s="172"/>
      <c r="LAY75" s="172"/>
      <c r="LAZ75" s="172"/>
      <c r="LBA75" s="172"/>
      <c r="LBB75" s="172"/>
      <c r="LBC75" s="172"/>
      <c r="LBD75" s="172"/>
      <c r="LBE75" s="172"/>
      <c r="LBF75" s="172"/>
      <c r="LBG75" s="172"/>
      <c r="LBH75" s="172"/>
      <c r="LBI75" s="172"/>
      <c r="LBJ75" s="172"/>
      <c r="LBK75" s="172"/>
      <c r="LBL75" s="172"/>
      <c r="LBM75" s="172"/>
      <c r="LBN75" s="172"/>
      <c r="LBO75" s="172"/>
      <c r="LBP75" s="172"/>
      <c r="LBQ75" s="172"/>
      <c r="LBR75" s="172"/>
      <c r="LBS75" s="172"/>
      <c r="LBT75" s="172"/>
      <c r="LBU75" s="172"/>
      <c r="LBV75" s="172"/>
      <c r="LBW75" s="172"/>
      <c r="LBX75" s="172"/>
      <c r="LBY75" s="172"/>
      <c r="LBZ75" s="172"/>
      <c r="LCA75" s="172"/>
      <c r="LCB75" s="172"/>
      <c r="LCC75" s="172"/>
      <c r="LCD75" s="172"/>
      <c r="LCE75" s="172"/>
      <c r="LCF75" s="172"/>
      <c r="LCG75" s="172"/>
      <c r="LCH75" s="172"/>
      <c r="LCI75" s="172"/>
      <c r="LCJ75" s="172"/>
      <c r="LCK75" s="172"/>
      <c r="LCL75" s="172"/>
      <c r="LCM75" s="172"/>
      <c r="LCN75" s="172"/>
      <c r="LCO75" s="172"/>
      <c r="LCP75" s="172"/>
      <c r="LCQ75" s="172"/>
      <c r="LCR75" s="172"/>
      <c r="LCS75" s="172"/>
      <c r="LCT75" s="172"/>
      <c r="LCU75" s="172"/>
      <c r="LCV75" s="172"/>
      <c r="LCW75" s="172"/>
      <c r="LCX75" s="172"/>
      <c r="LCY75" s="172"/>
      <c r="LCZ75" s="172"/>
      <c r="LDA75" s="172"/>
      <c r="LDB75" s="172"/>
      <c r="LDC75" s="172"/>
      <c r="LDD75" s="172"/>
      <c r="LDE75" s="172"/>
      <c r="LDF75" s="172"/>
      <c r="LDG75" s="172"/>
      <c r="LDH75" s="172"/>
      <c r="LDI75" s="172"/>
      <c r="LDJ75" s="172"/>
      <c r="LDK75" s="172"/>
      <c r="LDL75" s="172"/>
      <c r="LDM75" s="172"/>
      <c r="LDN75" s="172"/>
      <c r="LDO75" s="172"/>
      <c r="LDP75" s="172"/>
      <c r="LDQ75" s="172"/>
      <c r="LDR75" s="172"/>
      <c r="LDS75" s="172"/>
      <c r="LDT75" s="172"/>
      <c r="LDU75" s="172"/>
      <c r="LDV75" s="172"/>
      <c r="LDW75" s="172"/>
      <c r="LDX75" s="172"/>
      <c r="LDY75" s="172"/>
      <c r="LDZ75" s="172"/>
      <c r="LEA75" s="172"/>
      <c r="LEB75" s="172"/>
      <c r="LEC75" s="172"/>
      <c r="LED75" s="172"/>
      <c r="LEE75" s="172"/>
      <c r="LEF75" s="172"/>
      <c r="LEG75" s="172"/>
      <c r="LEH75" s="172"/>
      <c r="LEI75" s="172"/>
      <c r="LEJ75" s="172"/>
      <c r="LEK75" s="172"/>
      <c r="LEL75" s="172"/>
      <c r="LEM75" s="172"/>
      <c r="LEN75" s="172"/>
      <c r="LEO75" s="172"/>
      <c r="LEP75" s="172"/>
      <c r="LEQ75" s="172"/>
      <c r="LER75" s="172"/>
      <c r="LES75" s="172"/>
      <c r="LET75" s="172"/>
      <c r="LEU75" s="172"/>
      <c r="LEV75" s="172"/>
      <c r="LEW75" s="172"/>
      <c r="LEX75" s="172"/>
      <c r="LEY75" s="172"/>
      <c r="LEZ75" s="172"/>
      <c r="LFA75" s="172"/>
      <c r="LFB75" s="172"/>
      <c r="LFC75" s="172"/>
      <c r="LFD75" s="172"/>
      <c r="LFE75" s="172"/>
      <c r="LFF75" s="172"/>
      <c r="LFG75" s="172"/>
      <c r="LFH75" s="172"/>
      <c r="LFI75" s="172"/>
      <c r="LFJ75" s="172"/>
      <c r="LFK75" s="172"/>
      <c r="LFL75" s="172"/>
      <c r="LFM75" s="172"/>
      <c r="LFN75" s="172"/>
      <c r="LFO75" s="172"/>
      <c r="LFP75" s="172"/>
      <c r="LFQ75" s="172"/>
      <c r="LFR75" s="172"/>
      <c r="LFS75" s="172"/>
      <c r="LFT75" s="172"/>
      <c r="LFU75" s="172"/>
      <c r="LFV75" s="172"/>
      <c r="LFW75" s="172"/>
      <c r="LFX75" s="172"/>
      <c r="LFY75" s="172"/>
      <c r="LFZ75" s="172"/>
      <c r="LGA75" s="172"/>
      <c r="LGB75" s="172"/>
      <c r="LGC75" s="172"/>
      <c r="LGD75" s="172"/>
      <c r="LGE75" s="172"/>
      <c r="LGF75" s="172"/>
      <c r="LGG75" s="172"/>
      <c r="LGH75" s="172"/>
      <c r="LGI75" s="172"/>
      <c r="LGJ75" s="172"/>
      <c r="LGK75" s="172"/>
      <c r="LGL75" s="172"/>
      <c r="LGM75" s="172"/>
      <c r="LGN75" s="172"/>
      <c r="LGO75" s="172"/>
      <c r="LGP75" s="172"/>
      <c r="LGQ75" s="172"/>
      <c r="LGR75" s="172"/>
      <c r="LGS75" s="172"/>
      <c r="LGT75" s="172"/>
      <c r="LGU75" s="172"/>
      <c r="LGV75" s="172"/>
      <c r="LGW75" s="172"/>
      <c r="LGX75" s="172"/>
      <c r="LGY75" s="172"/>
      <c r="LGZ75" s="172"/>
      <c r="LHA75" s="172"/>
      <c r="LHB75" s="172"/>
      <c r="LHC75" s="172"/>
      <c r="LHD75" s="172"/>
      <c r="LHE75" s="172"/>
      <c r="LHF75" s="172"/>
      <c r="LHG75" s="172"/>
      <c r="LHH75" s="172"/>
      <c r="LHI75" s="172"/>
      <c r="LHJ75" s="172"/>
      <c r="LHK75" s="172"/>
      <c r="LHL75" s="172"/>
      <c r="LHM75" s="172"/>
      <c r="LHN75" s="172"/>
      <c r="LHO75" s="172"/>
      <c r="LHP75" s="172"/>
      <c r="LHQ75" s="172"/>
      <c r="LHR75" s="172"/>
      <c r="LHS75" s="172"/>
      <c r="LHT75" s="172"/>
      <c r="LHU75" s="172"/>
      <c r="LHV75" s="172"/>
      <c r="LHW75" s="172"/>
      <c r="LHX75" s="172"/>
      <c r="LHY75" s="172"/>
      <c r="LHZ75" s="172"/>
      <c r="LIA75" s="172"/>
      <c r="LIB75" s="172"/>
      <c r="LIC75" s="172"/>
      <c r="LID75" s="172"/>
      <c r="LIE75" s="172"/>
      <c r="LIF75" s="172"/>
      <c r="LIG75" s="172"/>
      <c r="LIH75" s="172"/>
      <c r="LII75" s="172"/>
      <c r="LIJ75" s="172"/>
      <c r="LIK75" s="172"/>
      <c r="LIL75" s="172"/>
      <c r="LIM75" s="172"/>
      <c r="LIN75" s="172"/>
      <c r="LIO75" s="172"/>
      <c r="LIP75" s="172"/>
      <c r="LIQ75" s="172"/>
      <c r="LIR75" s="172"/>
      <c r="LIS75" s="172"/>
      <c r="LIT75" s="172"/>
      <c r="LIU75" s="172"/>
      <c r="LIV75" s="172"/>
      <c r="LIW75" s="172"/>
      <c r="LIX75" s="172"/>
      <c r="LIY75" s="172"/>
      <c r="LIZ75" s="172"/>
      <c r="LJA75" s="172"/>
      <c r="LJB75" s="172"/>
      <c r="LJC75" s="172"/>
      <c r="LJD75" s="172"/>
      <c r="LJE75" s="172"/>
      <c r="LJF75" s="172"/>
      <c r="LJG75" s="172"/>
      <c r="LJH75" s="172"/>
      <c r="LJI75" s="172"/>
      <c r="LJJ75" s="172"/>
      <c r="LJK75" s="172"/>
      <c r="LJL75" s="172"/>
      <c r="LJM75" s="172"/>
      <c r="LJN75" s="172"/>
      <c r="LJO75" s="172"/>
      <c r="LJP75" s="172"/>
      <c r="LJQ75" s="172"/>
      <c r="LJR75" s="172"/>
      <c r="LJS75" s="172"/>
      <c r="LJT75" s="172"/>
      <c r="LJU75" s="172"/>
      <c r="LJV75" s="172"/>
      <c r="LJW75" s="172"/>
      <c r="LJX75" s="172"/>
      <c r="LJY75" s="172"/>
      <c r="LJZ75" s="172"/>
      <c r="LKA75" s="172"/>
      <c r="LKB75" s="172"/>
      <c r="LKC75" s="172"/>
      <c r="LKD75" s="172"/>
      <c r="LKE75" s="172"/>
      <c r="LKF75" s="172"/>
      <c r="LKG75" s="172"/>
      <c r="LKH75" s="172"/>
      <c r="LKI75" s="172"/>
      <c r="LKJ75" s="172"/>
      <c r="LKK75" s="172"/>
      <c r="LKL75" s="172"/>
      <c r="LKM75" s="172"/>
      <c r="LKN75" s="172"/>
      <c r="LKO75" s="172"/>
      <c r="LKP75" s="172"/>
      <c r="LKQ75" s="172"/>
      <c r="LKR75" s="172"/>
      <c r="LKS75" s="172"/>
      <c r="LKT75" s="172"/>
      <c r="LKU75" s="172"/>
      <c r="LKV75" s="172"/>
      <c r="LKW75" s="172"/>
      <c r="LKX75" s="172"/>
      <c r="LKY75" s="172"/>
      <c r="LKZ75" s="172"/>
      <c r="LLA75" s="172"/>
      <c r="LLB75" s="172"/>
      <c r="LLC75" s="172"/>
      <c r="LLD75" s="172"/>
      <c r="LLE75" s="172"/>
      <c r="LLF75" s="172"/>
      <c r="LLG75" s="172"/>
      <c r="LLH75" s="172"/>
      <c r="LLI75" s="172"/>
      <c r="LLJ75" s="172"/>
      <c r="LLK75" s="172"/>
      <c r="LLL75" s="172"/>
      <c r="LLM75" s="172"/>
      <c r="LLN75" s="172"/>
      <c r="LLO75" s="172"/>
      <c r="LLP75" s="172"/>
      <c r="LLQ75" s="172"/>
      <c r="LLR75" s="172"/>
      <c r="LLS75" s="172"/>
      <c r="LLT75" s="172"/>
      <c r="LLU75" s="172"/>
      <c r="LLV75" s="172"/>
      <c r="LLW75" s="172"/>
      <c r="LLX75" s="172"/>
      <c r="LLY75" s="172"/>
      <c r="LLZ75" s="172"/>
      <c r="LMA75" s="172"/>
      <c r="LMB75" s="172"/>
      <c r="LMC75" s="172"/>
      <c r="LMD75" s="172"/>
      <c r="LME75" s="172"/>
      <c r="LMF75" s="172"/>
      <c r="LMG75" s="172"/>
      <c r="LMH75" s="172"/>
      <c r="LMI75" s="172"/>
      <c r="LMJ75" s="172"/>
      <c r="LMK75" s="172"/>
      <c r="LML75" s="172"/>
      <c r="LMM75" s="172"/>
      <c r="LMN75" s="172"/>
      <c r="LMO75" s="172"/>
      <c r="LMP75" s="172"/>
      <c r="LMQ75" s="172"/>
      <c r="LMR75" s="172"/>
      <c r="LMS75" s="172"/>
      <c r="LMT75" s="172"/>
      <c r="LMU75" s="172"/>
      <c r="LMV75" s="172"/>
      <c r="LMW75" s="172"/>
      <c r="LMX75" s="172"/>
      <c r="LMY75" s="172"/>
      <c r="LMZ75" s="172"/>
      <c r="LNA75" s="172"/>
      <c r="LNB75" s="172"/>
      <c r="LNC75" s="172"/>
      <c r="LND75" s="172"/>
      <c r="LNE75" s="172"/>
      <c r="LNF75" s="172"/>
      <c r="LNG75" s="172"/>
      <c r="LNH75" s="172"/>
      <c r="LNI75" s="172"/>
      <c r="LNJ75" s="172"/>
      <c r="LNK75" s="172"/>
      <c r="LNL75" s="172"/>
      <c r="LNM75" s="172"/>
      <c r="LNN75" s="172"/>
      <c r="LNO75" s="172"/>
      <c r="LNP75" s="172"/>
      <c r="LNQ75" s="172"/>
      <c r="LNR75" s="172"/>
      <c r="LNS75" s="172"/>
      <c r="LNT75" s="172"/>
      <c r="LNU75" s="172"/>
      <c r="LNV75" s="172"/>
      <c r="LNW75" s="172"/>
      <c r="LNX75" s="172"/>
      <c r="LNY75" s="172"/>
      <c r="LNZ75" s="172"/>
      <c r="LOA75" s="172"/>
      <c r="LOB75" s="172"/>
      <c r="LOC75" s="172"/>
      <c r="LOD75" s="172"/>
      <c r="LOE75" s="172"/>
      <c r="LOF75" s="172"/>
      <c r="LOG75" s="172"/>
      <c r="LOH75" s="172"/>
      <c r="LOI75" s="172"/>
      <c r="LOJ75" s="172"/>
      <c r="LOK75" s="172"/>
      <c r="LOL75" s="172"/>
      <c r="LOM75" s="172"/>
      <c r="LON75" s="172"/>
      <c r="LOO75" s="172"/>
      <c r="LOP75" s="172"/>
      <c r="LOQ75" s="172"/>
      <c r="LOR75" s="172"/>
      <c r="LOS75" s="172"/>
      <c r="LOT75" s="172"/>
      <c r="LOU75" s="172"/>
      <c r="LOV75" s="172"/>
      <c r="LOW75" s="172"/>
      <c r="LOX75" s="172"/>
      <c r="LOY75" s="172"/>
      <c r="LOZ75" s="172"/>
      <c r="LPA75" s="172"/>
      <c r="LPB75" s="172"/>
      <c r="LPC75" s="172"/>
      <c r="LPD75" s="172"/>
      <c r="LPE75" s="172"/>
      <c r="LPF75" s="172"/>
      <c r="LPG75" s="172"/>
      <c r="LPH75" s="172"/>
      <c r="LPI75" s="172"/>
      <c r="LPJ75" s="172"/>
      <c r="LPK75" s="172"/>
      <c r="LPL75" s="172"/>
      <c r="LPM75" s="172"/>
      <c r="LPN75" s="172"/>
      <c r="LPO75" s="172"/>
      <c r="LPP75" s="172"/>
      <c r="LPQ75" s="172"/>
      <c r="LPR75" s="172"/>
      <c r="LPS75" s="172"/>
      <c r="LPT75" s="172"/>
      <c r="LPU75" s="172"/>
      <c r="LPV75" s="172"/>
      <c r="LPW75" s="172"/>
      <c r="LPX75" s="172"/>
      <c r="LPY75" s="172"/>
      <c r="LPZ75" s="172"/>
      <c r="LQA75" s="172"/>
      <c r="LQB75" s="172"/>
      <c r="LQC75" s="172"/>
      <c r="LQD75" s="172"/>
      <c r="LQE75" s="172"/>
      <c r="LQF75" s="172"/>
      <c r="LQG75" s="172"/>
      <c r="LQH75" s="172"/>
      <c r="LQI75" s="172"/>
      <c r="LQJ75" s="172"/>
      <c r="LQK75" s="172"/>
      <c r="LQL75" s="172"/>
      <c r="LQM75" s="172"/>
      <c r="LQN75" s="172"/>
      <c r="LQO75" s="172"/>
      <c r="LQP75" s="172"/>
      <c r="LQQ75" s="172"/>
      <c r="LQR75" s="172"/>
      <c r="LQS75" s="172"/>
      <c r="LQT75" s="172"/>
      <c r="LQU75" s="172"/>
      <c r="LQV75" s="172"/>
      <c r="LQW75" s="172"/>
      <c r="LQX75" s="172"/>
      <c r="LQY75" s="172"/>
      <c r="LQZ75" s="172"/>
      <c r="LRA75" s="172"/>
      <c r="LRB75" s="172"/>
      <c r="LRC75" s="172"/>
      <c r="LRD75" s="172"/>
      <c r="LRE75" s="172"/>
      <c r="LRF75" s="172"/>
      <c r="LRG75" s="172"/>
      <c r="LRH75" s="172"/>
      <c r="LRI75" s="172"/>
      <c r="LRJ75" s="172"/>
      <c r="LRK75" s="172"/>
      <c r="LRL75" s="172"/>
      <c r="LRM75" s="172"/>
      <c r="LRN75" s="172"/>
      <c r="LRO75" s="172"/>
      <c r="LRP75" s="172"/>
      <c r="LRQ75" s="172"/>
      <c r="LRR75" s="172"/>
      <c r="LRS75" s="172"/>
      <c r="LRT75" s="172"/>
      <c r="LRU75" s="172"/>
      <c r="LRV75" s="172"/>
      <c r="LRW75" s="172"/>
      <c r="LRX75" s="172"/>
      <c r="LRY75" s="172"/>
      <c r="LRZ75" s="172"/>
      <c r="LSA75" s="172"/>
      <c r="LSB75" s="172"/>
      <c r="LSC75" s="172"/>
      <c r="LSD75" s="172"/>
      <c r="LSE75" s="172"/>
      <c r="LSF75" s="172"/>
      <c r="LSG75" s="172"/>
      <c r="LSH75" s="172"/>
      <c r="LSI75" s="172"/>
      <c r="LSJ75" s="172"/>
      <c r="LSK75" s="172"/>
      <c r="LSL75" s="172"/>
      <c r="LSM75" s="172"/>
      <c r="LSN75" s="172"/>
      <c r="LSO75" s="172"/>
      <c r="LSP75" s="172"/>
      <c r="LSQ75" s="172"/>
      <c r="LSR75" s="172"/>
      <c r="LSS75" s="172"/>
      <c r="LST75" s="172"/>
      <c r="LSU75" s="172"/>
      <c r="LSV75" s="172"/>
      <c r="LSW75" s="172"/>
      <c r="LSX75" s="172"/>
      <c r="LSY75" s="172"/>
      <c r="LSZ75" s="172"/>
      <c r="LTA75" s="172"/>
      <c r="LTB75" s="172"/>
      <c r="LTC75" s="172"/>
      <c r="LTD75" s="172"/>
      <c r="LTE75" s="172"/>
      <c r="LTF75" s="172"/>
      <c r="LTG75" s="172"/>
      <c r="LTH75" s="172"/>
      <c r="LTI75" s="172"/>
      <c r="LTJ75" s="172"/>
      <c r="LTK75" s="172"/>
      <c r="LTL75" s="172"/>
      <c r="LTM75" s="172"/>
      <c r="LTN75" s="172"/>
      <c r="LTO75" s="172"/>
      <c r="LTP75" s="172"/>
      <c r="LTQ75" s="172"/>
      <c r="LTR75" s="172"/>
      <c r="LTS75" s="172"/>
      <c r="LTT75" s="172"/>
      <c r="LTU75" s="172"/>
      <c r="LTV75" s="172"/>
      <c r="LTW75" s="172"/>
      <c r="LTX75" s="172"/>
      <c r="LTY75" s="172"/>
      <c r="LTZ75" s="172"/>
      <c r="LUA75" s="172"/>
      <c r="LUB75" s="172"/>
      <c r="LUC75" s="172"/>
      <c r="LUD75" s="172"/>
      <c r="LUE75" s="172"/>
      <c r="LUF75" s="172"/>
      <c r="LUG75" s="172"/>
      <c r="LUH75" s="172"/>
      <c r="LUI75" s="172"/>
      <c r="LUJ75" s="172"/>
      <c r="LUK75" s="172"/>
      <c r="LUL75" s="172"/>
      <c r="LUM75" s="172"/>
      <c r="LUN75" s="172"/>
      <c r="LUO75" s="172"/>
      <c r="LUP75" s="172"/>
      <c r="LUQ75" s="172"/>
      <c r="LUR75" s="172"/>
      <c r="LUS75" s="172"/>
      <c r="LUT75" s="172"/>
      <c r="LUU75" s="172"/>
      <c r="LUV75" s="172"/>
      <c r="LUW75" s="172"/>
      <c r="LUX75" s="172"/>
      <c r="LUY75" s="172"/>
      <c r="LUZ75" s="172"/>
      <c r="LVA75" s="172"/>
      <c r="LVB75" s="172"/>
      <c r="LVC75" s="172"/>
      <c r="LVD75" s="172"/>
      <c r="LVE75" s="172"/>
      <c r="LVF75" s="172"/>
      <c r="LVG75" s="172"/>
      <c r="LVH75" s="172"/>
      <c r="LVI75" s="172"/>
      <c r="LVJ75" s="172"/>
      <c r="LVK75" s="172"/>
      <c r="LVL75" s="172"/>
      <c r="LVM75" s="172"/>
      <c r="LVN75" s="172"/>
      <c r="LVO75" s="172"/>
      <c r="LVP75" s="172"/>
      <c r="LVQ75" s="172"/>
      <c r="LVR75" s="172"/>
      <c r="LVS75" s="172"/>
      <c r="LVT75" s="172"/>
      <c r="LVU75" s="172"/>
      <c r="LVV75" s="172"/>
      <c r="LVW75" s="172"/>
      <c r="LVX75" s="172"/>
      <c r="LVY75" s="172"/>
      <c r="LVZ75" s="172"/>
      <c r="LWA75" s="172"/>
      <c r="LWB75" s="172"/>
      <c r="LWC75" s="172"/>
      <c r="LWD75" s="172"/>
      <c r="LWE75" s="172"/>
      <c r="LWF75" s="172"/>
      <c r="LWG75" s="172"/>
      <c r="LWH75" s="172"/>
      <c r="LWI75" s="172"/>
      <c r="LWJ75" s="172"/>
      <c r="LWK75" s="172"/>
      <c r="LWL75" s="172"/>
      <c r="LWM75" s="172"/>
      <c r="LWN75" s="172"/>
      <c r="LWO75" s="172"/>
      <c r="LWP75" s="172"/>
      <c r="LWQ75" s="172"/>
      <c r="LWR75" s="172"/>
      <c r="LWS75" s="172"/>
      <c r="LWT75" s="172"/>
      <c r="LWU75" s="172"/>
      <c r="LWV75" s="172"/>
      <c r="LWW75" s="172"/>
      <c r="LWX75" s="172"/>
      <c r="LWY75" s="172"/>
      <c r="LWZ75" s="172"/>
      <c r="LXA75" s="172"/>
      <c r="LXB75" s="172"/>
      <c r="LXC75" s="172"/>
      <c r="LXD75" s="172"/>
      <c r="LXE75" s="172"/>
      <c r="LXF75" s="172"/>
      <c r="LXG75" s="172"/>
      <c r="LXH75" s="172"/>
      <c r="LXI75" s="172"/>
      <c r="LXJ75" s="172"/>
      <c r="LXK75" s="172"/>
      <c r="LXL75" s="172"/>
      <c r="LXM75" s="172"/>
      <c r="LXN75" s="172"/>
      <c r="LXO75" s="172"/>
      <c r="LXP75" s="172"/>
      <c r="LXQ75" s="172"/>
      <c r="LXR75" s="172"/>
      <c r="LXS75" s="172"/>
      <c r="LXT75" s="172"/>
      <c r="LXU75" s="172"/>
      <c r="LXV75" s="172"/>
      <c r="LXW75" s="172"/>
      <c r="LXX75" s="172"/>
      <c r="LXY75" s="172"/>
      <c r="LXZ75" s="172"/>
      <c r="LYA75" s="172"/>
      <c r="LYB75" s="172"/>
      <c r="LYC75" s="172"/>
      <c r="LYD75" s="172"/>
      <c r="LYE75" s="172"/>
      <c r="LYF75" s="172"/>
      <c r="LYG75" s="172"/>
      <c r="LYH75" s="172"/>
      <c r="LYI75" s="172"/>
      <c r="LYJ75" s="172"/>
      <c r="LYK75" s="172"/>
      <c r="LYL75" s="172"/>
      <c r="LYM75" s="172"/>
      <c r="LYN75" s="172"/>
      <c r="LYO75" s="172"/>
      <c r="LYP75" s="172"/>
      <c r="LYQ75" s="172"/>
      <c r="LYR75" s="172"/>
      <c r="LYS75" s="172"/>
      <c r="LYT75" s="172"/>
      <c r="LYU75" s="172"/>
      <c r="LYV75" s="172"/>
      <c r="LYW75" s="172"/>
      <c r="LYX75" s="172"/>
      <c r="LYY75" s="172"/>
      <c r="LYZ75" s="172"/>
      <c r="LZA75" s="172"/>
      <c r="LZB75" s="172"/>
      <c r="LZC75" s="172"/>
      <c r="LZD75" s="172"/>
      <c r="LZE75" s="172"/>
      <c r="LZF75" s="172"/>
      <c r="LZG75" s="172"/>
      <c r="LZH75" s="172"/>
      <c r="LZI75" s="172"/>
      <c r="LZJ75" s="172"/>
      <c r="LZK75" s="172"/>
      <c r="LZL75" s="172"/>
      <c r="LZM75" s="172"/>
      <c r="LZN75" s="172"/>
      <c r="LZO75" s="172"/>
      <c r="LZP75" s="172"/>
      <c r="LZQ75" s="172"/>
      <c r="LZR75" s="172"/>
      <c r="LZS75" s="172"/>
      <c r="LZT75" s="172"/>
      <c r="LZU75" s="172"/>
      <c r="LZV75" s="172"/>
      <c r="LZW75" s="172"/>
      <c r="LZX75" s="172"/>
      <c r="LZY75" s="172"/>
      <c r="LZZ75" s="172"/>
      <c r="MAA75" s="172"/>
      <c r="MAB75" s="172"/>
      <c r="MAC75" s="172"/>
      <c r="MAD75" s="172"/>
      <c r="MAE75" s="172"/>
      <c r="MAF75" s="172"/>
      <c r="MAG75" s="172"/>
      <c r="MAH75" s="172"/>
      <c r="MAI75" s="172"/>
      <c r="MAJ75" s="172"/>
      <c r="MAK75" s="172"/>
      <c r="MAL75" s="172"/>
      <c r="MAM75" s="172"/>
      <c r="MAN75" s="172"/>
      <c r="MAO75" s="172"/>
      <c r="MAP75" s="172"/>
      <c r="MAQ75" s="172"/>
      <c r="MAR75" s="172"/>
      <c r="MAS75" s="172"/>
      <c r="MAT75" s="172"/>
      <c r="MAU75" s="172"/>
      <c r="MAV75" s="172"/>
      <c r="MAW75" s="172"/>
      <c r="MAX75" s="172"/>
      <c r="MAY75" s="172"/>
      <c r="MAZ75" s="172"/>
      <c r="MBA75" s="172"/>
      <c r="MBB75" s="172"/>
      <c r="MBC75" s="172"/>
      <c r="MBD75" s="172"/>
      <c r="MBE75" s="172"/>
      <c r="MBF75" s="172"/>
      <c r="MBG75" s="172"/>
      <c r="MBH75" s="172"/>
      <c r="MBI75" s="172"/>
      <c r="MBJ75" s="172"/>
      <c r="MBK75" s="172"/>
      <c r="MBL75" s="172"/>
      <c r="MBM75" s="172"/>
      <c r="MBN75" s="172"/>
      <c r="MBO75" s="172"/>
      <c r="MBP75" s="172"/>
      <c r="MBQ75" s="172"/>
      <c r="MBR75" s="172"/>
      <c r="MBS75" s="172"/>
      <c r="MBT75" s="172"/>
      <c r="MBU75" s="172"/>
      <c r="MBV75" s="172"/>
      <c r="MBW75" s="172"/>
      <c r="MBX75" s="172"/>
      <c r="MBY75" s="172"/>
      <c r="MBZ75" s="172"/>
      <c r="MCA75" s="172"/>
      <c r="MCB75" s="172"/>
      <c r="MCC75" s="172"/>
      <c r="MCD75" s="172"/>
      <c r="MCE75" s="172"/>
      <c r="MCF75" s="172"/>
      <c r="MCG75" s="172"/>
      <c r="MCH75" s="172"/>
      <c r="MCI75" s="172"/>
      <c r="MCJ75" s="172"/>
      <c r="MCK75" s="172"/>
      <c r="MCL75" s="172"/>
      <c r="MCM75" s="172"/>
      <c r="MCN75" s="172"/>
      <c r="MCO75" s="172"/>
      <c r="MCP75" s="172"/>
      <c r="MCQ75" s="172"/>
      <c r="MCR75" s="172"/>
      <c r="MCS75" s="172"/>
      <c r="MCT75" s="172"/>
      <c r="MCU75" s="172"/>
      <c r="MCV75" s="172"/>
      <c r="MCW75" s="172"/>
      <c r="MCX75" s="172"/>
      <c r="MCY75" s="172"/>
      <c r="MCZ75" s="172"/>
      <c r="MDA75" s="172"/>
      <c r="MDB75" s="172"/>
      <c r="MDC75" s="172"/>
      <c r="MDD75" s="172"/>
      <c r="MDE75" s="172"/>
      <c r="MDF75" s="172"/>
      <c r="MDG75" s="172"/>
      <c r="MDH75" s="172"/>
      <c r="MDI75" s="172"/>
      <c r="MDJ75" s="172"/>
      <c r="MDK75" s="172"/>
      <c r="MDL75" s="172"/>
      <c r="MDM75" s="172"/>
      <c r="MDN75" s="172"/>
      <c r="MDO75" s="172"/>
      <c r="MDP75" s="172"/>
      <c r="MDQ75" s="172"/>
      <c r="MDR75" s="172"/>
      <c r="MDS75" s="172"/>
      <c r="MDT75" s="172"/>
      <c r="MDU75" s="172"/>
      <c r="MDV75" s="172"/>
      <c r="MDW75" s="172"/>
      <c r="MDX75" s="172"/>
      <c r="MDY75" s="172"/>
      <c r="MDZ75" s="172"/>
      <c r="MEA75" s="172"/>
      <c r="MEB75" s="172"/>
      <c r="MEC75" s="172"/>
      <c r="MED75" s="172"/>
      <c r="MEE75" s="172"/>
      <c r="MEF75" s="172"/>
      <c r="MEG75" s="172"/>
      <c r="MEH75" s="172"/>
      <c r="MEI75" s="172"/>
      <c r="MEJ75" s="172"/>
      <c r="MEK75" s="172"/>
      <c r="MEL75" s="172"/>
      <c r="MEM75" s="172"/>
      <c r="MEN75" s="172"/>
      <c r="MEO75" s="172"/>
      <c r="MEP75" s="172"/>
      <c r="MEQ75" s="172"/>
      <c r="MER75" s="172"/>
      <c r="MES75" s="172"/>
      <c r="MET75" s="172"/>
      <c r="MEU75" s="172"/>
      <c r="MEV75" s="172"/>
      <c r="MEW75" s="172"/>
      <c r="MEX75" s="172"/>
      <c r="MEY75" s="172"/>
      <c r="MEZ75" s="172"/>
      <c r="MFA75" s="172"/>
      <c r="MFB75" s="172"/>
      <c r="MFC75" s="172"/>
      <c r="MFD75" s="172"/>
      <c r="MFE75" s="172"/>
      <c r="MFF75" s="172"/>
      <c r="MFG75" s="172"/>
      <c r="MFH75" s="172"/>
      <c r="MFI75" s="172"/>
      <c r="MFJ75" s="172"/>
      <c r="MFK75" s="172"/>
      <c r="MFL75" s="172"/>
      <c r="MFM75" s="172"/>
      <c r="MFN75" s="172"/>
      <c r="MFO75" s="172"/>
      <c r="MFP75" s="172"/>
      <c r="MFQ75" s="172"/>
      <c r="MFR75" s="172"/>
      <c r="MFS75" s="172"/>
      <c r="MFT75" s="172"/>
      <c r="MFU75" s="172"/>
      <c r="MFV75" s="172"/>
      <c r="MFW75" s="172"/>
      <c r="MFX75" s="172"/>
      <c r="MFY75" s="172"/>
      <c r="MFZ75" s="172"/>
      <c r="MGA75" s="172"/>
      <c r="MGB75" s="172"/>
      <c r="MGC75" s="172"/>
      <c r="MGD75" s="172"/>
      <c r="MGE75" s="172"/>
      <c r="MGF75" s="172"/>
      <c r="MGG75" s="172"/>
      <c r="MGH75" s="172"/>
      <c r="MGI75" s="172"/>
      <c r="MGJ75" s="172"/>
      <c r="MGK75" s="172"/>
      <c r="MGL75" s="172"/>
      <c r="MGM75" s="172"/>
      <c r="MGN75" s="172"/>
      <c r="MGO75" s="172"/>
      <c r="MGP75" s="172"/>
      <c r="MGQ75" s="172"/>
      <c r="MGR75" s="172"/>
      <c r="MGS75" s="172"/>
      <c r="MGT75" s="172"/>
      <c r="MGU75" s="172"/>
      <c r="MGV75" s="172"/>
      <c r="MGW75" s="172"/>
      <c r="MGX75" s="172"/>
      <c r="MGY75" s="172"/>
      <c r="MGZ75" s="172"/>
      <c r="MHA75" s="172"/>
      <c r="MHB75" s="172"/>
      <c r="MHC75" s="172"/>
      <c r="MHD75" s="172"/>
      <c r="MHE75" s="172"/>
      <c r="MHF75" s="172"/>
      <c r="MHG75" s="172"/>
      <c r="MHH75" s="172"/>
      <c r="MHI75" s="172"/>
      <c r="MHJ75" s="172"/>
      <c r="MHK75" s="172"/>
      <c r="MHL75" s="172"/>
      <c r="MHM75" s="172"/>
      <c r="MHN75" s="172"/>
      <c r="MHO75" s="172"/>
      <c r="MHP75" s="172"/>
      <c r="MHQ75" s="172"/>
      <c r="MHR75" s="172"/>
      <c r="MHS75" s="172"/>
      <c r="MHT75" s="172"/>
      <c r="MHU75" s="172"/>
      <c r="MHV75" s="172"/>
      <c r="MHW75" s="172"/>
      <c r="MHX75" s="172"/>
      <c r="MHY75" s="172"/>
      <c r="MHZ75" s="172"/>
      <c r="MIA75" s="172"/>
      <c r="MIB75" s="172"/>
      <c r="MIC75" s="172"/>
      <c r="MID75" s="172"/>
      <c r="MIE75" s="172"/>
      <c r="MIF75" s="172"/>
      <c r="MIG75" s="172"/>
      <c r="MIH75" s="172"/>
      <c r="MII75" s="172"/>
      <c r="MIJ75" s="172"/>
      <c r="MIK75" s="172"/>
      <c r="MIL75" s="172"/>
      <c r="MIM75" s="172"/>
      <c r="MIN75" s="172"/>
      <c r="MIO75" s="172"/>
      <c r="MIP75" s="172"/>
      <c r="MIQ75" s="172"/>
      <c r="MIR75" s="172"/>
      <c r="MIS75" s="172"/>
      <c r="MIT75" s="172"/>
      <c r="MIU75" s="172"/>
      <c r="MIV75" s="172"/>
      <c r="MIW75" s="172"/>
      <c r="MIX75" s="172"/>
      <c r="MIY75" s="172"/>
      <c r="MIZ75" s="172"/>
      <c r="MJA75" s="172"/>
      <c r="MJB75" s="172"/>
      <c r="MJC75" s="172"/>
      <c r="MJD75" s="172"/>
      <c r="MJE75" s="172"/>
      <c r="MJF75" s="172"/>
      <c r="MJG75" s="172"/>
      <c r="MJH75" s="172"/>
      <c r="MJI75" s="172"/>
      <c r="MJJ75" s="172"/>
      <c r="MJK75" s="172"/>
      <c r="MJL75" s="172"/>
      <c r="MJM75" s="172"/>
      <c r="MJN75" s="172"/>
      <c r="MJO75" s="172"/>
      <c r="MJP75" s="172"/>
      <c r="MJQ75" s="172"/>
      <c r="MJR75" s="172"/>
      <c r="MJS75" s="172"/>
      <c r="MJT75" s="172"/>
      <c r="MJU75" s="172"/>
      <c r="MJV75" s="172"/>
      <c r="MJW75" s="172"/>
      <c r="MJX75" s="172"/>
      <c r="MJY75" s="172"/>
      <c r="MJZ75" s="172"/>
      <c r="MKA75" s="172"/>
      <c r="MKB75" s="172"/>
      <c r="MKC75" s="172"/>
      <c r="MKD75" s="172"/>
      <c r="MKE75" s="172"/>
      <c r="MKF75" s="172"/>
      <c r="MKG75" s="172"/>
      <c r="MKH75" s="172"/>
      <c r="MKI75" s="172"/>
      <c r="MKJ75" s="172"/>
      <c r="MKK75" s="172"/>
      <c r="MKL75" s="172"/>
      <c r="MKM75" s="172"/>
      <c r="MKN75" s="172"/>
      <c r="MKO75" s="172"/>
      <c r="MKP75" s="172"/>
      <c r="MKQ75" s="172"/>
      <c r="MKR75" s="172"/>
      <c r="MKS75" s="172"/>
      <c r="MKT75" s="172"/>
      <c r="MKU75" s="172"/>
      <c r="MKV75" s="172"/>
      <c r="MKW75" s="172"/>
      <c r="MKX75" s="172"/>
      <c r="MKY75" s="172"/>
      <c r="MKZ75" s="172"/>
      <c r="MLA75" s="172"/>
      <c r="MLB75" s="172"/>
      <c r="MLC75" s="172"/>
      <c r="MLD75" s="172"/>
      <c r="MLE75" s="172"/>
      <c r="MLF75" s="172"/>
      <c r="MLG75" s="172"/>
      <c r="MLH75" s="172"/>
      <c r="MLI75" s="172"/>
      <c r="MLJ75" s="172"/>
      <c r="MLK75" s="172"/>
      <c r="MLL75" s="172"/>
      <c r="MLM75" s="172"/>
      <c r="MLN75" s="172"/>
      <c r="MLO75" s="172"/>
      <c r="MLP75" s="172"/>
      <c r="MLQ75" s="172"/>
      <c r="MLR75" s="172"/>
      <c r="MLS75" s="172"/>
      <c r="MLT75" s="172"/>
      <c r="MLU75" s="172"/>
      <c r="MLV75" s="172"/>
      <c r="MLW75" s="172"/>
      <c r="MLX75" s="172"/>
      <c r="MLY75" s="172"/>
      <c r="MLZ75" s="172"/>
      <c r="MMA75" s="172"/>
      <c r="MMB75" s="172"/>
      <c r="MMC75" s="172"/>
      <c r="MMD75" s="172"/>
      <c r="MME75" s="172"/>
      <c r="MMF75" s="172"/>
      <c r="MMG75" s="172"/>
      <c r="MMH75" s="172"/>
      <c r="MMI75" s="172"/>
      <c r="MMJ75" s="172"/>
      <c r="MMK75" s="172"/>
      <c r="MML75" s="172"/>
      <c r="MMM75" s="172"/>
      <c r="MMN75" s="172"/>
      <c r="MMO75" s="172"/>
      <c r="MMP75" s="172"/>
      <c r="MMQ75" s="172"/>
      <c r="MMR75" s="172"/>
      <c r="MMS75" s="172"/>
      <c r="MMT75" s="172"/>
      <c r="MMU75" s="172"/>
      <c r="MMV75" s="172"/>
      <c r="MMW75" s="172"/>
      <c r="MMX75" s="172"/>
      <c r="MMY75" s="172"/>
      <c r="MMZ75" s="172"/>
      <c r="MNA75" s="172"/>
      <c r="MNB75" s="172"/>
      <c r="MNC75" s="172"/>
      <c r="MND75" s="172"/>
      <c r="MNE75" s="172"/>
      <c r="MNF75" s="172"/>
      <c r="MNG75" s="172"/>
      <c r="MNH75" s="172"/>
      <c r="MNI75" s="172"/>
      <c r="MNJ75" s="172"/>
      <c r="MNK75" s="172"/>
      <c r="MNL75" s="172"/>
      <c r="MNM75" s="172"/>
      <c r="MNN75" s="172"/>
      <c r="MNO75" s="172"/>
      <c r="MNP75" s="172"/>
      <c r="MNQ75" s="172"/>
      <c r="MNR75" s="172"/>
      <c r="MNS75" s="172"/>
      <c r="MNT75" s="172"/>
      <c r="MNU75" s="172"/>
      <c r="MNV75" s="172"/>
      <c r="MNW75" s="172"/>
      <c r="MNX75" s="172"/>
      <c r="MNY75" s="172"/>
      <c r="MNZ75" s="172"/>
      <c r="MOA75" s="172"/>
      <c r="MOB75" s="172"/>
      <c r="MOC75" s="172"/>
      <c r="MOD75" s="172"/>
      <c r="MOE75" s="172"/>
      <c r="MOF75" s="172"/>
      <c r="MOG75" s="172"/>
      <c r="MOH75" s="172"/>
      <c r="MOI75" s="172"/>
      <c r="MOJ75" s="172"/>
      <c r="MOK75" s="172"/>
      <c r="MOL75" s="172"/>
      <c r="MOM75" s="172"/>
      <c r="MON75" s="172"/>
      <c r="MOO75" s="172"/>
      <c r="MOP75" s="172"/>
      <c r="MOQ75" s="172"/>
      <c r="MOR75" s="172"/>
      <c r="MOS75" s="172"/>
      <c r="MOT75" s="172"/>
      <c r="MOU75" s="172"/>
      <c r="MOV75" s="172"/>
      <c r="MOW75" s="172"/>
      <c r="MOX75" s="172"/>
      <c r="MOY75" s="172"/>
      <c r="MOZ75" s="172"/>
      <c r="MPA75" s="172"/>
      <c r="MPB75" s="172"/>
      <c r="MPC75" s="172"/>
      <c r="MPD75" s="172"/>
      <c r="MPE75" s="172"/>
      <c r="MPF75" s="172"/>
      <c r="MPG75" s="172"/>
      <c r="MPH75" s="172"/>
      <c r="MPI75" s="172"/>
      <c r="MPJ75" s="172"/>
      <c r="MPK75" s="172"/>
      <c r="MPL75" s="172"/>
      <c r="MPM75" s="172"/>
      <c r="MPN75" s="172"/>
      <c r="MPO75" s="172"/>
      <c r="MPP75" s="172"/>
      <c r="MPQ75" s="172"/>
      <c r="MPR75" s="172"/>
      <c r="MPS75" s="172"/>
      <c r="MPT75" s="172"/>
      <c r="MPU75" s="172"/>
      <c r="MPV75" s="172"/>
      <c r="MPW75" s="172"/>
      <c r="MPX75" s="172"/>
      <c r="MPY75" s="172"/>
      <c r="MPZ75" s="172"/>
      <c r="MQA75" s="172"/>
      <c r="MQB75" s="172"/>
      <c r="MQC75" s="172"/>
      <c r="MQD75" s="172"/>
      <c r="MQE75" s="172"/>
      <c r="MQF75" s="172"/>
      <c r="MQG75" s="172"/>
      <c r="MQH75" s="172"/>
      <c r="MQI75" s="172"/>
      <c r="MQJ75" s="172"/>
      <c r="MQK75" s="172"/>
      <c r="MQL75" s="172"/>
      <c r="MQM75" s="172"/>
      <c r="MQN75" s="172"/>
      <c r="MQO75" s="172"/>
      <c r="MQP75" s="172"/>
      <c r="MQQ75" s="172"/>
      <c r="MQR75" s="172"/>
      <c r="MQS75" s="172"/>
      <c r="MQT75" s="172"/>
      <c r="MQU75" s="172"/>
      <c r="MQV75" s="172"/>
      <c r="MQW75" s="172"/>
      <c r="MQX75" s="172"/>
      <c r="MQY75" s="172"/>
      <c r="MQZ75" s="172"/>
      <c r="MRA75" s="172"/>
      <c r="MRB75" s="172"/>
      <c r="MRC75" s="172"/>
      <c r="MRD75" s="172"/>
      <c r="MRE75" s="172"/>
      <c r="MRF75" s="172"/>
      <c r="MRG75" s="172"/>
      <c r="MRH75" s="172"/>
      <c r="MRI75" s="172"/>
      <c r="MRJ75" s="172"/>
      <c r="MRK75" s="172"/>
      <c r="MRL75" s="172"/>
      <c r="MRM75" s="172"/>
      <c r="MRN75" s="172"/>
      <c r="MRO75" s="172"/>
      <c r="MRP75" s="172"/>
      <c r="MRQ75" s="172"/>
      <c r="MRR75" s="172"/>
      <c r="MRS75" s="172"/>
      <c r="MRT75" s="172"/>
      <c r="MRU75" s="172"/>
      <c r="MRV75" s="172"/>
      <c r="MRW75" s="172"/>
      <c r="MRX75" s="172"/>
      <c r="MRY75" s="172"/>
      <c r="MRZ75" s="172"/>
      <c r="MSA75" s="172"/>
      <c r="MSB75" s="172"/>
      <c r="MSC75" s="172"/>
      <c r="MSD75" s="172"/>
      <c r="MSE75" s="172"/>
      <c r="MSF75" s="172"/>
      <c r="MSG75" s="172"/>
      <c r="MSH75" s="172"/>
      <c r="MSI75" s="172"/>
      <c r="MSJ75" s="172"/>
      <c r="MSK75" s="172"/>
      <c r="MSL75" s="172"/>
      <c r="MSM75" s="172"/>
      <c r="MSN75" s="172"/>
      <c r="MSO75" s="172"/>
      <c r="MSP75" s="172"/>
      <c r="MSQ75" s="172"/>
      <c r="MSR75" s="172"/>
      <c r="MSS75" s="172"/>
      <c r="MST75" s="172"/>
      <c r="MSU75" s="172"/>
      <c r="MSV75" s="172"/>
      <c r="MSW75" s="172"/>
      <c r="MSX75" s="172"/>
      <c r="MSY75" s="172"/>
      <c r="MSZ75" s="172"/>
      <c r="MTA75" s="172"/>
      <c r="MTB75" s="172"/>
      <c r="MTC75" s="172"/>
      <c r="MTD75" s="172"/>
      <c r="MTE75" s="172"/>
      <c r="MTF75" s="172"/>
      <c r="MTG75" s="172"/>
      <c r="MTH75" s="172"/>
      <c r="MTI75" s="172"/>
      <c r="MTJ75" s="172"/>
      <c r="MTK75" s="172"/>
      <c r="MTL75" s="172"/>
      <c r="MTM75" s="172"/>
      <c r="MTN75" s="172"/>
      <c r="MTO75" s="172"/>
      <c r="MTP75" s="172"/>
      <c r="MTQ75" s="172"/>
      <c r="MTR75" s="172"/>
      <c r="MTS75" s="172"/>
      <c r="MTT75" s="172"/>
      <c r="MTU75" s="172"/>
      <c r="MTV75" s="172"/>
      <c r="MTW75" s="172"/>
      <c r="MTX75" s="172"/>
      <c r="MTY75" s="172"/>
      <c r="MTZ75" s="172"/>
      <c r="MUA75" s="172"/>
      <c r="MUB75" s="172"/>
      <c r="MUC75" s="172"/>
      <c r="MUD75" s="172"/>
      <c r="MUE75" s="172"/>
      <c r="MUF75" s="172"/>
      <c r="MUG75" s="172"/>
      <c r="MUH75" s="172"/>
      <c r="MUI75" s="172"/>
      <c r="MUJ75" s="172"/>
      <c r="MUK75" s="172"/>
      <c r="MUL75" s="172"/>
      <c r="MUM75" s="172"/>
      <c r="MUN75" s="172"/>
      <c r="MUO75" s="172"/>
      <c r="MUP75" s="172"/>
      <c r="MUQ75" s="172"/>
      <c r="MUR75" s="172"/>
      <c r="MUS75" s="172"/>
      <c r="MUT75" s="172"/>
      <c r="MUU75" s="172"/>
      <c r="MUV75" s="172"/>
      <c r="MUW75" s="172"/>
      <c r="MUX75" s="172"/>
      <c r="MUY75" s="172"/>
      <c r="MUZ75" s="172"/>
      <c r="MVA75" s="172"/>
      <c r="MVB75" s="172"/>
      <c r="MVC75" s="172"/>
      <c r="MVD75" s="172"/>
      <c r="MVE75" s="172"/>
      <c r="MVF75" s="172"/>
      <c r="MVG75" s="172"/>
      <c r="MVH75" s="172"/>
      <c r="MVI75" s="172"/>
      <c r="MVJ75" s="172"/>
      <c r="MVK75" s="172"/>
      <c r="MVL75" s="172"/>
      <c r="MVM75" s="172"/>
      <c r="MVN75" s="172"/>
      <c r="MVO75" s="172"/>
      <c r="MVP75" s="172"/>
      <c r="MVQ75" s="172"/>
      <c r="MVR75" s="172"/>
      <c r="MVS75" s="172"/>
      <c r="MVT75" s="172"/>
      <c r="MVU75" s="172"/>
      <c r="MVV75" s="172"/>
      <c r="MVW75" s="172"/>
      <c r="MVX75" s="172"/>
      <c r="MVY75" s="172"/>
      <c r="MVZ75" s="172"/>
      <c r="MWA75" s="172"/>
      <c r="MWB75" s="172"/>
      <c r="MWC75" s="172"/>
      <c r="MWD75" s="172"/>
      <c r="MWE75" s="172"/>
      <c r="MWF75" s="172"/>
      <c r="MWG75" s="172"/>
      <c r="MWH75" s="172"/>
      <c r="MWI75" s="172"/>
      <c r="MWJ75" s="172"/>
      <c r="MWK75" s="172"/>
      <c r="MWL75" s="172"/>
      <c r="MWM75" s="172"/>
      <c r="MWN75" s="172"/>
      <c r="MWO75" s="172"/>
      <c r="MWP75" s="172"/>
      <c r="MWQ75" s="172"/>
      <c r="MWR75" s="172"/>
      <c r="MWS75" s="172"/>
      <c r="MWT75" s="172"/>
      <c r="MWU75" s="172"/>
      <c r="MWV75" s="172"/>
      <c r="MWW75" s="172"/>
      <c r="MWX75" s="172"/>
      <c r="MWY75" s="172"/>
      <c r="MWZ75" s="172"/>
      <c r="MXA75" s="172"/>
      <c r="MXB75" s="172"/>
      <c r="MXC75" s="172"/>
      <c r="MXD75" s="172"/>
      <c r="MXE75" s="172"/>
      <c r="MXF75" s="172"/>
      <c r="MXG75" s="172"/>
      <c r="MXH75" s="172"/>
      <c r="MXI75" s="172"/>
      <c r="MXJ75" s="172"/>
      <c r="MXK75" s="172"/>
      <c r="MXL75" s="172"/>
      <c r="MXM75" s="172"/>
      <c r="MXN75" s="172"/>
      <c r="MXO75" s="172"/>
      <c r="MXP75" s="172"/>
      <c r="MXQ75" s="172"/>
      <c r="MXR75" s="172"/>
      <c r="MXS75" s="172"/>
      <c r="MXT75" s="172"/>
      <c r="MXU75" s="172"/>
      <c r="MXV75" s="172"/>
      <c r="MXW75" s="172"/>
      <c r="MXX75" s="172"/>
      <c r="MXY75" s="172"/>
      <c r="MXZ75" s="172"/>
      <c r="MYA75" s="172"/>
      <c r="MYB75" s="172"/>
      <c r="MYC75" s="172"/>
      <c r="MYD75" s="172"/>
      <c r="MYE75" s="172"/>
      <c r="MYF75" s="172"/>
      <c r="MYG75" s="172"/>
      <c r="MYH75" s="172"/>
      <c r="MYI75" s="172"/>
      <c r="MYJ75" s="172"/>
      <c r="MYK75" s="172"/>
      <c r="MYL75" s="172"/>
      <c r="MYM75" s="172"/>
      <c r="MYN75" s="172"/>
      <c r="MYO75" s="172"/>
      <c r="MYP75" s="172"/>
      <c r="MYQ75" s="172"/>
      <c r="MYR75" s="172"/>
      <c r="MYS75" s="172"/>
      <c r="MYT75" s="172"/>
      <c r="MYU75" s="172"/>
      <c r="MYV75" s="172"/>
      <c r="MYW75" s="172"/>
      <c r="MYX75" s="172"/>
      <c r="MYY75" s="172"/>
      <c r="MYZ75" s="172"/>
      <c r="MZA75" s="172"/>
      <c r="MZB75" s="172"/>
      <c r="MZC75" s="172"/>
      <c r="MZD75" s="172"/>
      <c r="MZE75" s="172"/>
      <c r="MZF75" s="172"/>
      <c r="MZG75" s="172"/>
      <c r="MZH75" s="172"/>
      <c r="MZI75" s="172"/>
      <c r="MZJ75" s="172"/>
      <c r="MZK75" s="172"/>
      <c r="MZL75" s="172"/>
      <c r="MZM75" s="172"/>
      <c r="MZN75" s="172"/>
      <c r="MZO75" s="172"/>
      <c r="MZP75" s="172"/>
      <c r="MZQ75" s="172"/>
      <c r="MZR75" s="172"/>
      <c r="MZS75" s="172"/>
      <c r="MZT75" s="172"/>
      <c r="MZU75" s="172"/>
      <c r="MZV75" s="172"/>
      <c r="MZW75" s="172"/>
      <c r="MZX75" s="172"/>
      <c r="MZY75" s="172"/>
      <c r="MZZ75" s="172"/>
      <c r="NAA75" s="172"/>
      <c r="NAB75" s="172"/>
      <c r="NAC75" s="172"/>
      <c r="NAD75" s="172"/>
      <c r="NAE75" s="172"/>
      <c r="NAF75" s="172"/>
      <c r="NAG75" s="172"/>
      <c r="NAH75" s="172"/>
      <c r="NAI75" s="172"/>
      <c r="NAJ75" s="172"/>
      <c r="NAK75" s="172"/>
      <c r="NAL75" s="172"/>
      <c r="NAM75" s="172"/>
      <c r="NAN75" s="172"/>
      <c r="NAO75" s="172"/>
      <c r="NAP75" s="172"/>
      <c r="NAQ75" s="172"/>
      <c r="NAR75" s="172"/>
      <c r="NAS75" s="172"/>
      <c r="NAT75" s="172"/>
      <c r="NAU75" s="172"/>
      <c r="NAV75" s="172"/>
      <c r="NAW75" s="172"/>
      <c r="NAX75" s="172"/>
      <c r="NAY75" s="172"/>
      <c r="NAZ75" s="172"/>
      <c r="NBA75" s="172"/>
      <c r="NBB75" s="172"/>
      <c r="NBC75" s="172"/>
      <c r="NBD75" s="172"/>
      <c r="NBE75" s="172"/>
      <c r="NBF75" s="172"/>
      <c r="NBG75" s="172"/>
      <c r="NBH75" s="172"/>
      <c r="NBI75" s="172"/>
      <c r="NBJ75" s="172"/>
      <c r="NBK75" s="172"/>
      <c r="NBL75" s="172"/>
      <c r="NBM75" s="172"/>
      <c r="NBN75" s="172"/>
      <c r="NBO75" s="172"/>
      <c r="NBP75" s="172"/>
      <c r="NBQ75" s="172"/>
      <c r="NBR75" s="172"/>
      <c r="NBS75" s="172"/>
      <c r="NBT75" s="172"/>
      <c r="NBU75" s="172"/>
      <c r="NBV75" s="172"/>
      <c r="NBW75" s="172"/>
      <c r="NBX75" s="172"/>
      <c r="NBY75" s="172"/>
      <c r="NBZ75" s="172"/>
      <c r="NCA75" s="172"/>
      <c r="NCB75" s="172"/>
      <c r="NCC75" s="172"/>
      <c r="NCD75" s="172"/>
      <c r="NCE75" s="172"/>
      <c r="NCF75" s="172"/>
      <c r="NCG75" s="172"/>
      <c r="NCH75" s="172"/>
      <c r="NCI75" s="172"/>
      <c r="NCJ75" s="172"/>
      <c r="NCK75" s="172"/>
      <c r="NCL75" s="172"/>
      <c r="NCM75" s="172"/>
      <c r="NCN75" s="172"/>
      <c r="NCO75" s="172"/>
      <c r="NCP75" s="172"/>
      <c r="NCQ75" s="172"/>
      <c r="NCR75" s="172"/>
      <c r="NCS75" s="172"/>
      <c r="NCT75" s="172"/>
      <c r="NCU75" s="172"/>
      <c r="NCV75" s="172"/>
      <c r="NCW75" s="172"/>
      <c r="NCX75" s="172"/>
      <c r="NCY75" s="172"/>
      <c r="NCZ75" s="172"/>
      <c r="NDA75" s="172"/>
      <c r="NDB75" s="172"/>
      <c r="NDC75" s="172"/>
      <c r="NDD75" s="172"/>
      <c r="NDE75" s="172"/>
      <c r="NDF75" s="172"/>
      <c r="NDG75" s="172"/>
      <c r="NDH75" s="172"/>
      <c r="NDI75" s="172"/>
      <c r="NDJ75" s="172"/>
      <c r="NDK75" s="172"/>
      <c r="NDL75" s="172"/>
      <c r="NDM75" s="172"/>
      <c r="NDN75" s="172"/>
      <c r="NDO75" s="172"/>
      <c r="NDP75" s="172"/>
      <c r="NDQ75" s="172"/>
      <c r="NDR75" s="172"/>
      <c r="NDS75" s="172"/>
      <c r="NDT75" s="172"/>
      <c r="NDU75" s="172"/>
      <c r="NDV75" s="172"/>
      <c r="NDW75" s="172"/>
      <c r="NDX75" s="172"/>
      <c r="NDY75" s="172"/>
      <c r="NDZ75" s="172"/>
      <c r="NEA75" s="172"/>
      <c r="NEB75" s="172"/>
      <c r="NEC75" s="172"/>
      <c r="NED75" s="172"/>
      <c r="NEE75" s="172"/>
      <c r="NEF75" s="172"/>
      <c r="NEG75" s="172"/>
      <c r="NEH75" s="172"/>
      <c r="NEI75" s="172"/>
      <c r="NEJ75" s="172"/>
      <c r="NEK75" s="172"/>
      <c r="NEL75" s="172"/>
      <c r="NEM75" s="172"/>
      <c r="NEN75" s="172"/>
      <c r="NEO75" s="172"/>
      <c r="NEP75" s="172"/>
      <c r="NEQ75" s="172"/>
      <c r="NER75" s="172"/>
      <c r="NES75" s="172"/>
      <c r="NET75" s="172"/>
      <c r="NEU75" s="172"/>
      <c r="NEV75" s="172"/>
      <c r="NEW75" s="172"/>
      <c r="NEX75" s="172"/>
      <c r="NEY75" s="172"/>
      <c r="NEZ75" s="172"/>
      <c r="NFA75" s="172"/>
      <c r="NFB75" s="172"/>
      <c r="NFC75" s="172"/>
      <c r="NFD75" s="172"/>
      <c r="NFE75" s="172"/>
      <c r="NFF75" s="172"/>
      <c r="NFG75" s="172"/>
      <c r="NFH75" s="172"/>
      <c r="NFI75" s="172"/>
      <c r="NFJ75" s="172"/>
      <c r="NFK75" s="172"/>
      <c r="NFL75" s="172"/>
      <c r="NFM75" s="172"/>
      <c r="NFN75" s="172"/>
      <c r="NFO75" s="172"/>
      <c r="NFP75" s="172"/>
      <c r="NFQ75" s="172"/>
      <c r="NFR75" s="172"/>
      <c r="NFS75" s="172"/>
      <c r="NFT75" s="172"/>
      <c r="NFU75" s="172"/>
      <c r="NFV75" s="172"/>
      <c r="NFW75" s="172"/>
      <c r="NFX75" s="172"/>
      <c r="NFY75" s="172"/>
      <c r="NFZ75" s="172"/>
      <c r="NGA75" s="172"/>
      <c r="NGB75" s="172"/>
      <c r="NGC75" s="172"/>
      <c r="NGD75" s="172"/>
      <c r="NGE75" s="172"/>
      <c r="NGF75" s="172"/>
      <c r="NGG75" s="172"/>
      <c r="NGH75" s="172"/>
      <c r="NGI75" s="172"/>
      <c r="NGJ75" s="172"/>
      <c r="NGK75" s="172"/>
      <c r="NGL75" s="172"/>
      <c r="NGM75" s="172"/>
      <c r="NGN75" s="172"/>
      <c r="NGO75" s="172"/>
      <c r="NGP75" s="172"/>
      <c r="NGQ75" s="172"/>
      <c r="NGR75" s="172"/>
      <c r="NGS75" s="172"/>
      <c r="NGT75" s="172"/>
      <c r="NGU75" s="172"/>
      <c r="NGV75" s="172"/>
      <c r="NGW75" s="172"/>
      <c r="NGX75" s="172"/>
      <c r="NGY75" s="172"/>
      <c r="NGZ75" s="172"/>
      <c r="NHA75" s="172"/>
      <c r="NHB75" s="172"/>
      <c r="NHC75" s="172"/>
      <c r="NHD75" s="172"/>
      <c r="NHE75" s="172"/>
      <c r="NHF75" s="172"/>
      <c r="NHG75" s="172"/>
      <c r="NHH75" s="172"/>
      <c r="NHI75" s="172"/>
      <c r="NHJ75" s="172"/>
      <c r="NHK75" s="172"/>
      <c r="NHL75" s="172"/>
      <c r="NHM75" s="172"/>
      <c r="NHN75" s="172"/>
      <c r="NHO75" s="172"/>
      <c r="NHP75" s="172"/>
      <c r="NHQ75" s="172"/>
      <c r="NHR75" s="172"/>
      <c r="NHS75" s="172"/>
      <c r="NHT75" s="172"/>
      <c r="NHU75" s="172"/>
      <c r="NHV75" s="172"/>
      <c r="NHW75" s="172"/>
      <c r="NHX75" s="172"/>
      <c r="NHY75" s="172"/>
      <c r="NHZ75" s="172"/>
      <c r="NIA75" s="172"/>
      <c r="NIB75" s="172"/>
      <c r="NIC75" s="172"/>
      <c r="NID75" s="172"/>
      <c r="NIE75" s="172"/>
      <c r="NIF75" s="172"/>
      <c r="NIG75" s="172"/>
      <c r="NIH75" s="172"/>
      <c r="NII75" s="172"/>
      <c r="NIJ75" s="172"/>
      <c r="NIK75" s="172"/>
      <c r="NIL75" s="172"/>
      <c r="NIM75" s="172"/>
      <c r="NIN75" s="172"/>
      <c r="NIO75" s="172"/>
      <c r="NIP75" s="172"/>
      <c r="NIQ75" s="172"/>
      <c r="NIR75" s="172"/>
      <c r="NIS75" s="172"/>
      <c r="NIT75" s="172"/>
      <c r="NIU75" s="172"/>
      <c r="NIV75" s="172"/>
      <c r="NIW75" s="172"/>
      <c r="NIX75" s="172"/>
      <c r="NIY75" s="172"/>
      <c r="NIZ75" s="172"/>
      <c r="NJA75" s="172"/>
      <c r="NJB75" s="172"/>
      <c r="NJC75" s="172"/>
      <c r="NJD75" s="172"/>
      <c r="NJE75" s="172"/>
      <c r="NJF75" s="172"/>
      <c r="NJG75" s="172"/>
      <c r="NJH75" s="172"/>
      <c r="NJI75" s="172"/>
      <c r="NJJ75" s="172"/>
      <c r="NJK75" s="172"/>
      <c r="NJL75" s="172"/>
      <c r="NJM75" s="172"/>
      <c r="NJN75" s="172"/>
      <c r="NJO75" s="172"/>
      <c r="NJP75" s="172"/>
      <c r="NJQ75" s="172"/>
      <c r="NJR75" s="172"/>
      <c r="NJS75" s="172"/>
      <c r="NJT75" s="172"/>
      <c r="NJU75" s="172"/>
      <c r="NJV75" s="172"/>
      <c r="NJW75" s="172"/>
      <c r="NJX75" s="172"/>
      <c r="NJY75" s="172"/>
      <c r="NJZ75" s="172"/>
      <c r="NKA75" s="172"/>
      <c r="NKB75" s="172"/>
      <c r="NKC75" s="172"/>
      <c r="NKD75" s="172"/>
      <c r="NKE75" s="172"/>
      <c r="NKF75" s="172"/>
      <c r="NKG75" s="172"/>
      <c r="NKH75" s="172"/>
      <c r="NKI75" s="172"/>
      <c r="NKJ75" s="172"/>
      <c r="NKK75" s="172"/>
      <c r="NKL75" s="172"/>
      <c r="NKM75" s="172"/>
      <c r="NKN75" s="172"/>
      <c r="NKO75" s="172"/>
      <c r="NKP75" s="172"/>
      <c r="NKQ75" s="172"/>
      <c r="NKR75" s="172"/>
      <c r="NKS75" s="172"/>
      <c r="NKT75" s="172"/>
      <c r="NKU75" s="172"/>
      <c r="NKV75" s="172"/>
      <c r="NKW75" s="172"/>
      <c r="NKX75" s="172"/>
      <c r="NKY75" s="172"/>
      <c r="NKZ75" s="172"/>
      <c r="NLA75" s="172"/>
      <c r="NLB75" s="172"/>
      <c r="NLC75" s="172"/>
      <c r="NLD75" s="172"/>
      <c r="NLE75" s="172"/>
      <c r="NLF75" s="172"/>
      <c r="NLG75" s="172"/>
      <c r="NLH75" s="172"/>
      <c r="NLI75" s="172"/>
      <c r="NLJ75" s="172"/>
      <c r="NLK75" s="172"/>
      <c r="NLL75" s="172"/>
      <c r="NLM75" s="172"/>
      <c r="NLN75" s="172"/>
      <c r="NLO75" s="172"/>
      <c r="NLP75" s="172"/>
      <c r="NLQ75" s="172"/>
      <c r="NLR75" s="172"/>
      <c r="NLS75" s="172"/>
      <c r="NLT75" s="172"/>
      <c r="NLU75" s="172"/>
      <c r="NLV75" s="172"/>
      <c r="NLW75" s="172"/>
      <c r="NLX75" s="172"/>
      <c r="NLY75" s="172"/>
      <c r="NLZ75" s="172"/>
      <c r="NMA75" s="172"/>
      <c r="NMB75" s="172"/>
      <c r="NMC75" s="172"/>
      <c r="NMD75" s="172"/>
      <c r="NME75" s="172"/>
      <c r="NMF75" s="172"/>
      <c r="NMG75" s="172"/>
      <c r="NMH75" s="172"/>
      <c r="NMI75" s="172"/>
      <c r="NMJ75" s="172"/>
      <c r="NMK75" s="172"/>
      <c r="NML75" s="172"/>
      <c r="NMM75" s="172"/>
      <c r="NMN75" s="172"/>
      <c r="NMO75" s="172"/>
      <c r="NMP75" s="172"/>
      <c r="NMQ75" s="172"/>
      <c r="NMR75" s="172"/>
      <c r="NMS75" s="172"/>
      <c r="NMT75" s="172"/>
      <c r="NMU75" s="172"/>
      <c r="NMV75" s="172"/>
      <c r="NMW75" s="172"/>
      <c r="NMX75" s="172"/>
      <c r="NMY75" s="172"/>
      <c r="NMZ75" s="172"/>
      <c r="NNA75" s="172"/>
      <c r="NNB75" s="172"/>
      <c r="NNC75" s="172"/>
      <c r="NND75" s="172"/>
      <c r="NNE75" s="172"/>
      <c r="NNF75" s="172"/>
      <c r="NNG75" s="172"/>
      <c r="NNH75" s="172"/>
      <c r="NNI75" s="172"/>
      <c r="NNJ75" s="172"/>
      <c r="NNK75" s="172"/>
      <c r="NNL75" s="172"/>
      <c r="NNM75" s="172"/>
      <c r="NNN75" s="172"/>
      <c r="NNO75" s="172"/>
      <c r="NNP75" s="172"/>
      <c r="NNQ75" s="172"/>
      <c r="NNR75" s="172"/>
      <c r="NNS75" s="172"/>
      <c r="NNT75" s="172"/>
      <c r="NNU75" s="172"/>
      <c r="NNV75" s="172"/>
      <c r="NNW75" s="172"/>
      <c r="NNX75" s="172"/>
      <c r="NNY75" s="172"/>
      <c r="NNZ75" s="172"/>
      <c r="NOA75" s="172"/>
      <c r="NOB75" s="172"/>
      <c r="NOC75" s="172"/>
      <c r="NOD75" s="172"/>
      <c r="NOE75" s="172"/>
      <c r="NOF75" s="172"/>
      <c r="NOG75" s="172"/>
      <c r="NOH75" s="172"/>
      <c r="NOI75" s="172"/>
      <c r="NOJ75" s="172"/>
      <c r="NOK75" s="172"/>
      <c r="NOL75" s="172"/>
      <c r="NOM75" s="172"/>
      <c r="NON75" s="172"/>
      <c r="NOO75" s="172"/>
      <c r="NOP75" s="172"/>
      <c r="NOQ75" s="172"/>
      <c r="NOR75" s="172"/>
      <c r="NOS75" s="172"/>
      <c r="NOT75" s="172"/>
      <c r="NOU75" s="172"/>
      <c r="NOV75" s="172"/>
      <c r="NOW75" s="172"/>
      <c r="NOX75" s="172"/>
      <c r="NOY75" s="172"/>
      <c r="NOZ75" s="172"/>
      <c r="NPA75" s="172"/>
      <c r="NPB75" s="172"/>
      <c r="NPC75" s="172"/>
      <c r="NPD75" s="172"/>
      <c r="NPE75" s="172"/>
      <c r="NPF75" s="172"/>
      <c r="NPG75" s="172"/>
      <c r="NPH75" s="172"/>
      <c r="NPI75" s="172"/>
      <c r="NPJ75" s="172"/>
      <c r="NPK75" s="172"/>
      <c r="NPL75" s="172"/>
      <c r="NPM75" s="172"/>
      <c r="NPN75" s="172"/>
      <c r="NPO75" s="172"/>
      <c r="NPP75" s="172"/>
      <c r="NPQ75" s="172"/>
      <c r="NPR75" s="172"/>
      <c r="NPS75" s="172"/>
      <c r="NPT75" s="172"/>
      <c r="NPU75" s="172"/>
      <c r="NPV75" s="172"/>
      <c r="NPW75" s="172"/>
      <c r="NPX75" s="172"/>
      <c r="NPY75" s="172"/>
      <c r="NPZ75" s="172"/>
      <c r="NQA75" s="172"/>
      <c r="NQB75" s="172"/>
      <c r="NQC75" s="172"/>
      <c r="NQD75" s="172"/>
      <c r="NQE75" s="172"/>
      <c r="NQF75" s="172"/>
      <c r="NQG75" s="172"/>
      <c r="NQH75" s="172"/>
      <c r="NQI75" s="172"/>
      <c r="NQJ75" s="172"/>
      <c r="NQK75" s="172"/>
      <c r="NQL75" s="172"/>
      <c r="NQM75" s="172"/>
      <c r="NQN75" s="172"/>
      <c r="NQO75" s="172"/>
      <c r="NQP75" s="172"/>
      <c r="NQQ75" s="172"/>
      <c r="NQR75" s="172"/>
      <c r="NQS75" s="172"/>
      <c r="NQT75" s="172"/>
      <c r="NQU75" s="172"/>
      <c r="NQV75" s="172"/>
      <c r="NQW75" s="172"/>
      <c r="NQX75" s="172"/>
      <c r="NQY75" s="172"/>
      <c r="NQZ75" s="172"/>
      <c r="NRA75" s="172"/>
      <c r="NRB75" s="172"/>
      <c r="NRC75" s="172"/>
      <c r="NRD75" s="172"/>
      <c r="NRE75" s="172"/>
      <c r="NRF75" s="172"/>
      <c r="NRG75" s="172"/>
      <c r="NRH75" s="172"/>
      <c r="NRI75" s="172"/>
      <c r="NRJ75" s="172"/>
      <c r="NRK75" s="172"/>
      <c r="NRL75" s="172"/>
      <c r="NRM75" s="172"/>
      <c r="NRN75" s="172"/>
      <c r="NRO75" s="172"/>
      <c r="NRP75" s="172"/>
      <c r="NRQ75" s="172"/>
      <c r="NRR75" s="172"/>
      <c r="NRS75" s="172"/>
      <c r="NRT75" s="172"/>
      <c r="NRU75" s="172"/>
      <c r="NRV75" s="172"/>
      <c r="NRW75" s="172"/>
      <c r="NRX75" s="172"/>
      <c r="NRY75" s="172"/>
      <c r="NRZ75" s="172"/>
      <c r="NSA75" s="172"/>
      <c r="NSB75" s="172"/>
      <c r="NSC75" s="172"/>
      <c r="NSD75" s="172"/>
      <c r="NSE75" s="172"/>
      <c r="NSF75" s="172"/>
      <c r="NSG75" s="172"/>
      <c r="NSH75" s="172"/>
      <c r="NSI75" s="172"/>
      <c r="NSJ75" s="172"/>
      <c r="NSK75" s="172"/>
      <c r="NSL75" s="172"/>
      <c r="NSM75" s="172"/>
      <c r="NSN75" s="172"/>
      <c r="NSO75" s="172"/>
      <c r="NSP75" s="172"/>
      <c r="NSQ75" s="172"/>
      <c r="NSR75" s="172"/>
      <c r="NSS75" s="172"/>
      <c r="NST75" s="172"/>
      <c r="NSU75" s="172"/>
      <c r="NSV75" s="172"/>
      <c r="NSW75" s="172"/>
      <c r="NSX75" s="172"/>
      <c r="NSY75" s="172"/>
      <c r="NSZ75" s="172"/>
      <c r="NTA75" s="172"/>
      <c r="NTB75" s="172"/>
      <c r="NTC75" s="172"/>
      <c r="NTD75" s="172"/>
      <c r="NTE75" s="172"/>
      <c r="NTF75" s="172"/>
      <c r="NTG75" s="172"/>
      <c r="NTH75" s="172"/>
      <c r="NTI75" s="172"/>
      <c r="NTJ75" s="172"/>
      <c r="NTK75" s="172"/>
      <c r="NTL75" s="172"/>
      <c r="NTM75" s="172"/>
      <c r="NTN75" s="172"/>
      <c r="NTO75" s="172"/>
      <c r="NTP75" s="172"/>
      <c r="NTQ75" s="172"/>
      <c r="NTR75" s="172"/>
      <c r="NTS75" s="172"/>
      <c r="NTT75" s="172"/>
      <c r="NTU75" s="172"/>
      <c r="NTV75" s="172"/>
      <c r="NTW75" s="172"/>
      <c r="NTX75" s="172"/>
      <c r="NTY75" s="172"/>
      <c r="NTZ75" s="172"/>
      <c r="NUA75" s="172"/>
      <c r="NUB75" s="172"/>
      <c r="NUC75" s="172"/>
      <c r="NUD75" s="172"/>
      <c r="NUE75" s="172"/>
      <c r="NUF75" s="172"/>
      <c r="NUG75" s="172"/>
      <c r="NUH75" s="172"/>
      <c r="NUI75" s="172"/>
      <c r="NUJ75" s="172"/>
      <c r="NUK75" s="172"/>
      <c r="NUL75" s="172"/>
      <c r="NUM75" s="172"/>
      <c r="NUN75" s="172"/>
      <c r="NUO75" s="172"/>
      <c r="NUP75" s="172"/>
      <c r="NUQ75" s="172"/>
      <c r="NUR75" s="172"/>
      <c r="NUS75" s="172"/>
      <c r="NUT75" s="172"/>
      <c r="NUU75" s="172"/>
      <c r="NUV75" s="172"/>
      <c r="NUW75" s="172"/>
      <c r="NUX75" s="172"/>
      <c r="NUY75" s="172"/>
      <c r="NUZ75" s="172"/>
      <c r="NVA75" s="172"/>
      <c r="NVB75" s="172"/>
      <c r="NVC75" s="172"/>
      <c r="NVD75" s="172"/>
      <c r="NVE75" s="172"/>
      <c r="NVF75" s="172"/>
      <c r="NVG75" s="172"/>
      <c r="NVH75" s="172"/>
      <c r="NVI75" s="172"/>
      <c r="NVJ75" s="172"/>
      <c r="NVK75" s="172"/>
      <c r="NVL75" s="172"/>
      <c r="NVM75" s="172"/>
      <c r="NVN75" s="172"/>
      <c r="NVO75" s="172"/>
      <c r="NVP75" s="172"/>
      <c r="NVQ75" s="172"/>
      <c r="NVR75" s="172"/>
      <c r="NVS75" s="172"/>
      <c r="NVT75" s="172"/>
      <c r="NVU75" s="172"/>
      <c r="NVV75" s="172"/>
      <c r="NVW75" s="172"/>
      <c r="NVX75" s="172"/>
      <c r="NVY75" s="172"/>
      <c r="NVZ75" s="172"/>
      <c r="NWA75" s="172"/>
      <c r="NWB75" s="172"/>
      <c r="NWC75" s="172"/>
      <c r="NWD75" s="172"/>
      <c r="NWE75" s="172"/>
      <c r="NWF75" s="172"/>
      <c r="NWG75" s="172"/>
      <c r="NWH75" s="172"/>
      <c r="NWI75" s="172"/>
      <c r="NWJ75" s="172"/>
      <c r="NWK75" s="172"/>
      <c r="NWL75" s="172"/>
      <c r="NWM75" s="172"/>
      <c r="NWN75" s="172"/>
      <c r="NWO75" s="172"/>
      <c r="NWP75" s="172"/>
      <c r="NWQ75" s="172"/>
      <c r="NWR75" s="172"/>
      <c r="NWS75" s="172"/>
      <c r="NWT75" s="172"/>
      <c r="NWU75" s="172"/>
      <c r="NWV75" s="172"/>
      <c r="NWW75" s="172"/>
      <c r="NWX75" s="172"/>
      <c r="NWY75" s="172"/>
      <c r="NWZ75" s="172"/>
      <c r="NXA75" s="172"/>
      <c r="NXB75" s="172"/>
      <c r="NXC75" s="172"/>
      <c r="NXD75" s="172"/>
      <c r="NXE75" s="172"/>
      <c r="NXF75" s="172"/>
      <c r="NXG75" s="172"/>
      <c r="NXH75" s="172"/>
      <c r="NXI75" s="172"/>
      <c r="NXJ75" s="172"/>
      <c r="NXK75" s="172"/>
      <c r="NXL75" s="172"/>
      <c r="NXM75" s="172"/>
      <c r="NXN75" s="172"/>
      <c r="NXO75" s="172"/>
      <c r="NXP75" s="172"/>
      <c r="NXQ75" s="172"/>
      <c r="NXR75" s="172"/>
      <c r="NXS75" s="172"/>
      <c r="NXT75" s="172"/>
      <c r="NXU75" s="172"/>
      <c r="NXV75" s="172"/>
      <c r="NXW75" s="172"/>
      <c r="NXX75" s="172"/>
      <c r="NXY75" s="172"/>
      <c r="NXZ75" s="172"/>
      <c r="NYA75" s="172"/>
      <c r="NYB75" s="172"/>
      <c r="NYC75" s="172"/>
      <c r="NYD75" s="172"/>
      <c r="NYE75" s="172"/>
      <c r="NYF75" s="172"/>
      <c r="NYG75" s="172"/>
      <c r="NYH75" s="172"/>
      <c r="NYI75" s="172"/>
      <c r="NYJ75" s="172"/>
      <c r="NYK75" s="172"/>
      <c r="NYL75" s="172"/>
      <c r="NYM75" s="172"/>
      <c r="NYN75" s="172"/>
      <c r="NYO75" s="172"/>
      <c r="NYP75" s="172"/>
      <c r="NYQ75" s="172"/>
      <c r="NYR75" s="172"/>
      <c r="NYS75" s="172"/>
      <c r="NYT75" s="172"/>
      <c r="NYU75" s="172"/>
      <c r="NYV75" s="172"/>
      <c r="NYW75" s="172"/>
      <c r="NYX75" s="172"/>
      <c r="NYY75" s="172"/>
      <c r="NYZ75" s="172"/>
      <c r="NZA75" s="172"/>
      <c r="NZB75" s="172"/>
      <c r="NZC75" s="172"/>
      <c r="NZD75" s="172"/>
      <c r="NZE75" s="172"/>
      <c r="NZF75" s="172"/>
      <c r="NZG75" s="172"/>
      <c r="NZH75" s="172"/>
      <c r="NZI75" s="172"/>
      <c r="NZJ75" s="172"/>
      <c r="NZK75" s="172"/>
      <c r="NZL75" s="172"/>
      <c r="NZM75" s="172"/>
      <c r="NZN75" s="172"/>
      <c r="NZO75" s="172"/>
      <c r="NZP75" s="172"/>
      <c r="NZQ75" s="172"/>
      <c r="NZR75" s="172"/>
      <c r="NZS75" s="172"/>
      <c r="NZT75" s="172"/>
      <c r="NZU75" s="172"/>
      <c r="NZV75" s="172"/>
      <c r="NZW75" s="172"/>
      <c r="NZX75" s="172"/>
      <c r="NZY75" s="172"/>
      <c r="NZZ75" s="172"/>
      <c r="OAA75" s="172"/>
      <c r="OAB75" s="172"/>
      <c r="OAC75" s="172"/>
      <c r="OAD75" s="172"/>
      <c r="OAE75" s="172"/>
      <c r="OAF75" s="172"/>
      <c r="OAG75" s="172"/>
      <c r="OAH75" s="172"/>
      <c r="OAI75" s="172"/>
      <c r="OAJ75" s="172"/>
      <c r="OAK75" s="172"/>
      <c r="OAL75" s="172"/>
      <c r="OAM75" s="172"/>
      <c r="OAN75" s="172"/>
      <c r="OAO75" s="172"/>
      <c r="OAP75" s="172"/>
      <c r="OAQ75" s="172"/>
      <c r="OAR75" s="172"/>
      <c r="OAS75" s="172"/>
      <c r="OAT75" s="172"/>
      <c r="OAU75" s="172"/>
      <c r="OAV75" s="172"/>
      <c r="OAW75" s="172"/>
      <c r="OAX75" s="172"/>
      <c r="OAY75" s="172"/>
      <c r="OAZ75" s="172"/>
      <c r="OBA75" s="172"/>
      <c r="OBB75" s="172"/>
      <c r="OBC75" s="172"/>
      <c r="OBD75" s="172"/>
      <c r="OBE75" s="172"/>
      <c r="OBF75" s="172"/>
      <c r="OBG75" s="172"/>
      <c r="OBH75" s="172"/>
      <c r="OBI75" s="172"/>
      <c r="OBJ75" s="172"/>
      <c r="OBK75" s="172"/>
      <c r="OBL75" s="172"/>
      <c r="OBM75" s="172"/>
      <c r="OBN75" s="172"/>
      <c r="OBO75" s="172"/>
      <c r="OBP75" s="172"/>
      <c r="OBQ75" s="172"/>
      <c r="OBR75" s="172"/>
      <c r="OBS75" s="172"/>
      <c r="OBT75" s="172"/>
      <c r="OBU75" s="172"/>
      <c r="OBV75" s="172"/>
      <c r="OBW75" s="172"/>
      <c r="OBX75" s="172"/>
      <c r="OBY75" s="172"/>
      <c r="OBZ75" s="172"/>
      <c r="OCA75" s="172"/>
      <c r="OCB75" s="172"/>
      <c r="OCC75" s="172"/>
      <c r="OCD75" s="172"/>
      <c r="OCE75" s="172"/>
      <c r="OCF75" s="172"/>
      <c r="OCG75" s="172"/>
      <c r="OCH75" s="172"/>
      <c r="OCI75" s="172"/>
      <c r="OCJ75" s="172"/>
      <c r="OCK75" s="172"/>
      <c r="OCL75" s="172"/>
      <c r="OCM75" s="172"/>
      <c r="OCN75" s="172"/>
      <c r="OCO75" s="172"/>
      <c r="OCP75" s="172"/>
      <c r="OCQ75" s="172"/>
      <c r="OCR75" s="172"/>
      <c r="OCS75" s="172"/>
      <c r="OCT75" s="172"/>
      <c r="OCU75" s="172"/>
      <c r="OCV75" s="172"/>
      <c r="OCW75" s="172"/>
      <c r="OCX75" s="172"/>
      <c r="OCY75" s="172"/>
      <c r="OCZ75" s="172"/>
      <c r="ODA75" s="172"/>
      <c r="ODB75" s="172"/>
      <c r="ODC75" s="172"/>
      <c r="ODD75" s="172"/>
      <c r="ODE75" s="172"/>
      <c r="ODF75" s="172"/>
      <c r="ODG75" s="172"/>
      <c r="ODH75" s="172"/>
      <c r="ODI75" s="172"/>
      <c r="ODJ75" s="172"/>
      <c r="ODK75" s="172"/>
      <c r="ODL75" s="172"/>
      <c r="ODM75" s="172"/>
      <c r="ODN75" s="172"/>
      <c r="ODO75" s="172"/>
      <c r="ODP75" s="172"/>
      <c r="ODQ75" s="172"/>
      <c r="ODR75" s="172"/>
      <c r="ODS75" s="172"/>
      <c r="ODT75" s="172"/>
      <c r="ODU75" s="172"/>
      <c r="ODV75" s="172"/>
      <c r="ODW75" s="172"/>
      <c r="ODX75" s="172"/>
      <c r="ODY75" s="172"/>
      <c r="ODZ75" s="172"/>
      <c r="OEA75" s="172"/>
      <c r="OEB75" s="172"/>
      <c r="OEC75" s="172"/>
      <c r="OED75" s="172"/>
      <c r="OEE75" s="172"/>
      <c r="OEF75" s="172"/>
      <c r="OEG75" s="172"/>
      <c r="OEH75" s="172"/>
      <c r="OEI75" s="172"/>
      <c r="OEJ75" s="172"/>
      <c r="OEK75" s="172"/>
      <c r="OEL75" s="172"/>
      <c r="OEM75" s="172"/>
      <c r="OEN75" s="172"/>
      <c r="OEO75" s="172"/>
      <c r="OEP75" s="172"/>
      <c r="OEQ75" s="172"/>
      <c r="OER75" s="172"/>
      <c r="OES75" s="172"/>
      <c r="OET75" s="172"/>
      <c r="OEU75" s="172"/>
      <c r="OEV75" s="172"/>
      <c r="OEW75" s="172"/>
      <c r="OEX75" s="172"/>
      <c r="OEY75" s="172"/>
      <c r="OEZ75" s="172"/>
      <c r="OFA75" s="172"/>
      <c r="OFB75" s="172"/>
      <c r="OFC75" s="172"/>
      <c r="OFD75" s="172"/>
      <c r="OFE75" s="172"/>
      <c r="OFF75" s="172"/>
      <c r="OFG75" s="172"/>
      <c r="OFH75" s="172"/>
      <c r="OFI75" s="172"/>
      <c r="OFJ75" s="172"/>
      <c r="OFK75" s="172"/>
      <c r="OFL75" s="172"/>
      <c r="OFM75" s="172"/>
      <c r="OFN75" s="172"/>
      <c r="OFO75" s="172"/>
      <c r="OFP75" s="172"/>
      <c r="OFQ75" s="172"/>
      <c r="OFR75" s="172"/>
      <c r="OFS75" s="172"/>
      <c r="OFT75" s="172"/>
      <c r="OFU75" s="172"/>
      <c r="OFV75" s="172"/>
      <c r="OFW75" s="172"/>
      <c r="OFX75" s="172"/>
      <c r="OFY75" s="172"/>
      <c r="OFZ75" s="172"/>
      <c r="OGA75" s="172"/>
      <c r="OGB75" s="172"/>
      <c r="OGC75" s="172"/>
      <c r="OGD75" s="172"/>
      <c r="OGE75" s="172"/>
      <c r="OGF75" s="172"/>
      <c r="OGG75" s="172"/>
      <c r="OGH75" s="172"/>
      <c r="OGI75" s="172"/>
      <c r="OGJ75" s="172"/>
      <c r="OGK75" s="172"/>
      <c r="OGL75" s="172"/>
      <c r="OGM75" s="172"/>
      <c r="OGN75" s="172"/>
      <c r="OGO75" s="172"/>
      <c r="OGP75" s="172"/>
      <c r="OGQ75" s="172"/>
      <c r="OGR75" s="172"/>
      <c r="OGS75" s="172"/>
      <c r="OGT75" s="172"/>
      <c r="OGU75" s="172"/>
      <c r="OGV75" s="172"/>
      <c r="OGW75" s="172"/>
      <c r="OGX75" s="172"/>
      <c r="OGY75" s="172"/>
      <c r="OGZ75" s="172"/>
      <c r="OHA75" s="172"/>
      <c r="OHB75" s="172"/>
      <c r="OHC75" s="172"/>
      <c r="OHD75" s="172"/>
      <c r="OHE75" s="172"/>
      <c r="OHF75" s="172"/>
      <c r="OHG75" s="172"/>
      <c r="OHH75" s="172"/>
      <c r="OHI75" s="172"/>
      <c r="OHJ75" s="172"/>
      <c r="OHK75" s="172"/>
      <c r="OHL75" s="172"/>
      <c r="OHM75" s="172"/>
      <c r="OHN75" s="172"/>
      <c r="OHO75" s="172"/>
      <c r="OHP75" s="172"/>
      <c r="OHQ75" s="172"/>
      <c r="OHR75" s="172"/>
      <c r="OHS75" s="172"/>
      <c r="OHT75" s="172"/>
      <c r="OHU75" s="172"/>
      <c r="OHV75" s="172"/>
      <c r="OHW75" s="172"/>
      <c r="OHX75" s="172"/>
      <c r="OHY75" s="172"/>
      <c r="OHZ75" s="172"/>
      <c r="OIA75" s="172"/>
      <c r="OIB75" s="172"/>
      <c r="OIC75" s="172"/>
      <c r="OID75" s="172"/>
      <c r="OIE75" s="172"/>
      <c r="OIF75" s="172"/>
      <c r="OIG75" s="172"/>
      <c r="OIH75" s="172"/>
      <c r="OII75" s="172"/>
      <c r="OIJ75" s="172"/>
      <c r="OIK75" s="172"/>
      <c r="OIL75" s="172"/>
      <c r="OIM75" s="172"/>
      <c r="OIN75" s="172"/>
      <c r="OIO75" s="172"/>
      <c r="OIP75" s="172"/>
      <c r="OIQ75" s="172"/>
      <c r="OIR75" s="172"/>
      <c r="OIS75" s="172"/>
      <c r="OIT75" s="172"/>
      <c r="OIU75" s="172"/>
      <c r="OIV75" s="172"/>
      <c r="OIW75" s="172"/>
      <c r="OIX75" s="172"/>
      <c r="OIY75" s="172"/>
      <c r="OIZ75" s="172"/>
      <c r="OJA75" s="172"/>
      <c r="OJB75" s="172"/>
      <c r="OJC75" s="172"/>
      <c r="OJD75" s="172"/>
      <c r="OJE75" s="172"/>
      <c r="OJF75" s="172"/>
      <c r="OJG75" s="172"/>
      <c r="OJH75" s="172"/>
      <c r="OJI75" s="172"/>
      <c r="OJJ75" s="172"/>
      <c r="OJK75" s="172"/>
      <c r="OJL75" s="172"/>
      <c r="OJM75" s="172"/>
      <c r="OJN75" s="172"/>
      <c r="OJO75" s="172"/>
      <c r="OJP75" s="172"/>
      <c r="OJQ75" s="172"/>
      <c r="OJR75" s="172"/>
      <c r="OJS75" s="172"/>
      <c r="OJT75" s="172"/>
      <c r="OJU75" s="172"/>
      <c r="OJV75" s="172"/>
      <c r="OJW75" s="172"/>
      <c r="OJX75" s="172"/>
      <c r="OJY75" s="172"/>
      <c r="OJZ75" s="172"/>
      <c r="OKA75" s="172"/>
      <c r="OKB75" s="172"/>
      <c r="OKC75" s="172"/>
      <c r="OKD75" s="172"/>
      <c r="OKE75" s="172"/>
      <c r="OKF75" s="172"/>
      <c r="OKG75" s="172"/>
      <c r="OKH75" s="172"/>
      <c r="OKI75" s="172"/>
      <c r="OKJ75" s="172"/>
      <c r="OKK75" s="172"/>
      <c r="OKL75" s="172"/>
      <c r="OKM75" s="172"/>
      <c r="OKN75" s="172"/>
      <c r="OKO75" s="172"/>
      <c r="OKP75" s="172"/>
      <c r="OKQ75" s="172"/>
      <c r="OKR75" s="172"/>
      <c r="OKS75" s="172"/>
      <c r="OKT75" s="172"/>
      <c r="OKU75" s="172"/>
      <c r="OKV75" s="172"/>
      <c r="OKW75" s="172"/>
      <c r="OKX75" s="172"/>
      <c r="OKY75" s="172"/>
      <c r="OKZ75" s="172"/>
      <c r="OLA75" s="172"/>
      <c r="OLB75" s="172"/>
      <c r="OLC75" s="172"/>
      <c r="OLD75" s="172"/>
      <c r="OLE75" s="172"/>
      <c r="OLF75" s="172"/>
      <c r="OLG75" s="172"/>
      <c r="OLH75" s="172"/>
      <c r="OLI75" s="172"/>
      <c r="OLJ75" s="172"/>
      <c r="OLK75" s="172"/>
      <c r="OLL75" s="172"/>
      <c r="OLM75" s="172"/>
      <c r="OLN75" s="172"/>
      <c r="OLO75" s="172"/>
      <c r="OLP75" s="172"/>
      <c r="OLQ75" s="172"/>
      <c r="OLR75" s="172"/>
      <c r="OLS75" s="172"/>
      <c r="OLT75" s="172"/>
      <c r="OLU75" s="172"/>
      <c r="OLV75" s="172"/>
      <c r="OLW75" s="172"/>
      <c r="OLX75" s="172"/>
      <c r="OLY75" s="172"/>
      <c r="OLZ75" s="172"/>
      <c r="OMA75" s="172"/>
      <c r="OMB75" s="172"/>
      <c r="OMC75" s="172"/>
      <c r="OMD75" s="172"/>
      <c r="OME75" s="172"/>
      <c r="OMF75" s="172"/>
      <c r="OMG75" s="172"/>
      <c r="OMH75" s="172"/>
      <c r="OMI75" s="172"/>
      <c r="OMJ75" s="172"/>
      <c r="OMK75" s="172"/>
      <c r="OML75" s="172"/>
      <c r="OMM75" s="172"/>
      <c r="OMN75" s="172"/>
      <c r="OMO75" s="172"/>
      <c r="OMP75" s="172"/>
      <c r="OMQ75" s="172"/>
      <c r="OMR75" s="172"/>
      <c r="OMS75" s="172"/>
      <c r="OMT75" s="172"/>
      <c r="OMU75" s="172"/>
      <c r="OMV75" s="172"/>
      <c r="OMW75" s="172"/>
      <c r="OMX75" s="172"/>
      <c r="OMY75" s="172"/>
      <c r="OMZ75" s="172"/>
      <c r="ONA75" s="172"/>
      <c r="ONB75" s="172"/>
      <c r="ONC75" s="172"/>
      <c r="OND75" s="172"/>
      <c r="ONE75" s="172"/>
      <c r="ONF75" s="172"/>
      <c r="ONG75" s="172"/>
      <c r="ONH75" s="172"/>
      <c r="ONI75" s="172"/>
      <c r="ONJ75" s="172"/>
      <c r="ONK75" s="172"/>
      <c r="ONL75" s="172"/>
      <c r="ONM75" s="172"/>
      <c r="ONN75" s="172"/>
      <c r="ONO75" s="172"/>
      <c r="ONP75" s="172"/>
      <c r="ONQ75" s="172"/>
      <c r="ONR75" s="172"/>
      <c r="ONS75" s="172"/>
      <c r="ONT75" s="172"/>
      <c r="ONU75" s="172"/>
      <c r="ONV75" s="172"/>
      <c r="ONW75" s="172"/>
      <c r="ONX75" s="172"/>
      <c r="ONY75" s="172"/>
      <c r="ONZ75" s="172"/>
      <c r="OOA75" s="172"/>
      <c r="OOB75" s="172"/>
      <c r="OOC75" s="172"/>
      <c r="OOD75" s="172"/>
      <c r="OOE75" s="172"/>
      <c r="OOF75" s="172"/>
      <c r="OOG75" s="172"/>
      <c r="OOH75" s="172"/>
      <c r="OOI75" s="172"/>
      <c r="OOJ75" s="172"/>
      <c r="OOK75" s="172"/>
      <c r="OOL75" s="172"/>
      <c r="OOM75" s="172"/>
      <c r="OON75" s="172"/>
      <c r="OOO75" s="172"/>
      <c r="OOP75" s="172"/>
      <c r="OOQ75" s="172"/>
      <c r="OOR75" s="172"/>
      <c r="OOS75" s="172"/>
      <c r="OOT75" s="172"/>
      <c r="OOU75" s="172"/>
      <c r="OOV75" s="172"/>
      <c r="OOW75" s="172"/>
      <c r="OOX75" s="172"/>
      <c r="OOY75" s="172"/>
      <c r="OOZ75" s="172"/>
      <c r="OPA75" s="172"/>
      <c r="OPB75" s="172"/>
      <c r="OPC75" s="172"/>
      <c r="OPD75" s="172"/>
      <c r="OPE75" s="172"/>
      <c r="OPF75" s="172"/>
      <c r="OPG75" s="172"/>
      <c r="OPH75" s="172"/>
      <c r="OPI75" s="172"/>
      <c r="OPJ75" s="172"/>
      <c r="OPK75" s="172"/>
      <c r="OPL75" s="172"/>
      <c r="OPM75" s="172"/>
      <c r="OPN75" s="172"/>
      <c r="OPO75" s="172"/>
      <c r="OPP75" s="172"/>
      <c r="OPQ75" s="172"/>
      <c r="OPR75" s="172"/>
      <c r="OPS75" s="172"/>
      <c r="OPT75" s="172"/>
      <c r="OPU75" s="172"/>
      <c r="OPV75" s="172"/>
      <c r="OPW75" s="172"/>
      <c r="OPX75" s="172"/>
      <c r="OPY75" s="172"/>
      <c r="OPZ75" s="172"/>
      <c r="OQA75" s="172"/>
      <c r="OQB75" s="172"/>
      <c r="OQC75" s="172"/>
      <c r="OQD75" s="172"/>
      <c r="OQE75" s="172"/>
      <c r="OQF75" s="172"/>
      <c r="OQG75" s="172"/>
      <c r="OQH75" s="172"/>
      <c r="OQI75" s="172"/>
      <c r="OQJ75" s="172"/>
      <c r="OQK75" s="172"/>
      <c r="OQL75" s="172"/>
      <c r="OQM75" s="172"/>
      <c r="OQN75" s="172"/>
      <c r="OQO75" s="172"/>
      <c r="OQP75" s="172"/>
      <c r="OQQ75" s="172"/>
      <c r="OQR75" s="172"/>
      <c r="OQS75" s="172"/>
      <c r="OQT75" s="172"/>
      <c r="OQU75" s="172"/>
      <c r="OQV75" s="172"/>
      <c r="OQW75" s="172"/>
      <c r="OQX75" s="172"/>
      <c r="OQY75" s="172"/>
      <c r="OQZ75" s="172"/>
      <c r="ORA75" s="172"/>
      <c r="ORB75" s="172"/>
      <c r="ORC75" s="172"/>
      <c r="ORD75" s="172"/>
      <c r="ORE75" s="172"/>
      <c r="ORF75" s="172"/>
      <c r="ORG75" s="172"/>
      <c r="ORH75" s="172"/>
      <c r="ORI75" s="172"/>
      <c r="ORJ75" s="172"/>
      <c r="ORK75" s="172"/>
      <c r="ORL75" s="172"/>
      <c r="ORM75" s="172"/>
      <c r="ORN75" s="172"/>
      <c r="ORO75" s="172"/>
      <c r="ORP75" s="172"/>
      <c r="ORQ75" s="172"/>
      <c r="ORR75" s="172"/>
      <c r="ORS75" s="172"/>
      <c r="ORT75" s="172"/>
      <c r="ORU75" s="172"/>
      <c r="ORV75" s="172"/>
      <c r="ORW75" s="172"/>
      <c r="ORX75" s="172"/>
      <c r="ORY75" s="172"/>
      <c r="ORZ75" s="172"/>
      <c r="OSA75" s="172"/>
      <c r="OSB75" s="172"/>
      <c r="OSC75" s="172"/>
      <c r="OSD75" s="172"/>
      <c r="OSE75" s="172"/>
      <c r="OSF75" s="172"/>
      <c r="OSG75" s="172"/>
      <c r="OSH75" s="172"/>
      <c r="OSI75" s="172"/>
      <c r="OSJ75" s="172"/>
      <c r="OSK75" s="172"/>
      <c r="OSL75" s="172"/>
      <c r="OSM75" s="172"/>
      <c r="OSN75" s="172"/>
      <c r="OSO75" s="172"/>
      <c r="OSP75" s="172"/>
      <c r="OSQ75" s="172"/>
      <c r="OSR75" s="172"/>
      <c r="OSS75" s="172"/>
      <c r="OST75" s="172"/>
      <c r="OSU75" s="172"/>
      <c r="OSV75" s="172"/>
      <c r="OSW75" s="172"/>
      <c r="OSX75" s="172"/>
      <c r="OSY75" s="172"/>
      <c r="OSZ75" s="172"/>
      <c r="OTA75" s="172"/>
      <c r="OTB75" s="172"/>
      <c r="OTC75" s="172"/>
      <c r="OTD75" s="172"/>
      <c r="OTE75" s="172"/>
      <c r="OTF75" s="172"/>
      <c r="OTG75" s="172"/>
      <c r="OTH75" s="172"/>
      <c r="OTI75" s="172"/>
      <c r="OTJ75" s="172"/>
      <c r="OTK75" s="172"/>
      <c r="OTL75" s="172"/>
      <c r="OTM75" s="172"/>
      <c r="OTN75" s="172"/>
      <c r="OTO75" s="172"/>
      <c r="OTP75" s="172"/>
      <c r="OTQ75" s="172"/>
      <c r="OTR75" s="172"/>
      <c r="OTS75" s="172"/>
      <c r="OTT75" s="172"/>
      <c r="OTU75" s="172"/>
      <c r="OTV75" s="172"/>
      <c r="OTW75" s="172"/>
      <c r="OTX75" s="172"/>
      <c r="OTY75" s="172"/>
      <c r="OTZ75" s="172"/>
      <c r="OUA75" s="172"/>
      <c r="OUB75" s="172"/>
      <c r="OUC75" s="172"/>
      <c r="OUD75" s="172"/>
      <c r="OUE75" s="172"/>
      <c r="OUF75" s="172"/>
      <c r="OUG75" s="172"/>
      <c r="OUH75" s="172"/>
      <c r="OUI75" s="172"/>
      <c r="OUJ75" s="172"/>
      <c r="OUK75" s="172"/>
      <c r="OUL75" s="172"/>
      <c r="OUM75" s="172"/>
      <c r="OUN75" s="172"/>
      <c r="OUO75" s="172"/>
      <c r="OUP75" s="172"/>
      <c r="OUQ75" s="172"/>
      <c r="OUR75" s="172"/>
      <c r="OUS75" s="172"/>
      <c r="OUT75" s="172"/>
      <c r="OUU75" s="172"/>
      <c r="OUV75" s="172"/>
      <c r="OUW75" s="172"/>
      <c r="OUX75" s="172"/>
      <c r="OUY75" s="172"/>
      <c r="OUZ75" s="172"/>
      <c r="OVA75" s="172"/>
      <c r="OVB75" s="172"/>
      <c r="OVC75" s="172"/>
      <c r="OVD75" s="172"/>
      <c r="OVE75" s="172"/>
      <c r="OVF75" s="172"/>
      <c r="OVG75" s="172"/>
      <c r="OVH75" s="172"/>
      <c r="OVI75" s="172"/>
      <c r="OVJ75" s="172"/>
      <c r="OVK75" s="172"/>
      <c r="OVL75" s="172"/>
      <c r="OVM75" s="172"/>
      <c r="OVN75" s="172"/>
      <c r="OVO75" s="172"/>
      <c r="OVP75" s="172"/>
      <c r="OVQ75" s="172"/>
      <c r="OVR75" s="172"/>
      <c r="OVS75" s="172"/>
      <c r="OVT75" s="172"/>
      <c r="OVU75" s="172"/>
      <c r="OVV75" s="172"/>
      <c r="OVW75" s="172"/>
      <c r="OVX75" s="172"/>
      <c r="OVY75" s="172"/>
      <c r="OVZ75" s="172"/>
      <c r="OWA75" s="172"/>
      <c r="OWB75" s="172"/>
      <c r="OWC75" s="172"/>
      <c r="OWD75" s="172"/>
      <c r="OWE75" s="172"/>
      <c r="OWF75" s="172"/>
      <c r="OWG75" s="172"/>
      <c r="OWH75" s="172"/>
      <c r="OWI75" s="172"/>
      <c r="OWJ75" s="172"/>
      <c r="OWK75" s="172"/>
      <c r="OWL75" s="172"/>
      <c r="OWM75" s="172"/>
      <c r="OWN75" s="172"/>
      <c r="OWO75" s="172"/>
      <c r="OWP75" s="172"/>
      <c r="OWQ75" s="172"/>
      <c r="OWR75" s="172"/>
      <c r="OWS75" s="172"/>
      <c r="OWT75" s="172"/>
      <c r="OWU75" s="172"/>
      <c r="OWV75" s="172"/>
      <c r="OWW75" s="172"/>
      <c r="OWX75" s="172"/>
      <c r="OWY75" s="172"/>
      <c r="OWZ75" s="172"/>
      <c r="OXA75" s="172"/>
      <c r="OXB75" s="172"/>
      <c r="OXC75" s="172"/>
      <c r="OXD75" s="172"/>
      <c r="OXE75" s="172"/>
      <c r="OXF75" s="172"/>
      <c r="OXG75" s="172"/>
      <c r="OXH75" s="172"/>
      <c r="OXI75" s="172"/>
      <c r="OXJ75" s="172"/>
      <c r="OXK75" s="172"/>
      <c r="OXL75" s="172"/>
      <c r="OXM75" s="172"/>
      <c r="OXN75" s="172"/>
      <c r="OXO75" s="172"/>
      <c r="OXP75" s="172"/>
      <c r="OXQ75" s="172"/>
      <c r="OXR75" s="172"/>
      <c r="OXS75" s="172"/>
      <c r="OXT75" s="172"/>
      <c r="OXU75" s="172"/>
      <c r="OXV75" s="172"/>
      <c r="OXW75" s="172"/>
      <c r="OXX75" s="172"/>
      <c r="OXY75" s="172"/>
      <c r="OXZ75" s="172"/>
      <c r="OYA75" s="172"/>
      <c r="OYB75" s="172"/>
      <c r="OYC75" s="172"/>
      <c r="OYD75" s="172"/>
      <c r="OYE75" s="172"/>
      <c r="OYF75" s="172"/>
      <c r="OYG75" s="172"/>
      <c r="OYH75" s="172"/>
      <c r="OYI75" s="172"/>
      <c r="OYJ75" s="172"/>
      <c r="OYK75" s="172"/>
      <c r="OYL75" s="172"/>
      <c r="OYM75" s="172"/>
      <c r="OYN75" s="172"/>
      <c r="OYO75" s="172"/>
      <c r="OYP75" s="172"/>
      <c r="OYQ75" s="172"/>
      <c r="OYR75" s="172"/>
      <c r="OYS75" s="172"/>
      <c r="OYT75" s="172"/>
      <c r="OYU75" s="172"/>
      <c r="OYV75" s="172"/>
      <c r="OYW75" s="172"/>
      <c r="OYX75" s="172"/>
      <c r="OYY75" s="172"/>
      <c r="OYZ75" s="172"/>
      <c r="OZA75" s="172"/>
      <c r="OZB75" s="172"/>
      <c r="OZC75" s="172"/>
      <c r="OZD75" s="172"/>
      <c r="OZE75" s="172"/>
      <c r="OZF75" s="172"/>
      <c r="OZG75" s="172"/>
      <c r="OZH75" s="172"/>
      <c r="OZI75" s="172"/>
      <c r="OZJ75" s="172"/>
      <c r="OZK75" s="172"/>
      <c r="OZL75" s="172"/>
      <c r="OZM75" s="172"/>
      <c r="OZN75" s="172"/>
      <c r="OZO75" s="172"/>
      <c r="OZP75" s="172"/>
      <c r="OZQ75" s="172"/>
      <c r="OZR75" s="172"/>
      <c r="OZS75" s="172"/>
      <c r="OZT75" s="172"/>
      <c r="OZU75" s="172"/>
      <c r="OZV75" s="172"/>
      <c r="OZW75" s="172"/>
      <c r="OZX75" s="172"/>
      <c r="OZY75" s="172"/>
      <c r="OZZ75" s="172"/>
      <c r="PAA75" s="172"/>
      <c r="PAB75" s="172"/>
      <c r="PAC75" s="172"/>
      <c r="PAD75" s="172"/>
      <c r="PAE75" s="172"/>
      <c r="PAF75" s="172"/>
      <c r="PAG75" s="172"/>
      <c r="PAH75" s="172"/>
      <c r="PAI75" s="172"/>
      <c r="PAJ75" s="172"/>
      <c r="PAK75" s="172"/>
      <c r="PAL75" s="172"/>
      <c r="PAM75" s="172"/>
      <c r="PAN75" s="172"/>
      <c r="PAO75" s="172"/>
      <c r="PAP75" s="172"/>
      <c r="PAQ75" s="172"/>
      <c r="PAR75" s="172"/>
      <c r="PAS75" s="172"/>
      <c r="PAT75" s="172"/>
      <c r="PAU75" s="172"/>
      <c r="PAV75" s="172"/>
      <c r="PAW75" s="172"/>
      <c r="PAX75" s="172"/>
      <c r="PAY75" s="172"/>
      <c r="PAZ75" s="172"/>
      <c r="PBA75" s="172"/>
      <c r="PBB75" s="172"/>
      <c r="PBC75" s="172"/>
      <c r="PBD75" s="172"/>
      <c r="PBE75" s="172"/>
      <c r="PBF75" s="172"/>
      <c r="PBG75" s="172"/>
      <c r="PBH75" s="172"/>
      <c r="PBI75" s="172"/>
      <c r="PBJ75" s="172"/>
      <c r="PBK75" s="172"/>
      <c r="PBL75" s="172"/>
      <c r="PBM75" s="172"/>
      <c r="PBN75" s="172"/>
      <c r="PBO75" s="172"/>
      <c r="PBP75" s="172"/>
      <c r="PBQ75" s="172"/>
      <c r="PBR75" s="172"/>
      <c r="PBS75" s="172"/>
      <c r="PBT75" s="172"/>
      <c r="PBU75" s="172"/>
      <c r="PBV75" s="172"/>
      <c r="PBW75" s="172"/>
      <c r="PBX75" s="172"/>
      <c r="PBY75" s="172"/>
      <c r="PBZ75" s="172"/>
      <c r="PCA75" s="172"/>
      <c r="PCB75" s="172"/>
      <c r="PCC75" s="172"/>
      <c r="PCD75" s="172"/>
      <c r="PCE75" s="172"/>
      <c r="PCF75" s="172"/>
      <c r="PCG75" s="172"/>
      <c r="PCH75" s="172"/>
      <c r="PCI75" s="172"/>
      <c r="PCJ75" s="172"/>
      <c r="PCK75" s="172"/>
      <c r="PCL75" s="172"/>
      <c r="PCM75" s="172"/>
      <c r="PCN75" s="172"/>
      <c r="PCO75" s="172"/>
      <c r="PCP75" s="172"/>
      <c r="PCQ75" s="172"/>
      <c r="PCR75" s="172"/>
      <c r="PCS75" s="172"/>
      <c r="PCT75" s="172"/>
      <c r="PCU75" s="172"/>
      <c r="PCV75" s="172"/>
      <c r="PCW75" s="172"/>
      <c r="PCX75" s="172"/>
      <c r="PCY75" s="172"/>
      <c r="PCZ75" s="172"/>
      <c r="PDA75" s="172"/>
      <c r="PDB75" s="172"/>
      <c r="PDC75" s="172"/>
      <c r="PDD75" s="172"/>
      <c r="PDE75" s="172"/>
      <c r="PDF75" s="172"/>
      <c r="PDG75" s="172"/>
      <c r="PDH75" s="172"/>
      <c r="PDI75" s="172"/>
      <c r="PDJ75" s="172"/>
      <c r="PDK75" s="172"/>
      <c r="PDL75" s="172"/>
      <c r="PDM75" s="172"/>
      <c r="PDN75" s="172"/>
      <c r="PDO75" s="172"/>
      <c r="PDP75" s="172"/>
      <c r="PDQ75" s="172"/>
      <c r="PDR75" s="172"/>
      <c r="PDS75" s="172"/>
      <c r="PDT75" s="172"/>
      <c r="PDU75" s="172"/>
      <c r="PDV75" s="172"/>
      <c r="PDW75" s="172"/>
      <c r="PDX75" s="172"/>
      <c r="PDY75" s="172"/>
      <c r="PDZ75" s="172"/>
      <c r="PEA75" s="172"/>
      <c r="PEB75" s="172"/>
      <c r="PEC75" s="172"/>
      <c r="PED75" s="172"/>
      <c r="PEE75" s="172"/>
      <c r="PEF75" s="172"/>
      <c r="PEG75" s="172"/>
      <c r="PEH75" s="172"/>
      <c r="PEI75" s="172"/>
      <c r="PEJ75" s="172"/>
      <c r="PEK75" s="172"/>
      <c r="PEL75" s="172"/>
      <c r="PEM75" s="172"/>
      <c r="PEN75" s="172"/>
      <c r="PEO75" s="172"/>
      <c r="PEP75" s="172"/>
      <c r="PEQ75" s="172"/>
      <c r="PER75" s="172"/>
      <c r="PES75" s="172"/>
      <c r="PET75" s="172"/>
      <c r="PEU75" s="172"/>
      <c r="PEV75" s="172"/>
      <c r="PEW75" s="172"/>
      <c r="PEX75" s="172"/>
      <c r="PEY75" s="172"/>
      <c r="PEZ75" s="172"/>
      <c r="PFA75" s="172"/>
      <c r="PFB75" s="172"/>
      <c r="PFC75" s="172"/>
      <c r="PFD75" s="172"/>
      <c r="PFE75" s="172"/>
      <c r="PFF75" s="172"/>
      <c r="PFG75" s="172"/>
      <c r="PFH75" s="172"/>
      <c r="PFI75" s="172"/>
      <c r="PFJ75" s="172"/>
      <c r="PFK75" s="172"/>
      <c r="PFL75" s="172"/>
      <c r="PFM75" s="172"/>
      <c r="PFN75" s="172"/>
      <c r="PFO75" s="172"/>
      <c r="PFP75" s="172"/>
      <c r="PFQ75" s="172"/>
      <c r="PFR75" s="172"/>
      <c r="PFS75" s="172"/>
      <c r="PFT75" s="172"/>
      <c r="PFU75" s="172"/>
      <c r="PFV75" s="172"/>
      <c r="PFW75" s="172"/>
      <c r="PFX75" s="172"/>
      <c r="PFY75" s="172"/>
      <c r="PFZ75" s="172"/>
      <c r="PGA75" s="172"/>
      <c r="PGB75" s="172"/>
      <c r="PGC75" s="172"/>
      <c r="PGD75" s="172"/>
      <c r="PGE75" s="172"/>
      <c r="PGF75" s="172"/>
      <c r="PGG75" s="172"/>
      <c r="PGH75" s="172"/>
      <c r="PGI75" s="172"/>
      <c r="PGJ75" s="172"/>
      <c r="PGK75" s="172"/>
      <c r="PGL75" s="172"/>
      <c r="PGM75" s="172"/>
      <c r="PGN75" s="172"/>
      <c r="PGO75" s="172"/>
      <c r="PGP75" s="172"/>
      <c r="PGQ75" s="172"/>
      <c r="PGR75" s="172"/>
      <c r="PGS75" s="172"/>
      <c r="PGT75" s="172"/>
      <c r="PGU75" s="172"/>
      <c r="PGV75" s="172"/>
      <c r="PGW75" s="172"/>
      <c r="PGX75" s="172"/>
      <c r="PGY75" s="172"/>
      <c r="PGZ75" s="172"/>
      <c r="PHA75" s="172"/>
      <c r="PHB75" s="172"/>
      <c r="PHC75" s="172"/>
      <c r="PHD75" s="172"/>
      <c r="PHE75" s="172"/>
      <c r="PHF75" s="172"/>
      <c r="PHG75" s="172"/>
      <c r="PHH75" s="172"/>
      <c r="PHI75" s="172"/>
      <c r="PHJ75" s="172"/>
      <c r="PHK75" s="172"/>
      <c r="PHL75" s="172"/>
      <c r="PHM75" s="172"/>
      <c r="PHN75" s="172"/>
      <c r="PHO75" s="172"/>
      <c r="PHP75" s="172"/>
      <c r="PHQ75" s="172"/>
      <c r="PHR75" s="172"/>
      <c r="PHS75" s="172"/>
      <c r="PHT75" s="172"/>
      <c r="PHU75" s="172"/>
      <c r="PHV75" s="172"/>
      <c r="PHW75" s="172"/>
      <c r="PHX75" s="172"/>
      <c r="PHY75" s="172"/>
      <c r="PHZ75" s="172"/>
      <c r="PIA75" s="172"/>
      <c r="PIB75" s="172"/>
      <c r="PIC75" s="172"/>
      <c r="PID75" s="172"/>
      <c r="PIE75" s="172"/>
      <c r="PIF75" s="172"/>
      <c r="PIG75" s="172"/>
      <c r="PIH75" s="172"/>
      <c r="PII75" s="172"/>
      <c r="PIJ75" s="172"/>
      <c r="PIK75" s="172"/>
      <c r="PIL75" s="172"/>
      <c r="PIM75" s="172"/>
      <c r="PIN75" s="172"/>
      <c r="PIO75" s="172"/>
      <c r="PIP75" s="172"/>
      <c r="PIQ75" s="172"/>
      <c r="PIR75" s="172"/>
      <c r="PIS75" s="172"/>
      <c r="PIT75" s="172"/>
      <c r="PIU75" s="172"/>
      <c r="PIV75" s="172"/>
      <c r="PIW75" s="172"/>
      <c r="PIX75" s="172"/>
      <c r="PIY75" s="172"/>
      <c r="PIZ75" s="172"/>
      <c r="PJA75" s="172"/>
      <c r="PJB75" s="172"/>
      <c r="PJC75" s="172"/>
      <c r="PJD75" s="172"/>
      <c r="PJE75" s="172"/>
      <c r="PJF75" s="172"/>
      <c r="PJG75" s="172"/>
      <c r="PJH75" s="172"/>
      <c r="PJI75" s="172"/>
      <c r="PJJ75" s="172"/>
      <c r="PJK75" s="172"/>
      <c r="PJL75" s="172"/>
      <c r="PJM75" s="172"/>
      <c r="PJN75" s="172"/>
      <c r="PJO75" s="172"/>
      <c r="PJP75" s="172"/>
      <c r="PJQ75" s="172"/>
      <c r="PJR75" s="172"/>
      <c r="PJS75" s="172"/>
      <c r="PJT75" s="172"/>
      <c r="PJU75" s="172"/>
      <c r="PJV75" s="172"/>
      <c r="PJW75" s="172"/>
      <c r="PJX75" s="172"/>
      <c r="PJY75" s="172"/>
      <c r="PJZ75" s="172"/>
      <c r="PKA75" s="172"/>
      <c r="PKB75" s="172"/>
      <c r="PKC75" s="172"/>
      <c r="PKD75" s="172"/>
      <c r="PKE75" s="172"/>
      <c r="PKF75" s="172"/>
      <c r="PKG75" s="172"/>
      <c r="PKH75" s="172"/>
      <c r="PKI75" s="172"/>
      <c r="PKJ75" s="172"/>
      <c r="PKK75" s="172"/>
      <c r="PKL75" s="172"/>
      <c r="PKM75" s="172"/>
      <c r="PKN75" s="172"/>
      <c r="PKO75" s="172"/>
      <c r="PKP75" s="172"/>
      <c r="PKQ75" s="172"/>
      <c r="PKR75" s="172"/>
      <c r="PKS75" s="172"/>
      <c r="PKT75" s="172"/>
      <c r="PKU75" s="172"/>
      <c r="PKV75" s="172"/>
      <c r="PKW75" s="172"/>
      <c r="PKX75" s="172"/>
      <c r="PKY75" s="172"/>
      <c r="PKZ75" s="172"/>
      <c r="PLA75" s="172"/>
      <c r="PLB75" s="172"/>
      <c r="PLC75" s="172"/>
      <c r="PLD75" s="172"/>
      <c r="PLE75" s="172"/>
      <c r="PLF75" s="172"/>
      <c r="PLG75" s="172"/>
      <c r="PLH75" s="172"/>
      <c r="PLI75" s="172"/>
      <c r="PLJ75" s="172"/>
      <c r="PLK75" s="172"/>
      <c r="PLL75" s="172"/>
      <c r="PLM75" s="172"/>
      <c r="PLN75" s="172"/>
      <c r="PLO75" s="172"/>
      <c r="PLP75" s="172"/>
      <c r="PLQ75" s="172"/>
      <c r="PLR75" s="172"/>
      <c r="PLS75" s="172"/>
      <c r="PLT75" s="172"/>
      <c r="PLU75" s="172"/>
      <c r="PLV75" s="172"/>
      <c r="PLW75" s="172"/>
      <c r="PLX75" s="172"/>
      <c r="PLY75" s="172"/>
      <c r="PLZ75" s="172"/>
      <c r="PMA75" s="172"/>
      <c r="PMB75" s="172"/>
      <c r="PMC75" s="172"/>
      <c r="PMD75" s="172"/>
      <c r="PME75" s="172"/>
      <c r="PMF75" s="172"/>
      <c r="PMG75" s="172"/>
      <c r="PMH75" s="172"/>
      <c r="PMI75" s="172"/>
      <c r="PMJ75" s="172"/>
      <c r="PMK75" s="172"/>
      <c r="PML75" s="172"/>
      <c r="PMM75" s="172"/>
      <c r="PMN75" s="172"/>
      <c r="PMO75" s="172"/>
      <c r="PMP75" s="172"/>
      <c r="PMQ75" s="172"/>
      <c r="PMR75" s="172"/>
      <c r="PMS75" s="172"/>
      <c r="PMT75" s="172"/>
      <c r="PMU75" s="172"/>
      <c r="PMV75" s="172"/>
      <c r="PMW75" s="172"/>
      <c r="PMX75" s="172"/>
      <c r="PMY75" s="172"/>
      <c r="PMZ75" s="172"/>
      <c r="PNA75" s="172"/>
      <c r="PNB75" s="172"/>
      <c r="PNC75" s="172"/>
      <c r="PND75" s="172"/>
      <c r="PNE75" s="172"/>
      <c r="PNF75" s="172"/>
      <c r="PNG75" s="172"/>
      <c r="PNH75" s="172"/>
      <c r="PNI75" s="172"/>
      <c r="PNJ75" s="172"/>
      <c r="PNK75" s="172"/>
      <c r="PNL75" s="172"/>
      <c r="PNM75" s="172"/>
      <c r="PNN75" s="172"/>
      <c r="PNO75" s="172"/>
      <c r="PNP75" s="172"/>
      <c r="PNQ75" s="172"/>
      <c r="PNR75" s="172"/>
      <c r="PNS75" s="172"/>
      <c r="PNT75" s="172"/>
      <c r="PNU75" s="172"/>
      <c r="PNV75" s="172"/>
      <c r="PNW75" s="172"/>
      <c r="PNX75" s="172"/>
      <c r="PNY75" s="172"/>
      <c r="PNZ75" s="172"/>
      <c r="POA75" s="172"/>
      <c r="POB75" s="172"/>
      <c r="POC75" s="172"/>
      <c r="POD75" s="172"/>
      <c r="POE75" s="172"/>
      <c r="POF75" s="172"/>
      <c r="POG75" s="172"/>
      <c r="POH75" s="172"/>
      <c r="POI75" s="172"/>
      <c r="POJ75" s="172"/>
      <c r="POK75" s="172"/>
      <c r="POL75" s="172"/>
      <c r="POM75" s="172"/>
      <c r="PON75" s="172"/>
      <c r="POO75" s="172"/>
      <c r="POP75" s="172"/>
      <c r="POQ75" s="172"/>
      <c r="POR75" s="172"/>
      <c r="POS75" s="172"/>
      <c r="POT75" s="172"/>
      <c r="POU75" s="172"/>
      <c r="POV75" s="172"/>
      <c r="POW75" s="172"/>
      <c r="POX75" s="172"/>
      <c r="POY75" s="172"/>
      <c r="POZ75" s="172"/>
      <c r="PPA75" s="172"/>
      <c r="PPB75" s="172"/>
      <c r="PPC75" s="172"/>
      <c r="PPD75" s="172"/>
      <c r="PPE75" s="172"/>
      <c r="PPF75" s="172"/>
      <c r="PPG75" s="172"/>
      <c r="PPH75" s="172"/>
      <c r="PPI75" s="172"/>
      <c r="PPJ75" s="172"/>
      <c r="PPK75" s="172"/>
      <c r="PPL75" s="172"/>
      <c r="PPM75" s="172"/>
      <c r="PPN75" s="172"/>
      <c r="PPO75" s="172"/>
      <c r="PPP75" s="172"/>
      <c r="PPQ75" s="172"/>
      <c r="PPR75" s="172"/>
      <c r="PPS75" s="172"/>
      <c r="PPT75" s="172"/>
      <c r="PPU75" s="172"/>
      <c r="PPV75" s="172"/>
      <c r="PPW75" s="172"/>
      <c r="PPX75" s="172"/>
      <c r="PPY75" s="172"/>
      <c r="PPZ75" s="172"/>
      <c r="PQA75" s="172"/>
      <c r="PQB75" s="172"/>
      <c r="PQC75" s="172"/>
      <c r="PQD75" s="172"/>
      <c r="PQE75" s="172"/>
      <c r="PQF75" s="172"/>
      <c r="PQG75" s="172"/>
      <c r="PQH75" s="172"/>
      <c r="PQI75" s="172"/>
      <c r="PQJ75" s="172"/>
      <c r="PQK75" s="172"/>
      <c r="PQL75" s="172"/>
      <c r="PQM75" s="172"/>
      <c r="PQN75" s="172"/>
      <c r="PQO75" s="172"/>
      <c r="PQP75" s="172"/>
      <c r="PQQ75" s="172"/>
      <c r="PQR75" s="172"/>
      <c r="PQS75" s="172"/>
      <c r="PQT75" s="172"/>
      <c r="PQU75" s="172"/>
      <c r="PQV75" s="172"/>
      <c r="PQW75" s="172"/>
      <c r="PQX75" s="172"/>
      <c r="PQY75" s="172"/>
      <c r="PQZ75" s="172"/>
      <c r="PRA75" s="172"/>
      <c r="PRB75" s="172"/>
      <c r="PRC75" s="172"/>
      <c r="PRD75" s="172"/>
      <c r="PRE75" s="172"/>
      <c r="PRF75" s="172"/>
      <c r="PRG75" s="172"/>
      <c r="PRH75" s="172"/>
      <c r="PRI75" s="172"/>
      <c r="PRJ75" s="172"/>
      <c r="PRK75" s="172"/>
      <c r="PRL75" s="172"/>
      <c r="PRM75" s="172"/>
      <c r="PRN75" s="172"/>
      <c r="PRO75" s="172"/>
      <c r="PRP75" s="172"/>
      <c r="PRQ75" s="172"/>
      <c r="PRR75" s="172"/>
      <c r="PRS75" s="172"/>
      <c r="PRT75" s="172"/>
      <c r="PRU75" s="172"/>
      <c r="PRV75" s="172"/>
      <c r="PRW75" s="172"/>
      <c r="PRX75" s="172"/>
      <c r="PRY75" s="172"/>
      <c r="PRZ75" s="172"/>
      <c r="PSA75" s="172"/>
      <c r="PSB75" s="172"/>
      <c r="PSC75" s="172"/>
      <c r="PSD75" s="172"/>
      <c r="PSE75" s="172"/>
      <c r="PSF75" s="172"/>
      <c r="PSG75" s="172"/>
      <c r="PSH75" s="172"/>
      <c r="PSI75" s="172"/>
      <c r="PSJ75" s="172"/>
      <c r="PSK75" s="172"/>
      <c r="PSL75" s="172"/>
      <c r="PSM75" s="172"/>
      <c r="PSN75" s="172"/>
      <c r="PSO75" s="172"/>
      <c r="PSP75" s="172"/>
      <c r="PSQ75" s="172"/>
      <c r="PSR75" s="172"/>
      <c r="PSS75" s="172"/>
      <c r="PST75" s="172"/>
      <c r="PSU75" s="172"/>
      <c r="PSV75" s="172"/>
      <c r="PSW75" s="172"/>
      <c r="PSX75" s="172"/>
      <c r="PSY75" s="172"/>
      <c r="PSZ75" s="172"/>
      <c r="PTA75" s="172"/>
      <c r="PTB75" s="172"/>
      <c r="PTC75" s="172"/>
      <c r="PTD75" s="172"/>
      <c r="PTE75" s="172"/>
      <c r="PTF75" s="172"/>
      <c r="PTG75" s="172"/>
      <c r="PTH75" s="172"/>
      <c r="PTI75" s="172"/>
      <c r="PTJ75" s="172"/>
      <c r="PTK75" s="172"/>
      <c r="PTL75" s="172"/>
      <c r="PTM75" s="172"/>
      <c r="PTN75" s="172"/>
      <c r="PTO75" s="172"/>
      <c r="PTP75" s="172"/>
      <c r="PTQ75" s="172"/>
      <c r="PTR75" s="172"/>
      <c r="PTS75" s="172"/>
      <c r="PTT75" s="172"/>
      <c r="PTU75" s="172"/>
      <c r="PTV75" s="172"/>
      <c r="PTW75" s="172"/>
      <c r="PTX75" s="172"/>
      <c r="PTY75" s="172"/>
      <c r="PTZ75" s="172"/>
      <c r="PUA75" s="172"/>
      <c r="PUB75" s="172"/>
      <c r="PUC75" s="172"/>
      <c r="PUD75" s="172"/>
      <c r="PUE75" s="172"/>
      <c r="PUF75" s="172"/>
      <c r="PUG75" s="172"/>
      <c r="PUH75" s="172"/>
      <c r="PUI75" s="172"/>
      <c r="PUJ75" s="172"/>
      <c r="PUK75" s="172"/>
      <c r="PUL75" s="172"/>
      <c r="PUM75" s="172"/>
      <c r="PUN75" s="172"/>
      <c r="PUO75" s="172"/>
      <c r="PUP75" s="172"/>
      <c r="PUQ75" s="172"/>
      <c r="PUR75" s="172"/>
      <c r="PUS75" s="172"/>
      <c r="PUT75" s="172"/>
      <c r="PUU75" s="172"/>
      <c r="PUV75" s="172"/>
      <c r="PUW75" s="172"/>
      <c r="PUX75" s="172"/>
      <c r="PUY75" s="172"/>
      <c r="PUZ75" s="172"/>
      <c r="PVA75" s="172"/>
      <c r="PVB75" s="172"/>
      <c r="PVC75" s="172"/>
      <c r="PVD75" s="172"/>
      <c r="PVE75" s="172"/>
      <c r="PVF75" s="172"/>
      <c r="PVG75" s="172"/>
      <c r="PVH75" s="172"/>
      <c r="PVI75" s="172"/>
      <c r="PVJ75" s="172"/>
      <c r="PVK75" s="172"/>
      <c r="PVL75" s="172"/>
      <c r="PVM75" s="172"/>
      <c r="PVN75" s="172"/>
      <c r="PVO75" s="172"/>
      <c r="PVP75" s="172"/>
      <c r="PVQ75" s="172"/>
      <c r="PVR75" s="172"/>
      <c r="PVS75" s="172"/>
      <c r="PVT75" s="172"/>
      <c r="PVU75" s="172"/>
      <c r="PVV75" s="172"/>
      <c r="PVW75" s="172"/>
      <c r="PVX75" s="172"/>
      <c r="PVY75" s="172"/>
      <c r="PVZ75" s="172"/>
      <c r="PWA75" s="172"/>
      <c r="PWB75" s="172"/>
      <c r="PWC75" s="172"/>
      <c r="PWD75" s="172"/>
      <c r="PWE75" s="172"/>
      <c r="PWF75" s="172"/>
      <c r="PWG75" s="172"/>
      <c r="PWH75" s="172"/>
      <c r="PWI75" s="172"/>
      <c r="PWJ75" s="172"/>
      <c r="PWK75" s="172"/>
      <c r="PWL75" s="172"/>
      <c r="PWM75" s="172"/>
      <c r="PWN75" s="172"/>
      <c r="PWO75" s="172"/>
      <c r="PWP75" s="172"/>
      <c r="PWQ75" s="172"/>
      <c r="PWR75" s="172"/>
      <c r="PWS75" s="172"/>
      <c r="PWT75" s="172"/>
      <c r="PWU75" s="172"/>
      <c r="PWV75" s="172"/>
      <c r="PWW75" s="172"/>
      <c r="PWX75" s="172"/>
      <c r="PWY75" s="172"/>
      <c r="PWZ75" s="172"/>
      <c r="PXA75" s="172"/>
      <c r="PXB75" s="172"/>
      <c r="PXC75" s="172"/>
      <c r="PXD75" s="172"/>
      <c r="PXE75" s="172"/>
      <c r="PXF75" s="172"/>
      <c r="PXG75" s="172"/>
      <c r="PXH75" s="172"/>
      <c r="PXI75" s="172"/>
      <c r="PXJ75" s="172"/>
      <c r="PXK75" s="172"/>
      <c r="PXL75" s="172"/>
      <c r="PXM75" s="172"/>
      <c r="PXN75" s="172"/>
      <c r="PXO75" s="172"/>
      <c r="PXP75" s="172"/>
      <c r="PXQ75" s="172"/>
      <c r="PXR75" s="172"/>
      <c r="PXS75" s="172"/>
      <c r="PXT75" s="172"/>
      <c r="PXU75" s="172"/>
      <c r="PXV75" s="172"/>
      <c r="PXW75" s="172"/>
      <c r="PXX75" s="172"/>
      <c r="PXY75" s="172"/>
      <c r="PXZ75" s="172"/>
      <c r="PYA75" s="172"/>
      <c r="PYB75" s="172"/>
      <c r="PYC75" s="172"/>
      <c r="PYD75" s="172"/>
      <c r="PYE75" s="172"/>
      <c r="PYF75" s="172"/>
      <c r="PYG75" s="172"/>
      <c r="PYH75" s="172"/>
      <c r="PYI75" s="172"/>
      <c r="PYJ75" s="172"/>
      <c r="PYK75" s="172"/>
      <c r="PYL75" s="172"/>
      <c r="PYM75" s="172"/>
      <c r="PYN75" s="172"/>
      <c r="PYO75" s="172"/>
      <c r="PYP75" s="172"/>
      <c r="PYQ75" s="172"/>
      <c r="PYR75" s="172"/>
      <c r="PYS75" s="172"/>
      <c r="PYT75" s="172"/>
      <c r="PYU75" s="172"/>
      <c r="PYV75" s="172"/>
      <c r="PYW75" s="172"/>
      <c r="PYX75" s="172"/>
      <c r="PYY75" s="172"/>
      <c r="PYZ75" s="172"/>
      <c r="PZA75" s="172"/>
      <c r="PZB75" s="172"/>
      <c r="PZC75" s="172"/>
      <c r="PZD75" s="172"/>
      <c r="PZE75" s="172"/>
      <c r="PZF75" s="172"/>
      <c r="PZG75" s="172"/>
      <c r="PZH75" s="172"/>
      <c r="PZI75" s="172"/>
      <c r="PZJ75" s="172"/>
      <c r="PZK75" s="172"/>
      <c r="PZL75" s="172"/>
      <c r="PZM75" s="172"/>
      <c r="PZN75" s="172"/>
      <c r="PZO75" s="172"/>
      <c r="PZP75" s="172"/>
      <c r="PZQ75" s="172"/>
      <c r="PZR75" s="172"/>
      <c r="PZS75" s="172"/>
      <c r="PZT75" s="172"/>
      <c r="PZU75" s="172"/>
      <c r="PZV75" s="172"/>
      <c r="PZW75" s="172"/>
      <c r="PZX75" s="172"/>
      <c r="PZY75" s="172"/>
      <c r="PZZ75" s="172"/>
      <c r="QAA75" s="172"/>
      <c r="QAB75" s="172"/>
      <c r="QAC75" s="172"/>
      <c r="QAD75" s="172"/>
      <c r="QAE75" s="172"/>
      <c r="QAF75" s="172"/>
      <c r="QAG75" s="172"/>
      <c r="QAH75" s="172"/>
      <c r="QAI75" s="172"/>
      <c r="QAJ75" s="172"/>
      <c r="QAK75" s="172"/>
      <c r="QAL75" s="172"/>
      <c r="QAM75" s="172"/>
      <c r="QAN75" s="172"/>
      <c r="QAO75" s="172"/>
      <c r="QAP75" s="172"/>
      <c r="QAQ75" s="172"/>
      <c r="QAR75" s="172"/>
      <c r="QAS75" s="172"/>
      <c r="QAT75" s="172"/>
      <c r="QAU75" s="172"/>
      <c r="QAV75" s="172"/>
      <c r="QAW75" s="172"/>
      <c r="QAX75" s="172"/>
      <c r="QAY75" s="172"/>
      <c r="QAZ75" s="172"/>
      <c r="QBA75" s="172"/>
      <c r="QBB75" s="172"/>
      <c r="QBC75" s="172"/>
      <c r="QBD75" s="172"/>
      <c r="QBE75" s="172"/>
      <c r="QBF75" s="172"/>
      <c r="QBG75" s="172"/>
      <c r="QBH75" s="172"/>
      <c r="QBI75" s="172"/>
      <c r="QBJ75" s="172"/>
      <c r="QBK75" s="172"/>
      <c r="QBL75" s="172"/>
      <c r="QBM75" s="172"/>
      <c r="QBN75" s="172"/>
      <c r="QBO75" s="172"/>
      <c r="QBP75" s="172"/>
      <c r="QBQ75" s="172"/>
      <c r="QBR75" s="172"/>
      <c r="QBS75" s="172"/>
      <c r="QBT75" s="172"/>
      <c r="QBU75" s="172"/>
      <c r="QBV75" s="172"/>
      <c r="QBW75" s="172"/>
      <c r="QBX75" s="172"/>
      <c r="QBY75" s="172"/>
      <c r="QBZ75" s="172"/>
      <c r="QCA75" s="172"/>
      <c r="QCB75" s="172"/>
      <c r="QCC75" s="172"/>
      <c r="QCD75" s="172"/>
      <c r="QCE75" s="172"/>
      <c r="QCF75" s="172"/>
      <c r="QCG75" s="172"/>
      <c r="QCH75" s="172"/>
      <c r="QCI75" s="172"/>
      <c r="QCJ75" s="172"/>
      <c r="QCK75" s="172"/>
      <c r="QCL75" s="172"/>
      <c r="QCM75" s="172"/>
      <c r="QCN75" s="172"/>
      <c r="QCO75" s="172"/>
      <c r="QCP75" s="172"/>
      <c r="QCQ75" s="172"/>
      <c r="QCR75" s="172"/>
      <c r="QCS75" s="172"/>
      <c r="QCT75" s="172"/>
      <c r="QCU75" s="172"/>
      <c r="QCV75" s="172"/>
      <c r="QCW75" s="172"/>
      <c r="QCX75" s="172"/>
      <c r="QCY75" s="172"/>
      <c r="QCZ75" s="172"/>
      <c r="QDA75" s="172"/>
      <c r="QDB75" s="172"/>
      <c r="QDC75" s="172"/>
      <c r="QDD75" s="172"/>
      <c r="QDE75" s="172"/>
      <c r="QDF75" s="172"/>
      <c r="QDG75" s="172"/>
      <c r="QDH75" s="172"/>
      <c r="QDI75" s="172"/>
      <c r="QDJ75" s="172"/>
      <c r="QDK75" s="172"/>
      <c r="QDL75" s="172"/>
      <c r="QDM75" s="172"/>
      <c r="QDN75" s="172"/>
      <c r="QDO75" s="172"/>
      <c r="QDP75" s="172"/>
      <c r="QDQ75" s="172"/>
      <c r="QDR75" s="172"/>
      <c r="QDS75" s="172"/>
      <c r="QDT75" s="172"/>
      <c r="QDU75" s="172"/>
      <c r="QDV75" s="172"/>
      <c r="QDW75" s="172"/>
      <c r="QDX75" s="172"/>
      <c r="QDY75" s="172"/>
      <c r="QDZ75" s="172"/>
      <c r="QEA75" s="172"/>
      <c r="QEB75" s="172"/>
      <c r="QEC75" s="172"/>
      <c r="QED75" s="172"/>
      <c r="QEE75" s="172"/>
      <c r="QEF75" s="172"/>
      <c r="QEG75" s="172"/>
      <c r="QEH75" s="172"/>
      <c r="QEI75" s="172"/>
      <c r="QEJ75" s="172"/>
      <c r="QEK75" s="172"/>
      <c r="QEL75" s="172"/>
      <c r="QEM75" s="172"/>
      <c r="QEN75" s="172"/>
      <c r="QEO75" s="172"/>
      <c r="QEP75" s="172"/>
      <c r="QEQ75" s="172"/>
      <c r="QER75" s="172"/>
      <c r="QES75" s="172"/>
      <c r="QET75" s="172"/>
      <c r="QEU75" s="172"/>
      <c r="QEV75" s="172"/>
      <c r="QEW75" s="172"/>
      <c r="QEX75" s="172"/>
      <c r="QEY75" s="172"/>
      <c r="QEZ75" s="172"/>
      <c r="QFA75" s="172"/>
      <c r="QFB75" s="172"/>
      <c r="QFC75" s="172"/>
      <c r="QFD75" s="172"/>
      <c r="QFE75" s="172"/>
      <c r="QFF75" s="172"/>
      <c r="QFG75" s="172"/>
      <c r="QFH75" s="172"/>
      <c r="QFI75" s="172"/>
      <c r="QFJ75" s="172"/>
      <c r="QFK75" s="172"/>
      <c r="QFL75" s="172"/>
      <c r="QFM75" s="172"/>
      <c r="QFN75" s="172"/>
      <c r="QFO75" s="172"/>
      <c r="QFP75" s="172"/>
      <c r="QFQ75" s="172"/>
      <c r="QFR75" s="172"/>
      <c r="QFS75" s="172"/>
      <c r="QFT75" s="172"/>
      <c r="QFU75" s="172"/>
      <c r="QFV75" s="172"/>
      <c r="QFW75" s="172"/>
      <c r="QFX75" s="172"/>
      <c r="QFY75" s="172"/>
      <c r="QFZ75" s="172"/>
      <c r="QGA75" s="172"/>
      <c r="QGB75" s="172"/>
      <c r="QGC75" s="172"/>
      <c r="QGD75" s="172"/>
      <c r="QGE75" s="172"/>
      <c r="QGF75" s="172"/>
      <c r="QGG75" s="172"/>
      <c r="QGH75" s="172"/>
      <c r="QGI75" s="172"/>
      <c r="QGJ75" s="172"/>
      <c r="QGK75" s="172"/>
      <c r="QGL75" s="172"/>
      <c r="QGM75" s="172"/>
      <c r="QGN75" s="172"/>
      <c r="QGO75" s="172"/>
      <c r="QGP75" s="172"/>
      <c r="QGQ75" s="172"/>
      <c r="QGR75" s="172"/>
      <c r="QGS75" s="172"/>
      <c r="QGT75" s="172"/>
      <c r="QGU75" s="172"/>
      <c r="QGV75" s="172"/>
      <c r="QGW75" s="172"/>
      <c r="QGX75" s="172"/>
      <c r="QGY75" s="172"/>
      <c r="QGZ75" s="172"/>
      <c r="QHA75" s="172"/>
      <c r="QHB75" s="172"/>
      <c r="QHC75" s="172"/>
      <c r="QHD75" s="172"/>
      <c r="QHE75" s="172"/>
      <c r="QHF75" s="172"/>
      <c r="QHG75" s="172"/>
      <c r="QHH75" s="172"/>
      <c r="QHI75" s="172"/>
      <c r="QHJ75" s="172"/>
      <c r="QHK75" s="172"/>
      <c r="QHL75" s="172"/>
      <c r="QHM75" s="172"/>
      <c r="QHN75" s="172"/>
      <c r="QHO75" s="172"/>
      <c r="QHP75" s="172"/>
      <c r="QHQ75" s="172"/>
      <c r="QHR75" s="172"/>
      <c r="QHS75" s="172"/>
      <c r="QHT75" s="172"/>
      <c r="QHU75" s="172"/>
      <c r="QHV75" s="172"/>
      <c r="QHW75" s="172"/>
      <c r="QHX75" s="172"/>
      <c r="QHY75" s="172"/>
      <c r="QHZ75" s="172"/>
      <c r="QIA75" s="172"/>
      <c r="QIB75" s="172"/>
      <c r="QIC75" s="172"/>
      <c r="QID75" s="172"/>
      <c r="QIE75" s="172"/>
      <c r="QIF75" s="172"/>
      <c r="QIG75" s="172"/>
      <c r="QIH75" s="172"/>
      <c r="QII75" s="172"/>
      <c r="QIJ75" s="172"/>
      <c r="QIK75" s="172"/>
      <c r="QIL75" s="172"/>
      <c r="QIM75" s="172"/>
      <c r="QIN75" s="172"/>
      <c r="QIO75" s="172"/>
      <c r="QIP75" s="172"/>
      <c r="QIQ75" s="172"/>
      <c r="QIR75" s="172"/>
      <c r="QIS75" s="172"/>
      <c r="QIT75" s="172"/>
      <c r="QIU75" s="172"/>
      <c r="QIV75" s="172"/>
      <c r="QIW75" s="172"/>
      <c r="QIX75" s="172"/>
      <c r="QIY75" s="172"/>
      <c r="QIZ75" s="172"/>
      <c r="QJA75" s="172"/>
      <c r="QJB75" s="172"/>
      <c r="QJC75" s="172"/>
      <c r="QJD75" s="172"/>
      <c r="QJE75" s="172"/>
      <c r="QJF75" s="172"/>
      <c r="QJG75" s="172"/>
      <c r="QJH75" s="172"/>
      <c r="QJI75" s="172"/>
      <c r="QJJ75" s="172"/>
      <c r="QJK75" s="172"/>
      <c r="QJL75" s="172"/>
      <c r="QJM75" s="172"/>
      <c r="QJN75" s="172"/>
      <c r="QJO75" s="172"/>
      <c r="QJP75" s="172"/>
      <c r="QJQ75" s="172"/>
      <c r="QJR75" s="172"/>
      <c r="QJS75" s="172"/>
      <c r="QJT75" s="172"/>
      <c r="QJU75" s="172"/>
      <c r="QJV75" s="172"/>
      <c r="QJW75" s="172"/>
      <c r="QJX75" s="172"/>
      <c r="QJY75" s="172"/>
      <c r="QJZ75" s="172"/>
      <c r="QKA75" s="172"/>
      <c r="QKB75" s="172"/>
      <c r="QKC75" s="172"/>
      <c r="QKD75" s="172"/>
      <c r="QKE75" s="172"/>
      <c r="QKF75" s="172"/>
      <c r="QKG75" s="172"/>
      <c r="QKH75" s="172"/>
      <c r="QKI75" s="172"/>
      <c r="QKJ75" s="172"/>
      <c r="QKK75" s="172"/>
      <c r="QKL75" s="172"/>
      <c r="QKM75" s="172"/>
      <c r="QKN75" s="172"/>
      <c r="QKO75" s="172"/>
      <c r="QKP75" s="172"/>
      <c r="QKQ75" s="172"/>
      <c r="QKR75" s="172"/>
      <c r="QKS75" s="172"/>
      <c r="QKT75" s="172"/>
      <c r="QKU75" s="172"/>
      <c r="QKV75" s="172"/>
      <c r="QKW75" s="172"/>
      <c r="QKX75" s="172"/>
      <c r="QKY75" s="172"/>
      <c r="QKZ75" s="172"/>
      <c r="QLA75" s="172"/>
      <c r="QLB75" s="172"/>
      <c r="QLC75" s="172"/>
      <c r="QLD75" s="172"/>
      <c r="QLE75" s="172"/>
      <c r="QLF75" s="172"/>
      <c r="QLG75" s="172"/>
      <c r="QLH75" s="172"/>
      <c r="QLI75" s="172"/>
      <c r="QLJ75" s="172"/>
      <c r="QLK75" s="172"/>
      <c r="QLL75" s="172"/>
      <c r="QLM75" s="172"/>
      <c r="QLN75" s="172"/>
      <c r="QLO75" s="172"/>
      <c r="QLP75" s="172"/>
      <c r="QLQ75" s="172"/>
      <c r="QLR75" s="172"/>
      <c r="QLS75" s="172"/>
      <c r="QLT75" s="172"/>
      <c r="QLU75" s="172"/>
      <c r="QLV75" s="172"/>
      <c r="QLW75" s="172"/>
      <c r="QLX75" s="172"/>
      <c r="QLY75" s="172"/>
      <c r="QLZ75" s="172"/>
      <c r="QMA75" s="172"/>
      <c r="QMB75" s="172"/>
      <c r="QMC75" s="172"/>
      <c r="QMD75" s="172"/>
      <c r="QME75" s="172"/>
      <c r="QMF75" s="172"/>
      <c r="QMG75" s="172"/>
      <c r="QMH75" s="172"/>
      <c r="QMI75" s="172"/>
      <c r="QMJ75" s="172"/>
      <c r="QMK75" s="172"/>
      <c r="QML75" s="172"/>
      <c r="QMM75" s="172"/>
      <c r="QMN75" s="172"/>
      <c r="QMO75" s="172"/>
      <c r="QMP75" s="172"/>
      <c r="QMQ75" s="172"/>
      <c r="QMR75" s="172"/>
      <c r="QMS75" s="172"/>
      <c r="QMT75" s="172"/>
      <c r="QMU75" s="172"/>
      <c r="QMV75" s="172"/>
      <c r="QMW75" s="172"/>
      <c r="QMX75" s="172"/>
      <c r="QMY75" s="172"/>
      <c r="QMZ75" s="172"/>
      <c r="QNA75" s="172"/>
      <c r="QNB75" s="172"/>
      <c r="QNC75" s="172"/>
      <c r="QND75" s="172"/>
      <c r="QNE75" s="172"/>
      <c r="QNF75" s="172"/>
      <c r="QNG75" s="172"/>
      <c r="QNH75" s="172"/>
      <c r="QNI75" s="172"/>
      <c r="QNJ75" s="172"/>
      <c r="QNK75" s="172"/>
      <c r="QNL75" s="172"/>
      <c r="QNM75" s="172"/>
      <c r="QNN75" s="172"/>
      <c r="QNO75" s="172"/>
      <c r="QNP75" s="172"/>
      <c r="QNQ75" s="172"/>
      <c r="QNR75" s="172"/>
      <c r="QNS75" s="172"/>
      <c r="QNT75" s="172"/>
      <c r="QNU75" s="172"/>
      <c r="QNV75" s="172"/>
      <c r="QNW75" s="172"/>
      <c r="QNX75" s="172"/>
      <c r="QNY75" s="172"/>
      <c r="QNZ75" s="172"/>
      <c r="QOA75" s="172"/>
      <c r="QOB75" s="172"/>
      <c r="QOC75" s="172"/>
      <c r="QOD75" s="172"/>
      <c r="QOE75" s="172"/>
      <c r="QOF75" s="172"/>
      <c r="QOG75" s="172"/>
      <c r="QOH75" s="172"/>
      <c r="QOI75" s="172"/>
      <c r="QOJ75" s="172"/>
      <c r="QOK75" s="172"/>
      <c r="QOL75" s="172"/>
      <c r="QOM75" s="172"/>
      <c r="QON75" s="172"/>
      <c r="QOO75" s="172"/>
      <c r="QOP75" s="172"/>
      <c r="QOQ75" s="172"/>
      <c r="QOR75" s="172"/>
      <c r="QOS75" s="172"/>
      <c r="QOT75" s="172"/>
      <c r="QOU75" s="172"/>
      <c r="QOV75" s="172"/>
      <c r="QOW75" s="172"/>
      <c r="QOX75" s="172"/>
      <c r="QOY75" s="172"/>
      <c r="QOZ75" s="172"/>
      <c r="QPA75" s="172"/>
      <c r="QPB75" s="172"/>
      <c r="QPC75" s="172"/>
      <c r="QPD75" s="172"/>
      <c r="QPE75" s="172"/>
      <c r="QPF75" s="172"/>
      <c r="QPG75" s="172"/>
      <c r="QPH75" s="172"/>
      <c r="QPI75" s="172"/>
      <c r="QPJ75" s="172"/>
      <c r="QPK75" s="172"/>
      <c r="QPL75" s="172"/>
      <c r="QPM75" s="172"/>
      <c r="QPN75" s="172"/>
      <c r="QPO75" s="172"/>
      <c r="QPP75" s="172"/>
      <c r="QPQ75" s="172"/>
      <c r="QPR75" s="172"/>
      <c r="QPS75" s="172"/>
      <c r="QPT75" s="172"/>
      <c r="QPU75" s="172"/>
      <c r="QPV75" s="172"/>
      <c r="QPW75" s="172"/>
      <c r="QPX75" s="172"/>
      <c r="QPY75" s="172"/>
      <c r="QPZ75" s="172"/>
      <c r="QQA75" s="172"/>
      <c r="QQB75" s="172"/>
      <c r="QQC75" s="172"/>
      <c r="QQD75" s="172"/>
      <c r="QQE75" s="172"/>
      <c r="QQF75" s="172"/>
      <c r="QQG75" s="172"/>
      <c r="QQH75" s="172"/>
      <c r="QQI75" s="172"/>
      <c r="QQJ75" s="172"/>
      <c r="QQK75" s="172"/>
      <c r="QQL75" s="172"/>
      <c r="QQM75" s="172"/>
      <c r="QQN75" s="172"/>
      <c r="QQO75" s="172"/>
      <c r="QQP75" s="172"/>
      <c r="QQQ75" s="172"/>
      <c r="QQR75" s="172"/>
      <c r="QQS75" s="172"/>
      <c r="QQT75" s="172"/>
      <c r="QQU75" s="172"/>
      <c r="QQV75" s="172"/>
      <c r="QQW75" s="172"/>
      <c r="QQX75" s="172"/>
      <c r="QQY75" s="172"/>
      <c r="QQZ75" s="172"/>
      <c r="QRA75" s="172"/>
      <c r="QRB75" s="172"/>
      <c r="QRC75" s="172"/>
      <c r="QRD75" s="172"/>
      <c r="QRE75" s="172"/>
      <c r="QRF75" s="172"/>
      <c r="QRG75" s="172"/>
      <c r="QRH75" s="172"/>
      <c r="QRI75" s="172"/>
      <c r="QRJ75" s="172"/>
      <c r="QRK75" s="172"/>
      <c r="QRL75" s="172"/>
      <c r="QRM75" s="172"/>
      <c r="QRN75" s="172"/>
      <c r="QRO75" s="172"/>
      <c r="QRP75" s="172"/>
      <c r="QRQ75" s="172"/>
      <c r="QRR75" s="172"/>
      <c r="QRS75" s="172"/>
      <c r="QRT75" s="172"/>
      <c r="QRU75" s="172"/>
      <c r="QRV75" s="172"/>
      <c r="QRW75" s="172"/>
      <c r="QRX75" s="172"/>
      <c r="QRY75" s="172"/>
      <c r="QRZ75" s="172"/>
      <c r="QSA75" s="172"/>
      <c r="QSB75" s="172"/>
      <c r="QSC75" s="172"/>
      <c r="QSD75" s="172"/>
      <c r="QSE75" s="172"/>
      <c r="QSF75" s="172"/>
      <c r="QSG75" s="172"/>
      <c r="QSH75" s="172"/>
      <c r="QSI75" s="172"/>
      <c r="QSJ75" s="172"/>
      <c r="QSK75" s="172"/>
      <c r="QSL75" s="172"/>
      <c r="QSM75" s="172"/>
      <c r="QSN75" s="172"/>
      <c r="QSO75" s="172"/>
      <c r="QSP75" s="172"/>
      <c r="QSQ75" s="172"/>
      <c r="QSR75" s="172"/>
      <c r="QSS75" s="172"/>
      <c r="QST75" s="172"/>
      <c r="QSU75" s="172"/>
      <c r="QSV75" s="172"/>
      <c r="QSW75" s="172"/>
      <c r="QSX75" s="172"/>
      <c r="QSY75" s="172"/>
      <c r="QSZ75" s="172"/>
      <c r="QTA75" s="172"/>
      <c r="QTB75" s="172"/>
      <c r="QTC75" s="172"/>
      <c r="QTD75" s="172"/>
      <c r="QTE75" s="172"/>
      <c r="QTF75" s="172"/>
      <c r="QTG75" s="172"/>
      <c r="QTH75" s="172"/>
      <c r="QTI75" s="172"/>
      <c r="QTJ75" s="172"/>
      <c r="QTK75" s="172"/>
      <c r="QTL75" s="172"/>
      <c r="QTM75" s="172"/>
      <c r="QTN75" s="172"/>
      <c r="QTO75" s="172"/>
      <c r="QTP75" s="172"/>
      <c r="QTQ75" s="172"/>
      <c r="QTR75" s="172"/>
      <c r="QTS75" s="172"/>
      <c r="QTT75" s="172"/>
      <c r="QTU75" s="172"/>
      <c r="QTV75" s="172"/>
      <c r="QTW75" s="172"/>
      <c r="QTX75" s="172"/>
      <c r="QTY75" s="172"/>
      <c r="QTZ75" s="172"/>
      <c r="QUA75" s="172"/>
      <c r="QUB75" s="172"/>
      <c r="QUC75" s="172"/>
      <c r="QUD75" s="172"/>
      <c r="QUE75" s="172"/>
      <c r="QUF75" s="172"/>
      <c r="QUG75" s="172"/>
      <c r="QUH75" s="172"/>
      <c r="QUI75" s="172"/>
      <c r="QUJ75" s="172"/>
      <c r="QUK75" s="172"/>
      <c r="QUL75" s="172"/>
      <c r="QUM75" s="172"/>
      <c r="QUN75" s="172"/>
      <c r="QUO75" s="172"/>
      <c r="QUP75" s="172"/>
      <c r="QUQ75" s="172"/>
      <c r="QUR75" s="172"/>
      <c r="QUS75" s="172"/>
      <c r="QUT75" s="172"/>
      <c r="QUU75" s="172"/>
      <c r="QUV75" s="172"/>
      <c r="QUW75" s="172"/>
      <c r="QUX75" s="172"/>
      <c r="QUY75" s="172"/>
      <c r="QUZ75" s="172"/>
      <c r="QVA75" s="172"/>
      <c r="QVB75" s="172"/>
      <c r="QVC75" s="172"/>
      <c r="QVD75" s="172"/>
      <c r="QVE75" s="172"/>
      <c r="QVF75" s="172"/>
      <c r="QVG75" s="172"/>
      <c r="QVH75" s="172"/>
      <c r="QVI75" s="172"/>
      <c r="QVJ75" s="172"/>
      <c r="QVK75" s="172"/>
      <c r="QVL75" s="172"/>
      <c r="QVM75" s="172"/>
      <c r="QVN75" s="172"/>
      <c r="QVO75" s="172"/>
      <c r="QVP75" s="172"/>
      <c r="QVQ75" s="172"/>
      <c r="QVR75" s="172"/>
      <c r="QVS75" s="172"/>
      <c r="QVT75" s="172"/>
      <c r="QVU75" s="172"/>
      <c r="QVV75" s="172"/>
      <c r="QVW75" s="172"/>
      <c r="QVX75" s="172"/>
      <c r="QVY75" s="172"/>
      <c r="QVZ75" s="172"/>
      <c r="QWA75" s="172"/>
      <c r="QWB75" s="172"/>
      <c r="QWC75" s="172"/>
      <c r="QWD75" s="172"/>
      <c r="QWE75" s="172"/>
      <c r="QWF75" s="172"/>
      <c r="QWG75" s="172"/>
      <c r="QWH75" s="172"/>
      <c r="QWI75" s="172"/>
      <c r="QWJ75" s="172"/>
      <c r="QWK75" s="172"/>
      <c r="QWL75" s="172"/>
      <c r="QWM75" s="172"/>
      <c r="QWN75" s="172"/>
      <c r="QWO75" s="172"/>
      <c r="QWP75" s="172"/>
      <c r="QWQ75" s="172"/>
      <c r="QWR75" s="172"/>
      <c r="QWS75" s="172"/>
      <c r="QWT75" s="172"/>
      <c r="QWU75" s="172"/>
      <c r="QWV75" s="172"/>
      <c r="QWW75" s="172"/>
      <c r="QWX75" s="172"/>
      <c r="QWY75" s="172"/>
      <c r="QWZ75" s="172"/>
      <c r="QXA75" s="172"/>
      <c r="QXB75" s="172"/>
      <c r="QXC75" s="172"/>
      <c r="QXD75" s="172"/>
      <c r="QXE75" s="172"/>
      <c r="QXF75" s="172"/>
      <c r="QXG75" s="172"/>
      <c r="QXH75" s="172"/>
      <c r="QXI75" s="172"/>
      <c r="QXJ75" s="172"/>
      <c r="QXK75" s="172"/>
      <c r="QXL75" s="172"/>
      <c r="QXM75" s="172"/>
      <c r="QXN75" s="172"/>
      <c r="QXO75" s="172"/>
      <c r="QXP75" s="172"/>
      <c r="QXQ75" s="172"/>
      <c r="QXR75" s="172"/>
      <c r="QXS75" s="172"/>
      <c r="QXT75" s="172"/>
      <c r="QXU75" s="172"/>
      <c r="QXV75" s="172"/>
      <c r="QXW75" s="172"/>
      <c r="QXX75" s="172"/>
      <c r="QXY75" s="172"/>
      <c r="QXZ75" s="172"/>
      <c r="QYA75" s="172"/>
      <c r="QYB75" s="172"/>
      <c r="QYC75" s="172"/>
      <c r="QYD75" s="172"/>
      <c r="QYE75" s="172"/>
      <c r="QYF75" s="172"/>
      <c r="QYG75" s="172"/>
      <c r="QYH75" s="172"/>
      <c r="QYI75" s="172"/>
      <c r="QYJ75" s="172"/>
      <c r="QYK75" s="172"/>
      <c r="QYL75" s="172"/>
      <c r="QYM75" s="172"/>
      <c r="QYN75" s="172"/>
      <c r="QYO75" s="172"/>
      <c r="QYP75" s="172"/>
      <c r="QYQ75" s="172"/>
      <c r="QYR75" s="172"/>
      <c r="QYS75" s="172"/>
      <c r="QYT75" s="172"/>
      <c r="QYU75" s="172"/>
      <c r="QYV75" s="172"/>
      <c r="QYW75" s="172"/>
      <c r="QYX75" s="172"/>
      <c r="QYY75" s="172"/>
      <c r="QYZ75" s="172"/>
      <c r="QZA75" s="172"/>
      <c r="QZB75" s="172"/>
      <c r="QZC75" s="172"/>
      <c r="QZD75" s="172"/>
      <c r="QZE75" s="172"/>
      <c r="QZF75" s="172"/>
      <c r="QZG75" s="172"/>
      <c r="QZH75" s="172"/>
      <c r="QZI75" s="172"/>
      <c r="QZJ75" s="172"/>
      <c r="QZK75" s="172"/>
      <c r="QZL75" s="172"/>
      <c r="QZM75" s="172"/>
      <c r="QZN75" s="172"/>
      <c r="QZO75" s="172"/>
      <c r="QZP75" s="172"/>
      <c r="QZQ75" s="172"/>
      <c r="QZR75" s="172"/>
      <c r="QZS75" s="172"/>
      <c r="QZT75" s="172"/>
      <c r="QZU75" s="172"/>
      <c r="QZV75" s="172"/>
      <c r="QZW75" s="172"/>
      <c r="QZX75" s="172"/>
      <c r="QZY75" s="172"/>
      <c r="QZZ75" s="172"/>
      <c r="RAA75" s="172"/>
      <c r="RAB75" s="172"/>
      <c r="RAC75" s="172"/>
      <c r="RAD75" s="172"/>
      <c r="RAE75" s="172"/>
      <c r="RAF75" s="172"/>
      <c r="RAG75" s="172"/>
      <c r="RAH75" s="172"/>
      <c r="RAI75" s="172"/>
      <c r="RAJ75" s="172"/>
      <c r="RAK75" s="172"/>
      <c r="RAL75" s="172"/>
      <c r="RAM75" s="172"/>
      <c r="RAN75" s="172"/>
      <c r="RAO75" s="172"/>
      <c r="RAP75" s="172"/>
      <c r="RAQ75" s="172"/>
      <c r="RAR75" s="172"/>
      <c r="RAS75" s="172"/>
      <c r="RAT75" s="172"/>
      <c r="RAU75" s="172"/>
      <c r="RAV75" s="172"/>
      <c r="RAW75" s="172"/>
      <c r="RAX75" s="172"/>
      <c r="RAY75" s="172"/>
      <c r="RAZ75" s="172"/>
      <c r="RBA75" s="172"/>
      <c r="RBB75" s="172"/>
      <c r="RBC75" s="172"/>
      <c r="RBD75" s="172"/>
      <c r="RBE75" s="172"/>
      <c r="RBF75" s="172"/>
      <c r="RBG75" s="172"/>
      <c r="RBH75" s="172"/>
      <c r="RBI75" s="172"/>
      <c r="RBJ75" s="172"/>
      <c r="RBK75" s="172"/>
      <c r="RBL75" s="172"/>
      <c r="RBM75" s="172"/>
      <c r="RBN75" s="172"/>
      <c r="RBO75" s="172"/>
      <c r="RBP75" s="172"/>
      <c r="RBQ75" s="172"/>
      <c r="RBR75" s="172"/>
      <c r="RBS75" s="172"/>
      <c r="RBT75" s="172"/>
      <c r="RBU75" s="172"/>
      <c r="RBV75" s="172"/>
      <c r="RBW75" s="172"/>
      <c r="RBX75" s="172"/>
      <c r="RBY75" s="172"/>
      <c r="RBZ75" s="172"/>
      <c r="RCA75" s="172"/>
      <c r="RCB75" s="172"/>
      <c r="RCC75" s="172"/>
      <c r="RCD75" s="172"/>
      <c r="RCE75" s="172"/>
      <c r="RCF75" s="172"/>
      <c r="RCG75" s="172"/>
      <c r="RCH75" s="172"/>
      <c r="RCI75" s="172"/>
      <c r="RCJ75" s="172"/>
      <c r="RCK75" s="172"/>
      <c r="RCL75" s="172"/>
      <c r="RCM75" s="172"/>
      <c r="RCN75" s="172"/>
      <c r="RCO75" s="172"/>
      <c r="RCP75" s="172"/>
      <c r="RCQ75" s="172"/>
      <c r="RCR75" s="172"/>
      <c r="RCS75" s="172"/>
      <c r="RCT75" s="172"/>
      <c r="RCU75" s="172"/>
      <c r="RCV75" s="172"/>
      <c r="RCW75" s="172"/>
      <c r="RCX75" s="172"/>
      <c r="RCY75" s="172"/>
      <c r="RCZ75" s="172"/>
      <c r="RDA75" s="172"/>
      <c r="RDB75" s="172"/>
      <c r="RDC75" s="172"/>
      <c r="RDD75" s="172"/>
      <c r="RDE75" s="172"/>
      <c r="RDF75" s="172"/>
      <c r="RDG75" s="172"/>
      <c r="RDH75" s="172"/>
      <c r="RDI75" s="172"/>
      <c r="RDJ75" s="172"/>
      <c r="RDK75" s="172"/>
      <c r="RDL75" s="172"/>
      <c r="RDM75" s="172"/>
      <c r="RDN75" s="172"/>
      <c r="RDO75" s="172"/>
      <c r="RDP75" s="172"/>
      <c r="RDQ75" s="172"/>
      <c r="RDR75" s="172"/>
      <c r="RDS75" s="172"/>
      <c r="RDT75" s="172"/>
      <c r="RDU75" s="172"/>
      <c r="RDV75" s="172"/>
      <c r="RDW75" s="172"/>
      <c r="RDX75" s="172"/>
      <c r="RDY75" s="172"/>
      <c r="RDZ75" s="172"/>
      <c r="REA75" s="172"/>
      <c r="REB75" s="172"/>
      <c r="REC75" s="172"/>
      <c r="RED75" s="172"/>
      <c r="REE75" s="172"/>
      <c r="REF75" s="172"/>
      <c r="REG75" s="172"/>
      <c r="REH75" s="172"/>
      <c r="REI75" s="172"/>
      <c r="REJ75" s="172"/>
      <c r="REK75" s="172"/>
      <c r="REL75" s="172"/>
      <c r="REM75" s="172"/>
      <c r="REN75" s="172"/>
      <c r="REO75" s="172"/>
      <c r="REP75" s="172"/>
      <c r="REQ75" s="172"/>
      <c r="RER75" s="172"/>
      <c r="RES75" s="172"/>
      <c r="RET75" s="172"/>
      <c r="REU75" s="172"/>
      <c r="REV75" s="172"/>
      <c r="REW75" s="172"/>
      <c r="REX75" s="172"/>
      <c r="REY75" s="172"/>
      <c r="REZ75" s="172"/>
      <c r="RFA75" s="172"/>
      <c r="RFB75" s="172"/>
      <c r="RFC75" s="172"/>
      <c r="RFD75" s="172"/>
      <c r="RFE75" s="172"/>
      <c r="RFF75" s="172"/>
      <c r="RFG75" s="172"/>
      <c r="RFH75" s="172"/>
      <c r="RFI75" s="172"/>
      <c r="RFJ75" s="172"/>
      <c r="RFK75" s="172"/>
      <c r="RFL75" s="172"/>
      <c r="RFM75" s="172"/>
      <c r="RFN75" s="172"/>
      <c r="RFO75" s="172"/>
      <c r="RFP75" s="172"/>
      <c r="RFQ75" s="172"/>
      <c r="RFR75" s="172"/>
      <c r="RFS75" s="172"/>
      <c r="RFT75" s="172"/>
      <c r="RFU75" s="172"/>
      <c r="RFV75" s="172"/>
      <c r="RFW75" s="172"/>
      <c r="RFX75" s="172"/>
      <c r="RFY75" s="172"/>
      <c r="RFZ75" s="172"/>
      <c r="RGA75" s="172"/>
      <c r="RGB75" s="172"/>
      <c r="RGC75" s="172"/>
      <c r="RGD75" s="172"/>
      <c r="RGE75" s="172"/>
      <c r="RGF75" s="172"/>
      <c r="RGG75" s="172"/>
      <c r="RGH75" s="172"/>
      <c r="RGI75" s="172"/>
      <c r="RGJ75" s="172"/>
      <c r="RGK75" s="172"/>
      <c r="RGL75" s="172"/>
      <c r="RGM75" s="172"/>
      <c r="RGN75" s="172"/>
      <c r="RGO75" s="172"/>
      <c r="RGP75" s="172"/>
      <c r="RGQ75" s="172"/>
      <c r="RGR75" s="172"/>
      <c r="RGS75" s="172"/>
      <c r="RGT75" s="172"/>
      <c r="RGU75" s="172"/>
      <c r="RGV75" s="172"/>
      <c r="RGW75" s="172"/>
      <c r="RGX75" s="172"/>
      <c r="RGY75" s="172"/>
      <c r="RGZ75" s="172"/>
      <c r="RHA75" s="172"/>
      <c r="RHB75" s="172"/>
      <c r="RHC75" s="172"/>
      <c r="RHD75" s="172"/>
      <c r="RHE75" s="172"/>
      <c r="RHF75" s="172"/>
      <c r="RHG75" s="172"/>
      <c r="RHH75" s="172"/>
      <c r="RHI75" s="172"/>
      <c r="RHJ75" s="172"/>
      <c r="RHK75" s="172"/>
      <c r="RHL75" s="172"/>
      <c r="RHM75" s="172"/>
      <c r="RHN75" s="172"/>
      <c r="RHO75" s="172"/>
      <c r="RHP75" s="172"/>
      <c r="RHQ75" s="172"/>
      <c r="RHR75" s="172"/>
      <c r="RHS75" s="172"/>
      <c r="RHT75" s="172"/>
      <c r="RHU75" s="172"/>
      <c r="RHV75" s="172"/>
      <c r="RHW75" s="172"/>
      <c r="RHX75" s="172"/>
      <c r="RHY75" s="172"/>
      <c r="RHZ75" s="172"/>
      <c r="RIA75" s="172"/>
      <c r="RIB75" s="172"/>
      <c r="RIC75" s="172"/>
      <c r="RID75" s="172"/>
      <c r="RIE75" s="172"/>
      <c r="RIF75" s="172"/>
      <c r="RIG75" s="172"/>
      <c r="RIH75" s="172"/>
      <c r="RII75" s="172"/>
      <c r="RIJ75" s="172"/>
      <c r="RIK75" s="172"/>
      <c r="RIL75" s="172"/>
      <c r="RIM75" s="172"/>
      <c r="RIN75" s="172"/>
      <c r="RIO75" s="172"/>
      <c r="RIP75" s="172"/>
      <c r="RIQ75" s="172"/>
      <c r="RIR75" s="172"/>
      <c r="RIS75" s="172"/>
      <c r="RIT75" s="172"/>
      <c r="RIU75" s="172"/>
      <c r="RIV75" s="172"/>
      <c r="RIW75" s="172"/>
      <c r="RIX75" s="172"/>
      <c r="RIY75" s="172"/>
      <c r="RIZ75" s="172"/>
      <c r="RJA75" s="172"/>
      <c r="RJB75" s="172"/>
      <c r="RJC75" s="172"/>
      <c r="RJD75" s="172"/>
      <c r="RJE75" s="172"/>
      <c r="RJF75" s="172"/>
      <c r="RJG75" s="172"/>
      <c r="RJH75" s="172"/>
      <c r="RJI75" s="172"/>
      <c r="RJJ75" s="172"/>
      <c r="RJK75" s="172"/>
      <c r="RJL75" s="172"/>
      <c r="RJM75" s="172"/>
      <c r="RJN75" s="172"/>
      <c r="RJO75" s="172"/>
      <c r="RJP75" s="172"/>
      <c r="RJQ75" s="172"/>
      <c r="RJR75" s="172"/>
      <c r="RJS75" s="172"/>
      <c r="RJT75" s="172"/>
      <c r="RJU75" s="172"/>
      <c r="RJV75" s="172"/>
      <c r="RJW75" s="172"/>
      <c r="RJX75" s="172"/>
      <c r="RJY75" s="172"/>
      <c r="RJZ75" s="172"/>
      <c r="RKA75" s="172"/>
      <c r="RKB75" s="172"/>
      <c r="RKC75" s="172"/>
      <c r="RKD75" s="172"/>
      <c r="RKE75" s="172"/>
      <c r="RKF75" s="172"/>
      <c r="RKG75" s="172"/>
      <c r="RKH75" s="172"/>
      <c r="RKI75" s="172"/>
      <c r="RKJ75" s="172"/>
      <c r="RKK75" s="172"/>
      <c r="RKL75" s="172"/>
      <c r="RKM75" s="172"/>
      <c r="RKN75" s="172"/>
      <c r="RKO75" s="172"/>
      <c r="RKP75" s="172"/>
      <c r="RKQ75" s="172"/>
      <c r="RKR75" s="172"/>
      <c r="RKS75" s="172"/>
      <c r="RKT75" s="172"/>
      <c r="RKU75" s="172"/>
      <c r="RKV75" s="172"/>
      <c r="RKW75" s="172"/>
      <c r="RKX75" s="172"/>
      <c r="RKY75" s="172"/>
      <c r="RKZ75" s="172"/>
      <c r="RLA75" s="172"/>
      <c r="RLB75" s="172"/>
      <c r="RLC75" s="172"/>
      <c r="RLD75" s="172"/>
      <c r="RLE75" s="172"/>
      <c r="RLF75" s="172"/>
      <c r="RLG75" s="172"/>
      <c r="RLH75" s="172"/>
      <c r="RLI75" s="172"/>
      <c r="RLJ75" s="172"/>
      <c r="RLK75" s="172"/>
      <c r="RLL75" s="172"/>
      <c r="RLM75" s="172"/>
      <c r="RLN75" s="172"/>
      <c r="RLO75" s="172"/>
      <c r="RLP75" s="172"/>
      <c r="RLQ75" s="172"/>
      <c r="RLR75" s="172"/>
      <c r="RLS75" s="172"/>
      <c r="RLT75" s="172"/>
      <c r="RLU75" s="172"/>
      <c r="RLV75" s="172"/>
      <c r="RLW75" s="172"/>
      <c r="RLX75" s="172"/>
      <c r="RLY75" s="172"/>
      <c r="RLZ75" s="172"/>
      <c r="RMA75" s="172"/>
      <c r="RMB75" s="172"/>
      <c r="RMC75" s="172"/>
      <c r="RMD75" s="172"/>
      <c r="RME75" s="172"/>
      <c r="RMF75" s="172"/>
      <c r="RMG75" s="172"/>
      <c r="RMH75" s="172"/>
      <c r="RMI75" s="172"/>
      <c r="RMJ75" s="172"/>
      <c r="RMK75" s="172"/>
      <c r="RML75" s="172"/>
      <c r="RMM75" s="172"/>
      <c r="RMN75" s="172"/>
      <c r="RMO75" s="172"/>
      <c r="RMP75" s="172"/>
      <c r="RMQ75" s="172"/>
      <c r="RMR75" s="172"/>
      <c r="RMS75" s="172"/>
      <c r="RMT75" s="172"/>
      <c r="RMU75" s="172"/>
      <c r="RMV75" s="172"/>
      <c r="RMW75" s="172"/>
      <c r="RMX75" s="172"/>
      <c r="RMY75" s="172"/>
      <c r="RMZ75" s="172"/>
      <c r="RNA75" s="172"/>
      <c r="RNB75" s="172"/>
      <c r="RNC75" s="172"/>
      <c r="RND75" s="172"/>
      <c r="RNE75" s="172"/>
      <c r="RNF75" s="172"/>
      <c r="RNG75" s="172"/>
      <c r="RNH75" s="172"/>
      <c r="RNI75" s="172"/>
      <c r="RNJ75" s="172"/>
      <c r="RNK75" s="172"/>
      <c r="RNL75" s="172"/>
      <c r="RNM75" s="172"/>
      <c r="RNN75" s="172"/>
      <c r="RNO75" s="172"/>
      <c r="RNP75" s="172"/>
      <c r="RNQ75" s="172"/>
      <c r="RNR75" s="172"/>
      <c r="RNS75" s="172"/>
      <c r="RNT75" s="172"/>
      <c r="RNU75" s="172"/>
      <c r="RNV75" s="172"/>
      <c r="RNW75" s="172"/>
      <c r="RNX75" s="172"/>
      <c r="RNY75" s="172"/>
      <c r="RNZ75" s="172"/>
      <c r="ROA75" s="172"/>
      <c r="ROB75" s="172"/>
      <c r="ROC75" s="172"/>
      <c r="ROD75" s="172"/>
      <c r="ROE75" s="172"/>
      <c r="ROF75" s="172"/>
      <c r="ROG75" s="172"/>
      <c r="ROH75" s="172"/>
      <c r="ROI75" s="172"/>
      <c r="ROJ75" s="172"/>
      <c r="ROK75" s="172"/>
      <c r="ROL75" s="172"/>
      <c r="ROM75" s="172"/>
      <c r="RON75" s="172"/>
      <c r="ROO75" s="172"/>
      <c r="ROP75" s="172"/>
      <c r="ROQ75" s="172"/>
      <c r="ROR75" s="172"/>
      <c r="ROS75" s="172"/>
      <c r="ROT75" s="172"/>
      <c r="ROU75" s="172"/>
      <c r="ROV75" s="172"/>
      <c r="ROW75" s="172"/>
      <c r="ROX75" s="172"/>
      <c r="ROY75" s="172"/>
      <c r="ROZ75" s="172"/>
      <c r="RPA75" s="172"/>
      <c r="RPB75" s="172"/>
      <c r="RPC75" s="172"/>
      <c r="RPD75" s="172"/>
      <c r="RPE75" s="172"/>
      <c r="RPF75" s="172"/>
      <c r="RPG75" s="172"/>
      <c r="RPH75" s="172"/>
      <c r="RPI75" s="172"/>
      <c r="RPJ75" s="172"/>
      <c r="RPK75" s="172"/>
      <c r="RPL75" s="172"/>
      <c r="RPM75" s="172"/>
      <c r="RPN75" s="172"/>
      <c r="RPO75" s="172"/>
      <c r="RPP75" s="172"/>
      <c r="RPQ75" s="172"/>
      <c r="RPR75" s="172"/>
      <c r="RPS75" s="172"/>
      <c r="RPT75" s="172"/>
      <c r="RPU75" s="172"/>
      <c r="RPV75" s="172"/>
      <c r="RPW75" s="172"/>
      <c r="RPX75" s="172"/>
      <c r="RPY75" s="172"/>
      <c r="RPZ75" s="172"/>
      <c r="RQA75" s="172"/>
      <c r="RQB75" s="172"/>
      <c r="RQC75" s="172"/>
      <c r="RQD75" s="172"/>
      <c r="RQE75" s="172"/>
      <c r="RQF75" s="172"/>
      <c r="RQG75" s="172"/>
      <c r="RQH75" s="172"/>
      <c r="RQI75" s="172"/>
      <c r="RQJ75" s="172"/>
      <c r="RQK75" s="172"/>
      <c r="RQL75" s="172"/>
      <c r="RQM75" s="172"/>
      <c r="RQN75" s="172"/>
      <c r="RQO75" s="172"/>
      <c r="RQP75" s="172"/>
      <c r="RQQ75" s="172"/>
      <c r="RQR75" s="172"/>
      <c r="RQS75" s="172"/>
      <c r="RQT75" s="172"/>
      <c r="RQU75" s="172"/>
      <c r="RQV75" s="172"/>
      <c r="RQW75" s="172"/>
      <c r="RQX75" s="172"/>
      <c r="RQY75" s="172"/>
      <c r="RQZ75" s="172"/>
      <c r="RRA75" s="172"/>
      <c r="RRB75" s="172"/>
      <c r="RRC75" s="172"/>
      <c r="RRD75" s="172"/>
      <c r="RRE75" s="172"/>
      <c r="RRF75" s="172"/>
      <c r="RRG75" s="172"/>
      <c r="RRH75" s="172"/>
      <c r="RRI75" s="172"/>
      <c r="RRJ75" s="172"/>
      <c r="RRK75" s="172"/>
      <c r="RRL75" s="172"/>
      <c r="RRM75" s="172"/>
      <c r="RRN75" s="172"/>
      <c r="RRO75" s="172"/>
      <c r="RRP75" s="172"/>
      <c r="RRQ75" s="172"/>
      <c r="RRR75" s="172"/>
      <c r="RRS75" s="172"/>
      <c r="RRT75" s="172"/>
      <c r="RRU75" s="172"/>
      <c r="RRV75" s="172"/>
      <c r="RRW75" s="172"/>
      <c r="RRX75" s="172"/>
      <c r="RRY75" s="172"/>
      <c r="RRZ75" s="172"/>
      <c r="RSA75" s="172"/>
      <c r="RSB75" s="172"/>
      <c r="RSC75" s="172"/>
      <c r="RSD75" s="172"/>
      <c r="RSE75" s="172"/>
      <c r="RSF75" s="172"/>
      <c r="RSG75" s="172"/>
      <c r="RSH75" s="172"/>
      <c r="RSI75" s="172"/>
      <c r="RSJ75" s="172"/>
      <c r="RSK75" s="172"/>
      <c r="RSL75" s="172"/>
      <c r="RSM75" s="172"/>
      <c r="RSN75" s="172"/>
      <c r="RSO75" s="172"/>
      <c r="RSP75" s="172"/>
      <c r="RSQ75" s="172"/>
      <c r="RSR75" s="172"/>
      <c r="RSS75" s="172"/>
      <c r="RST75" s="172"/>
      <c r="RSU75" s="172"/>
      <c r="RSV75" s="172"/>
      <c r="RSW75" s="172"/>
      <c r="RSX75" s="172"/>
      <c r="RSY75" s="172"/>
      <c r="RSZ75" s="172"/>
      <c r="RTA75" s="172"/>
      <c r="RTB75" s="172"/>
      <c r="RTC75" s="172"/>
      <c r="RTD75" s="172"/>
      <c r="RTE75" s="172"/>
      <c r="RTF75" s="172"/>
      <c r="RTG75" s="172"/>
      <c r="RTH75" s="172"/>
      <c r="RTI75" s="172"/>
      <c r="RTJ75" s="172"/>
      <c r="RTK75" s="172"/>
      <c r="RTL75" s="172"/>
      <c r="RTM75" s="172"/>
      <c r="RTN75" s="172"/>
      <c r="RTO75" s="172"/>
      <c r="RTP75" s="172"/>
      <c r="RTQ75" s="172"/>
      <c r="RTR75" s="172"/>
      <c r="RTS75" s="172"/>
      <c r="RTT75" s="172"/>
      <c r="RTU75" s="172"/>
      <c r="RTV75" s="172"/>
      <c r="RTW75" s="172"/>
      <c r="RTX75" s="172"/>
      <c r="RTY75" s="172"/>
      <c r="RTZ75" s="172"/>
      <c r="RUA75" s="172"/>
      <c r="RUB75" s="172"/>
      <c r="RUC75" s="172"/>
      <c r="RUD75" s="172"/>
      <c r="RUE75" s="172"/>
      <c r="RUF75" s="172"/>
      <c r="RUG75" s="172"/>
      <c r="RUH75" s="172"/>
      <c r="RUI75" s="172"/>
      <c r="RUJ75" s="172"/>
      <c r="RUK75" s="172"/>
      <c r="RUL75" s="172"/>
      <c r="RUM75" s="172"/>
      <c r="RUN75" s="172"/>
      <c r="RUO75" s="172"/>
      <c r="RUP75" s="172"/>
      <c r="RUQ75" s="172"/>
      <c r="RUR75" s="172"/>
      <c r="RUS75" s="172"/>
      <c r="RUT75" s="172"/>
      <c r="RUU75" s="172"/>
      <c r="RUV75" s="172"/>
      <c r="RUW75" s="172"/>
      <c r="RUX75" s="172"/>
      <c r="RUY75" s="172"/>
      <c r="RUZ75" s="172"/>
      <c r="RVA75" s="172"/>
      <c r="RVB75" s="172"/>
      <c r="RVC75" s="172"/>
      <c r="RVD75" s="172"/>
      <c r="RVE75" s="172"/>
      <c r="RVF75" s="172"/>
      <c r="RVG75" s="172"/>
      <c r="RVH75" s="172"/>
      <c r="RVI75" s="172"/>
      <c r="RVJ75" s="172"/>
      <c r="RVK75" s="172"/>
      <c r="RVL75" s="172"/>
      <c r="RVM75" s="172"/>
      <c r="RVN75" s="172"/>
      <c r="RVO75" s="172"/>
      <c r="RVP75" s="172"/>
      <c r="RVQ75" s="172"/>
      <c r="RVR75" s="172"/>
      <c r="RVS75" s="172"/>
      <c r="RVT75" s="172"/>
      <c r="RVU75" s="172"/>
      <c r="RVV75" s="172"/>
      <c r="RVW75" s="172"/>
      <c r="RVX75" s="172"/>
      <c r="RVY75" s="172"/>
      <c r="RVZ75" s="172"/>
      <c r="RWA75" s="172"/>
      <c r="RWB75" s="172"/>
      <c r="RWC75" s="172"/>
      <c r="RWD75" s="172"/>
      <c r="RWE75" s="172"/>
      <c r="RWF75" s="172"/>
      <c r="RWG75" s="172"/>
      <c r="RWH75" s="172"/>
      <c r="RWI75" s="172"/>
      <c r="RWJ75" s="172"/>
      <c r="RWK75" s="172"/>
      <c r="RWL75" s="172"/>
      <c r="RWM75" s="172"/>
      <c r="RWN75" s="172"/>
      <c r="RWO75" s="172"/>
      <c r="RWP75" s="172"/>
      <c r="RWQ75" s="172"/>
      <c r="RWR75" s="172"/>
      <c r="RWS75" s="172"/>
      <c r="RWT75" s="172"/>
      <c r="RWU75" s="172"/>
      <c r="RWV75" s="172"/>
      <c r="RWW75" s="172"/>
      <c r="RWX75" s="172"/>
      <c r="RWY75" s="172"/>
      <c r="RWZ75" s="172"/>
      <c r="RXA75" s="172"/>
      <c r="RXB75" s="172"/>
      <c r="RXC75" s="172"/>
      <c r="RXD75" s="172"/>
      <c r="RXE75" s="172"/>
      <c r="RXF75" s="172"/>
      <c r="RXG75" s="172"/>
      <c r="RXH75" s="172"/>
      <c r="RXI75" s="172"/>
      <c r="RXJ75" s="172"/>
      <c r="RXK75" s="172"/>
      <c r="RXL75" s="172"/>
      <c r="RXM75" s="172"/>
      <c r="RXN75" s="172"/>
      <c r="RXO75" s="172"/>
      <c r="RXP75" s="172"/>
      <c r="RXQ75" s="172"/>
      <c r="RXR75" s="172"/>
      <c r="RXS75" s="172"/>
      <c r="RXT75" s="172"/>
      <c r="RXU75" s="172"/>
      <c r="RXV75" s="172"/>
      <c r="RXW75" s="172"/>
      <c r="RXX75" s="172"/>
      <c r="RXY75" s="172"/>
      <c r="RXZ75" s="172"/>
      <c r="RYA75" s="172"/>
      <c r="RYB75" s="172"/>
      <c r="RYC75" s="172"/>
      <c r="RYD75" s="172"/>
      <c r="RYE75" s="172"/>
      <c r="RYF75" s="172"/>
      <c r="RYG75" s="172"/>
      <c r="RYH75" s="172"/>
      <c r="RYI75" s="172"/>
      <c r="RYJ75" s="172"/>
      <c r="RYK75" s="172"/>
      <c r="RYL75" s="172"/>
      <c r="RYM75" s="172"/>
      <c r="RYN75" s="172"/>
      <c r="RYO75" s="172"/>
      <c r="RYP75" s="172"/>
      <c r="RYQ75" s="172"/>
      <c r="RYR75" s="172"/>
      <c r="RYS75" s="172"/>
      <c r="RYT75" s="172"/>
      <c r="RYU75" s="172"/>
      <c r="RYV75" s="172"/>
      <c r="RYW75" s="172"/>
      <c r="RYX75" s="172"/>
      <c r="RYY75" s="172"/>
      <c r="RYZ75" s="172"/>
      <c r="RZA75" s="172"/>
      <c r="RZB75" s="172"/>
      <c r="RZC75" s="172"/>
      <c r="RZD75" s="172"/>
      <c r="RZE75" s="172"/>
      <c r="RZF75" s="172"/>
      <c r="RZG75" s="172"/>
      <c r="RZH75" s="172"/>
      <c r="RZI75" s="172"/>
      <c r="RZJ75" s="172"/>
      <c r="RZK75" s="172"/>
      <c r="RZL75" s="172"/>
      <c r="RZM75" s="172"/>
      <c r="RZN75" s="172"/>
      <c r="RZO75" s="172"/>
      <c r="RZP75" s="172"/>
      <c r="RZQ75" s="172"/>
      <c r="RZR75" s="172"/>
      <c r="RZS75" s="172"/>
      <c r="RZT75" s="172"/>
      <c r="RZU75" s="172"/>
      <c r="RZV75" s="172"/>
      <c r="RZW75" s="172"/>
      <c r="RZX75" s="172"/>
      <c r="RZY75" s="172"/>
      <c r="RZZ75" s="172"/>
      <c r="SAA75" s="172"/>
      <c r="SAB75" s="172"/>
      <c r="SAC75" s="172"/>
      <c r="SAD75" s="172"/>
      <c r="SAE75" s="172"/>
      <c r="SAF75" s="172"/>
      <c r="SAG75" s="172"/>
      <c r="SAH75" s="172"/>
      <c r="SAI75" s="172"/>
      <c r="SAJ75" s="172"/>
      <c r="SAK75" s="172"/>
      <c r="SAL75" s="172"/>
      <c r="SAM75" s="172"/>
      <c r="SAN75" s="172"/>
      <c r="SAO75" s="172"/>
      <c r="SAP75" s="172"/>
      <c r="SAQ75" s="172"/>
      <c r="SAR75" s="172"/>
      <c r="SAS75" s="172"/>
      <c r="SAT75" s="172"/>
      <c r="SAU75" s="172"/>
      <c r="SAV75" s="172"/>
      <c r="SAW75" s="172"/>
      <c r="SAX75" s="172"/>
      <c r="SAY75" s="172"/>
      <c r="SAZ75" s="172"/>
      <c r="SBA75" s="172"/>
      <c r="SBB75" s="172"/>
      <c r="SBC75" s="172"/>
      <c r="SBD75" s="172"/>
      <c r="SBE75" s="172"/>
      <c r="SBF75" s="172"/>
      <c r="SBG75" s="172"/>
      <c r="SBH75" s="172"/>
      <c r="SBI75" s="172"/>
      <c r="SBJ75" s="172"/>
      <c r="SBK75" s="172"/>
      <c r="SBL75" s="172"/>
      <c r="SBM75" s="172"/>
      <c r="SBN75" s="172"/>
      <c r="SBO75" s="172"/>
      <c r="SBP75" s="172"/>
      <c r="SBQ75" s="172"/>
      <c r="SBR75" s="172"/>
      <c r="SBS75" s="172"/>
      <c r="SBT75" s="172"/>
      <c r="SBU75" s="172"/>
      <c r="SBV75" s="172"/>
      <c r="SBW75" s="172"/>
      <c r="SBX75" s="172"/>
      <c r="SBY75" s="172"/>
      <c r="SBZ75" s="172"/>
      <c r="SCA75" s="172"/>
      <c r="SCB75" s="172"/>
      <c r="SCC75" s="172"/>
      <c r="SCD75" s="172"/>
      <c r="SCE75" s="172"/>
      <c r="SCF75" s="172"/>
      <c r="SCG75" s="172"/>
      <c r="SCH75" s="172"/>
      <c r="SCI75" s="172"/>
      <c r="SCJ75" s="172"/>
      <c r="SCK75" s="172"/>
      <c r="SCL75" s="172"/>
      <c r="SCM75" s="172"/>
      <c r="SCN75" s="172"/>
      <c r="SCO75" s="172"/>
      <c r="SCP75" s="172"/>
      <c r="SCQ75" s="172"/>
      <c r="SCR75" s="172"/>
      <c r="SCS75" s="172"/>
      <c r="SCT75" s="172"/>
      <c r="SCU75" s="172"/>
      <c r="SCV75" s="172"/>
      <c r="SCW75" s="172"/>
      <c r="SCX75" s="172"/>
      <c r="SCY75" s="172"/>
      <c r="SCZ75" s="172"/>
      <c r="SDA75" s="172"/>
      <c r="SDB75" s="172"/>
      <c r="SDC75" s="172"/>
      <c r="SDD75" s="172"/>
      <c r="SDE75" s="172"/>
      <c r="SDF75" s="172"/>
      <c r="SDG75" s="172"/>
      <c r="SDH75" s="172"/>
      <c r="SDI75" s="172"/>
      <c r="SDJ75" s="172"/>
      <c r="SDK75" s="172"/>
      <c r="SDL75" s="172"/>
      <c r="SDM75" s="172"/>
      <c r="SDN75" s="172"/>
      <c r="SDO75" s="172"/>
      <c r="SDP75" s="172"/>
      <c r="SDQ75" s="172"/>
      <c r="SDR75" s="172"/>
      <c r="SDS75" s="172"/>
      <c r="SDT75" s="172"/>
      <c r="SDU75" s="172"/>
      <c r="SDV75" s="172"/>
      <c r="SDW75" s="172"/>
      <c r="SDX75" s="172"/>
      <c r="SDY75" s="172"/>
      <c r="SDZ75" s="172"/>
      <c r="SEA75" s="172"/>
      <c r="SEB75" s="172"/>
      <c r="SEC75" s="172"/>
      <c r="SED75" s="172"/>
      <c r="SEE75" s="172"/>
      <c r="SEF75" s="172"/>
      <c r="SEG75" s="172"/>
      <c r="SEH75" s="172"/>
      <c r="SEI75" s="172"/>
      <c r="SEJ75" s="172"/>
      <c r="SEK75" s="172"/>
      <c r="SEL75" s="172"/>
      <c r="SEM75" s="172"/>
      <c r="SEN75" s="172"/>
      <c r="SEO75" s="172"/>
      <c r="SEP75" s="172"/>
      <c r="SEQ75" s="172"/>
      <c r="SER75" s="172"/>
      <c r="SES75" s="172"/>
      <c r="SET75" s="172"/>
      <c r="SEU75" s="172"/>
      <c r="SEV75" s="172"/>
      <c r="SEW75" s="172"/>
      <c r="SEX75" s="172"/>
      <c r="SEY75" s="172"/>
      <c r="SEZ75" s="172"/>
      <c r="SFA75" s="172"/>
      <c r="SFB75" s="172"/>
      <c r="SFC75" s="172"/>
      <c r="SFD75" s="172"/>
      <c r="SFE75" s="172"/>
      <c r="SFF75" s="172"/>
      <c r="SFG75" s="172"/>
      <c r="SFH75" s="172"/>
      <c r="SFI75" s="172"/>
      <c r="SFJ75" s="172"/>
      <c r="SFK75" s="172"/>
      <c r="SFL75" s="172"/>
      <c r="SFM75" s="172"/>
      <c r="SFN75" s="172"/>
      <c r="SFO75" s="172"/>
      <c r="SFP75" s="172"/>
      <c r="SFQ75" s="172"/>
      <c r="SFR75" s="172"/>
      <c r="SFS75" s="172"/>
      <c r="SFT75" s="172"/>
      <c r="SFU75" s="172"/>
      <c r="SFV75" s="172"/>
      <c r="SFW75" s="172"/>
      <c r="SFX75" s="172"/>
      <c r="SFY75" s="172"/>
      <c r="SFZ75" s="172"/>
      <c r="SGA75" s="172"/>
      <c r="SGB75" s="172"/>
      <c r="SGC75" s="172"/>
      <c r="SGD75" s="172"/>
      <c r="SGE75" s="172"/>
      <c r="SGF75" s="172"/>
      <c r="SGG75" s="172"/>
      <c r="SGH75" s="172"/>
      <c r="SGI75" s="172"/>
      <c r="SGJ75" s="172"/>
      <c r="SGK75" s="172"/>
      <c r="SGL75" s="172"/>
      <c r="SGM75" s="172"/>
      <c r="SGN75" s="172"/>
      <c r="SGO75" s="172"/>
      <c r="SGP75" s="172"/>
      <c r="SGQ75" s="172"/>
      <c r="SGR75" s="172"/>
      <c r="SGS75" s="172"/>
      <c r="SGT75" s="172"/>
      <c r="SGU75" s="172"/>
      <c r="SGV75" s="172"/>
      <c r="SGW75" s="172"/>
      <c r="SGX75" s="172"/>
      <c r="SGY75" s="172"/>
      <c r="SGZ75" s="172"/>
      <c r="SHA75" s="172"/>
      <c r="SHB75" s="172"/>
      <c r="SHC75" s="172"/>
      <c r="SHD75" s="172"/>
      <c r="SHE75" s="172"/>
      <c r="SHF75" s="172"/>
      <c r="SHG75" s="172"/>
      <c r="SHH75" s="172"/>
      <c r="SHI75" s="172"/>
      <c r="SHJ75" s="172"/>
      <c r="SHK75" s="172"/>
      <c r="SHL75" s="172"/>
      <c r="SHM75" s="172"/>
      <c r="SHN75" s="172"/>
      <c r="SHO75" s="172"/>
      <c r="SHP75" s="172"/>
      <c r="SHQ75" s="172"/>
      <c r="SHR75" s="172"/>
      <c r="SHS75" s="172"/>
      <c r="SHT75" s="172"/>
      <c r="SHU75" s="172"/>
      <c r="SHV75" s="172"/>
      <c r="SHW75" s="172"/>
      <c r="SHX75" s="172"/>
      <c r="SHY75" s="172"/>
      <c r="SHZ75" s="172"/>
      <c r="SIA75" s="172"/>
      <c r="SIB75" s="172"/>
      <c r="SIC75" s="172"/>
      <c r="SID75" s="172"/>
      <c r="SIE75" s="172"/>
      <c r="SIF75" s="172"/>
      <c r="SIG75" s="172"/>
      <c r="SIH75" s="172"/>
      <c r="SII75" s="172"/>
      <c r="SIJ75" s="172"/>
      <c r="SIK75" s="172"/>
      <c r="SIL75" s="172"/>
      <c r="SIM75" s="172"/>
      <c r="SIN75" s="172"/>
      <c r="SIO75" s="172"/>
      <c r="SIP75" s="172"/>
      <c r="SIQ75" s="172"/>
      <c r="SIR75" s="172"/>
      <c r="SIS75" s="172"/>
      <c r="SIT75" s="172"/>
      <c r="SIU75" s="172"/>
      <c r="SIV75" s="172"/>
      <c r="SIW75" s="172"/>
      <c r="SIX75" s="172"/>
      <c r="SIY75" s="172"/>
      <c r="SIZ75" s="172"/>
      <c r="SJA75" s="172"/>
      <c r="SJB75" s="172"/>
      <c r="SJC75" s="172"/>
      <c r="SJD75" s="172"/>
      <c r="SJE75" s="172"/>
      <c r="SJF75" s="172"/>
      <c r="SJG75" s="172"/>
      <c r="SJH75" s="172"/>
      <c r="SJI75" s="172"/>
      <c r="SJJ75" s="172"/>
      <c r="SJK75" s="172"/>
      <c r="SJL75" s="172"/>
      <c r="SJM75" s="172"/>
      <c r="SJN75" s="172"/>
      <c r="SJO75" s="172"/>
      <c r="SJP75" s="172"/>
      <c r="SJQ75" s="172"/>
      <c r="SJR75" s="172"/>
      <c r="SJS75" s="172"/>
      <c r="SJT75" s="172"/>
      <c r="SJU75" s="172"/>
      <c r="SJV75" s="172"/>
      <c r="SJW75" s="172"/>
      <c r="SJX75" s="172"/>
      <c r="SJY75" s="172"/>
      <c r="SJZ75" s="172"/>
      <c r="SKA75" s="172"/>
      <c r="SKB75" s="172"/>
      <c r="SKC75" s="172"/>
      <c r="SKD75" s="172"/>
      <c r="SKE75" s="172"/>
      <c r="SKF75" s="172"/>
      <c r="SKG75" s="172"/>
      <c r="SKH75" s="172"/>
      <c r="SKI75" s="172"/>
      <c r="SKJ75" s="172"/>
      <c r="SKK75" s="172"/>
      <c r="SKL75" s="172"/>
      <c r="SKM75" s="172"/>
      <c r="SKN75" s="172"/>
      <c r="SKO75" s="172"/>
      <c r="SKP75" s="172"/>
      <c r="SKQ75" s="172"/>
      <c r="SKR75" s="172"/>
      <c r="SKS75" s="172"/>
      <c r="SKT75" s="172"/>
      <c r="SKU75" s="172"/>
      <c r="SKV75" s="172"/>
      <c r="SKW75" s="172"/>
      <c r="SKX75" s="172"/>
      <c r="SKY75" s="172"/>
      <c r="SKZ75" s="172"/>
      <c r="SLA75" s="172"/>
      <c r="SLB75" s="172"/>
      <c r="SLC75" s="172"/>
      <c r="SLD75" s="172"/>
      <c r="SLE75" s="172"/>
      <c r="SLF75" s="172"/>
      <c r="SLG75" s="172"/>
      <c r="SLH75" s="172"/>
      <c r="SLI75" s="172"/>
      <c r="SLJ75" s="172"/>
      <c r="SLK75" s="172"/>
      <c r="SLL75" s="172"/>
      <c r="SLM75" s="172"/>
      <c r="SLN75" s="172"/>
      <c r="SLO75" s="172"/>
      <c r="SLP75" s="172"/>
      <c r="SLQ75" s="172"/>
      <c r="SLR75" s="172"/>
      <c r="SLS75" s="172"/>
      <c r="SLT75" s="172"/>
      <c r="SLU75" s="172"/>
      <c r="SLV75" s="172"/>
      <c r="SLW75" s="172"/>
      <c r="SLX75" s="172"/>
      <c r="SLY75" s="172"/>
      <c r="SLZ75" s="172"/>
      <c r="SMA75" s="172"/>
      <c r="SMB75" s="172"/>
      <c r="SMC75" s="172"/>
      <c r="SMD75" s="172"/>
      <c r="SME75" s="172"/>
      <c r="SMF75" s="172"/>
      <c r="SMG75" s="172"/>
      <c r="SMH75" s="172"/>
      <c r="SMI75" s="172"/>
      <c r="SMJ75" s="172"/>
      <c r="SMK75" s="172"/>
      <c r="SML75" s="172"/>
      <c r="SMM75" s="172"/>
      <c r="SMN75" s="172"/>
      <c r="SMO75" s="172"/>
      <c r="SMP75" s="172"/>
      <c r="SMQ75" s="172"/>
      <c r="SMR75" s="172"/>
      <c r="SMS75" s="172"/>
      <c r="SMT75" s="172"/>
      <c r="SMU75" s="172"/>
      <c r="SMV75" s="172"/>
      <c r="SMW75" s="172"/>
      <c r="SMX75" s="172"/>
      <c r="SMY75" s="172"/>
      <c r="SMZ75" s="172"/>
      <c r="SNA75" s="172"/>
      <c r="SNB75" s="172"/>
      <c r="SNC75" s="172"/>
      <c r="SND75" s="172"/>
      <c r="SNE75" s="172"/>
      <c r="SNF75" s="172"/>
      <c r="SNG75" s="172"/>
      <c r="SNH75" s="172"/>
      <c r="SNI75" s="172"/>
      <c r="SNJ75" s="172"/>
      <c r="SNK75" s="172"/>
      <c r="SNL75" s="172"/>
      <c r="SNM75" s="172"/>
      <c r="SNN75" s="172"/>
      <c r="SNO75" s="172"/>
      <c r="SNP75" s="172"/>
      <c r="SNQ75" s="172"/>
      <c r="SNR75" s="172"/>
      <c r="SNS75" s="172"/>
      <c r="SNT75" s="172"/>
      <c r="SNU75" s="172"/>
      <c r="SNV75" s="172"/>
      <c r="SNW75" s="172"/>
      <c r="SNX75" s="172"/>
      <c r="SNY75" s="172"/>
      <c r="SNZ75" s="172"/>
      <c r="SOA75" s="172"/>
      <c r="SOB75" s="172"/>
      <c r="SOC75" s="172"/>
      <c r="SOD75" s="172"/>
      <c r="SOE75" s="172"/>
      <c r="SOF75" s="172"/>
      <c r="SOG75" s="172"/>
      <c r="SOH75" s="172"/>
      <c r="SOI75" s="172"/>
      <c r="SOJ75" s="172"/>
      <c r="SOK75" s="172"/>
      <c r="SOL75" s="172"/>
      <c r="SOM75" s="172"/>
      <c r="SON75" s="172"/>
      <c r="SOO75" s="172"/>
      <c r="SOP75" s="172"/>
      <c r="SOQ75" s="172"/>
      <c r="SOR75" s="172"/>
      <c r="SOS75" s="172"/>
      <c r="SOT75" s="172"/>
      <c r="SOU75" s="172"/>
      <c r="SOV75" s="172"/>
      <c r="SOW75" s="172"/>
      <c r="SOX75" s="172"/>
      <c r="SOY75" s="172"/>
      <c r="SOZ75" s="172"/>
      <c r="SPA75" s="172"/>
      <c r="SPB75" s="172"/>
      <c r="SPC75" s="172"/>
      <c r="SPD75" s="172"/>
      <c r="SPE75" s="172"/>
      <c r="SPF75" s="172"/>
      <c r="SPG75" s="172"/>
      <c r="SPH75" s="172"/>
      <c r="SPI75" s="172"/>
      <c r="SPJ75" s="172"/>
      <c r="SPK75" s="172"/>
      <c r="SPL75" s="172"/>
      <c r="SPM75" s="172"/>
      <c r="SPN75" s="172"/>
      <c r="SPO75" s="172"/>
      <c r="SPP75" s="172"/>
      <c r="SPQ75" s="172"/>
      <c r="SPR75" s="172"/>
      <c r="SPS75" s="172"/>
      <c r="SPT75" s="172"/>
      <c r="SPU75" s="172"/>
      <c r="SPV75" s="172"/>
      <c r="SPW75" s="172"/>
      <c r="SPX75" s="172"/>
      <c r="SPY75" s="172"/>
      <c r="SPZ75" s="172"/>
      <c r="SQA75" s="172"/>
      <c r="SQB75" s="172"/>
      <c r="SQC75" s="172"/>
      <c r="SQD75" s="172"/>
      <c r="SQE75" s="172"/>
      <c r="SQF75" s="172"/>
      <c r="SQG75" s="172"/>
      <c r="SQH75" s="172"/>
      <c r="SQI75" s="172"/>
      <c r="SQJ75" s="172"/>
      <c r="SQK75" s="172"/>
      <c r="SQL75" s="172"/>
      <c r="SQM75" s="172"/>
      <c r="SQN75" s="172"/>
      <c r="SQO75" s="172"/>
      <c r="SQP75" s="172"/>
      <c r="SQQ75" s="172"/>
      <c r="SQR75" s="172"/>
      <c r="SQS75" s="172"/>
      <c r="SQT75" s="172"/>
      <c r="SQU75" s="172"/>
      <c r="SQV75" s="172"/>
      <c r="SQW75" s="172"/>
      <c r="SQX75" s="172"/>
      <c r="SQY75" s="172"/>
      <c r="SQZ75" s="172"/>
      <c r="SRA75" s="172"/>
      <c r="SRB75" s="172"/>
      <c r="SRC75" s="172"/>
      <c r="SRD75" s="172"/>
      <c r="SRE75" s="172"/>
      <c r="SRF75" s="172"/>
      <c r="SRG75" s="172"/>
      <c r="SRH75" s="172"/>
      <c r="SRI75" s="172"/>
      <c r="SRJ75" s="172"/>
      <c r="SRK75" s="172"/>
      <c r="SRL75" s="172"/>
      <c r="SRM75" s="172"/>
      <c r="SRN75" s="172"/>
      <c r="SRO75" s="172"/>
      <c r="SRP75" s="172"/>
      <c r="SRQ75" s="172"/>
      <c r="SRR75" s="172"/>
      <c r="SRS75" s="172"/>
      <c r="SRT75" s="172"/>
      <c r="SRU75" s="172"/>
      <c r="SRV75" s="172"/>
      <c r="SRW75" s="172"/>
      <c r="SRX75" s="172"/>
      <c r="SRY75" s="172"/>
      <c r="SRZ75" s="172"/>
      <c r="SSA75" s="172"/>
      <c r="SSB75" s="172"/>
      <c r="SSC75" s="172"/>
      <c r="SSD75" s="172"/>
      <c r="SSE75" s="172"/>
      <c r="SSF75" s="172"/>
      <c r="SSG75" s="172"/>
      <c r="SSH75" s="172"/>
      <c r="SSI75" s="172"/>
      <c r="SSJ75" s="172"/>
      <c r="SSK75" s="172"/>
      <c r="SSL75" s="172"/>
      <c r="SSM75" s="172"/>
      <c r="SSN75" s="172"/>
      <c r="SSO75" s="172"/>
      <c r="SSP75" s="172"/>
      <c r="SSQ75" s="172"/>
      <c r="SSR75" s="172"/>
      <c r="SSS75" s="172"/>
      <c r="SST75" s="172"/>
      <c r="SSU75" s="172"/>
      <c r="SSV75" s="172"/>
      <c r="SSW75" s="172"/>
      <c r="SSX75" s="172"/>
      <c r="SSY75" s="172"/>
      <c r="SSZ75" s="172"/>
      <c r="STA75" s="172"/>
      <c r="STB75" s="172"/>
      <c r="STC75" s="172"/>
      <c r="STD75" s="172"/>
      <c r="STE75" s="172"/>
      <c r="STF75" s="172"/>
      <c r="STG75" s="172"/>
      <c r="STH75" s="172"/>
      <c r="STI75" s="172"/>
      <c r="STJ75" s="172"/>
      <c r="STK75" s="172"/>
      <c r="STL75" s="172"/>
      <c r="STM75" s="172"/>
      <c r="STN75" s="172"/>
      <c r="STO75" s="172"/>
      <c r="STP75" s="172"/>
      <c r="STQ75" s="172"/>
      <c r="STR75" s="172"/>
      <c r="STS75" s="172"/>
      <c r="STT75" s="172"/>
      <c r="STU75" s="172"/>
      <c r="STV75" s="172"/>
      <c r="STW75" s="172"/>
      <c r="STX75" s="172"/>
      <c r="STY75" s="172"/>
      <c r="STZ75" s="172"/>
      <c r="SUA75" s="172"/>
      <c r="SUB75" s="172"/>
      <c r="SUC75" s="172"/>
      <c r="SUD75" s="172"/>
      <c r="SUE75" s="172"/>
      <c r="SUF75" s="172"/>
      <c r="SUG75" s="172"/>
      <c r="SUH75" s="172"/>
      <c r="SUI75" s="172"/>
      <c r="SUJ75" s="172"/>
      <c r="SUK75" s="172"/>
      <c r="SUL75" s="172"/>
      <c r="SUM75" s="172"/>
      <c r="SUN75" s="172"/>
      <c r="SUO75" s="172"/>
      <c r="SUP75" s="172"/>
      <c r="SUQ75" s="172"/>
      <c r="SUR75" s="172"/>
      <c r="SUS75" s="172"/>
      <c r="SUT75" s="172"/>
      <c r="SUU75" s="172"/>
      <c r="SUV75" s="172"/>
      <c r="SUW75" s="172"/>
      <c r="SUX75" s="172"/>
      <c r="SUY75" s="172"/>
      <c r="SUZ75" s="172"/>
      <c r="SVA75" s="172"/>
      <c r="SVB75" s="172"/>
      <c r="SVC75" s="172"/>
      <c r="SVD75" s="172"/>
      <c r="SVE75" s="172"/>
      <c r="SVF75" s="172"/>
      <c r="SVG75" s="172"/>
      <c r="SVH75" s="172"/>
      <c r="SVI75" s="172"/>
      <c r="SVJ75" s="172"/>
      <c r="SVK75" s="172"/>
      <c r="SVL75" s="172"/>
      <c r="SVM75" s="172"/>
      <c r="SVN75" s="172"/>
      <c r="SVO75" s="172"/>
      <c r="SVP75" s="172"/>
      <c r="SVQ75" s="172"/>
      <c r="SVR75" s="172"/>
      <c r="SVS75" s="172"/>
      <c r="SVT75" s="172"/>
      <c r="SVU75" s="172"/>
      <c r="SVV75" s="172"/>
      <c r="SVW75" s="172"/>
      <c r="SVX75" s="172"/>
      <c r="SVY75" s="172"/>
      <c r="SVZ75" s="172"/>
      <c r="SWA75" s="172"/>
      <c r="SWB75" s="172"/>
      <c r="SWC75" s="172"/>
      <c r="SWD75" s="172"/>
      <c r="SWE75" s="172"/>
      <c r="SWF75" s="172"/>
      <c r="SWG75" s="172"/>
      <c r="SWH75" s="172"/>
      <c r="SWI75" s="172"/>
      <c r="SWJ75" s="172"/>
      <c r="SWK75" s="172"/>
      <c r="SWL75" s="172"/>
      <c r="SWM75" s="172"/>
      <c r="SWN75" s="172"/>
      <c r="SWO75" s="172"/>
      <c r="SWP75" s="172"/>
      <c r="SWQ75" s="172"/>
      <c r="SWR75" s="172"/>
      <c r="SWS75" s="172"/>
      <c r="SWT75" s="172"/>
      <c r="SWU75" s="172"/>
      <c r="SWV75" s="172"/>
      <c r="SWW75" s="172"/>
      <c r="SWX75" s="172"/>
      <c r="SWY75" s="172"/>
      <c r="SWZ75" s="172"/>
      <c r="SXA75" s="172"/>
      <c r="SXB75" s="172"/>
      <c r="SXC75" s="172"/>
      <c r="SXD75" s="172"/>
      <c r="SXE75" s="172"/>
      <c r="SXF75" s="172"/>
      <c r="SXG75" s="172"/>
      <c r="SXH75" s="172"/>
      <c r="SXI75" s="172"/>
      <c r="SXJ75" s="172"/>
      <c r="SXK75" s="172"/>
      <c r="SXL75" s="172"/>
      <c r="SXM75" s="172"/>
      <c r="SXN75" s="172"/>
      <c r="SXO75" s="172"/>
      <c r="SXP75" s="172"/>
      <c r="SXQ75" s="172"/>
      <c r="SXR75" s="172"/>
      <c r="SXS75" s="172"/>
      <c r="SXT75" s="172"/>
      <c r="SXU75" s="172"/>
      <c r="SXV75" s="172"/>
      <c r="SXW75" s="172"/>
      <c r="SXX75" s="172"/>
      <c r="SXY75" s="172"/>
      <c r="SXZ75" s="172"/>
      <c r="SYA75" s="172"/>
      <c r="SYB75" s="172"/>
      <c r="SYC75" s="172"/>
      <c r="SYD75" s="172"/>
      <c r="SYE75" s="172"/>
      <c r="SYF75" s="172"/>
      <c r="SYG75" s="172"/>
      <c r="SYH75" s="172"/>
      <c r="SYI75" s="172"/>
      <c r="SYJ75" s="172"/>
      <c r="SYK75" s="172"/>
      <c r="SYL75" s="172"/>
      <c r="SYM75" s="172"/>
      <c r="SYN75" s="172"/>
      <c r="SYO75" s="172"/>
      <c r="SYP75" s="172"/>
      <c r="SYQ75" s="172"/>
      <c r="SYR75" s="172"/>
      <c r="SYS75" s="172"/>
      <c r="SYT75" s="172"/>
      <c r="SYU75" s="172"/>
      <c r="SYV75" s="172"/>
      <c r="SYW75" s="172"/>
      <c r="SYX75" s="172"/>
      <c r="SYY75" s="172"/>
      <c r="SYZ75" s="172"/>
      <c r="SZA75" s="172"/>
      <c r="SZB75" s="172"/>
      <c r="SZC75" s="172"/>
      <c r="SZD75" s="172"/>
      <c r="SZE75" s="172"/>
      <c r="SZF75" s="172"/>
      <c r="SZG75" s="172"/>
      <c r="SZH75" s="172"/>
      <c r="SZI75" s="172"/>
      <c r="SZJ75" s="172"/>
      <c r="SZK75" s="172"/>
      <c r="SZL75" s="172"/>
      <c r="SZM75" s="172"/>
      <c r="SZN75" s="172"/>
      <c r="SZO75" s="172"/>
      <c r="SZP75" s="172"/>
      <c r="SZQ75" s="172"/>
      <c r="SZR75" s="172"/>
      <c r="SZS75" s="172"/>
      <c r="SZT75" s="172"/>
      <c r="SZU75" s="172"/>
      <c r="SZV75" s="172"/>
      <c r="SZW75" s="172"/>
      <c r="SZX75" s="172"/>
      <c r="SZY75" s="172"/>
      <c r="SZZ75" s="172"/>
      <c r="TAA75" s="172"/>
      <c r="TAB75" s="172"/>
      <c r="TAC75" s="172"/>
      <c r="TAD75" s="172"/>
      <c r="TAE75" s="172"/>
      <c r="TAF75" s="172"/>
      <c r="TAG75" s="172"/>
      <c r="TAH75" s="172"/>
      <c r="TAI75" s="172"/>
      <c r="TAJ75" s="172"/>
      <c r="TAK75" s="172"/>
      <c r="TAL75" s="172"/>
      <c r="TAM75" s="172"/>
      <c r="TAN75" s="172"/>
      <c r="TAO75" s="172"/>
      <c r="TAP75" s="172"/>
      <c r="TAQ75" s="172"/>
      <c r="TAR75" s="172"/>
      <c r="TAS75" s="172"/>
      <c r="TAT75" s="172"/>
      <c r="TAU75" s="172"/>
      <c r="TAV75" s="172"/>
      <c r="TAW75" s="172"/>
      <c r="TAX75" s="172"/>
      <c r="TAY75" s="172"/>
      <c r="TAZ75" s="172"/>
      <c r="TBA75" s="172"/>
      <c r="TBB75" s="172"/>
      <c r="TBC75" s="172"/>
      <c r="TBD75" s="172"/>
      <c r="TBE75" s="172"/>
      <c r="TBF75" s="172"/>
      <c r="TBG75" s="172"/>
      <c r="TBH75" s="172"/>
      <c r="TBI75" s="172"/>
      <c r="TBJ75" s="172"/>
      <c r="TBK75" s="172"/>
      <c r="TBL75" s="172"/>
      <c r="TBM75" s="172"/>
      <c r="TBN75" s="172"/>
      <c r="TBO75" s="172"/>
      <c r="TBP75" s="172"/>
      <c r="TBQ75" s="172"/>
      <c r="TBR75" s="172"/>
      <c r="TBS75" s="172"/>
      <c r="TBT75" s="172"/>
      <c r="TBU75" s="172"/>
      <c r="TBV75" s="172"/>
      <c r="TBW75" s="172"/>
      <c r="TBX75" s="172"/>
      <c r="TBY75" s="172"/>
      <c r="TBZ75" s="172"/>
      <c r="TCA75" s="172"/>
      <c r="TCB75" s="172"/>
      <c r="TCC75" s="172"/>
      <c r="TCD75" s="172"/>
      <c r="TCE75" s="172"/>
      <c r="TCF75" s="172"/>
      <c r="TCG75" s="172"/>
      <c r="TCH75" s="172"/>
      <c r="TCI75" s="172"/>
      <c r="TCJ75" s="172"/>
      <c r="TCK75" s="172"/>
      <c r="TCL75" s="172"/>
      <c r="TCM75" s="172"/>
      <c r="TCN75" s="172"/>
      <c r="TCO75" s="172"/>
      <c r="TCP75" s="172"/>
      <c r="TCQ75" s="172"/>
      <c r="TCR75" s="172"/>
      <c r="TCS75" s="172"/>
      <c r="TCT75" s="172"/>
      <c r="TCU75" s="172"/>
      <c r="TCV75" s="172"/>
      <c r="TCW75" s="172"/>
      <c r="TCX75" s="172"/>
      <c r="TCY75" s="172"/>
      <c r="TCZ75" s="172"/>
      <c r="TDA75" s="172"/>
      <c r="TDB75" s="172"/>
      <c r="TDC75" s="172"/>
      <c r="TDD75" s="172"/>
      <c r="TDE75" s="172"/>
      <c r="TDF75" s="172"/>
      <c r="TDG75" s="172"/>
      <c r="TDH75" s="172"/>
      <c r="TDI75" s="172"/>
      <c r="TDJ75" s="172"/>
      <c r="TDK75" s="172"/>
      <c r="TDL75" s="172"/>
      <c r="TDM75" s="172"/>
      <c r="TDN75" s="172"/>
      <c r="TDO75" s="172"/>
      <c r="TDP75" s="172"/>
      <c r="TDQ75" s="172"/>
      <c r="TDR75" s="172"/>
      <c r="TDS75" s="172"/>
      <c r="TDT75" s="172"/>
      <c r="TDU75" s="172"/>
      <c r="TDV75" s="172"/>
      <c r="TDW75" s="172"/>
      <c r="TDX75" s="172"/>
      <c r="TDY75" s="172"/>
      <c r="TDZ75" s="172"/>
      <c r="TEA75" s="172"/>
      <c r="TEB75" s="172"/>
      <c r="TEC75" s="172"/>
      <c r="TED75" s="172"/>
      <c r="TEE75" s="172"/>
      <c r="TEF75" s="172"/>
      <c r="TEG75" s="172"/>
      <c r="TEH75" s="172"/>
      <c r="TEI75" s="172"/>
      <c r="TEJ75" s="172"/>
      <c r="TEK75" s="172"/>
      <c r="TEL75" s="172"/>
      <c r="TEM75" s="172"/>
      <c r="TEN75" s="172"/>
      <c r="TEO75" s="172"/>
      <c r="TEP75" s="172"/>
      <c r="TEQ75" s="172"/>
      <c r="TER75" s="172"/>
      <c r="TES75" s="172"/>
      <c r="TET75" s="172"/>
      <c r="TEU75" s="172"/>
      <c r="TEV75" s="172"/>
      <c r="TEW75" s="172"/>
      <c r="TEX75" s="172"/>
      <c r="TEY75" s="172"/>
      <c r="TEZ75" s="172"/>
      <c r="TFA75" s="172"/>
      <c r="TFB75" s="172"/>
      <c r="TFC75" s="172"/>
      <c r="TFD75" s="172"/>
      <c r="TFE75" s="172"/>
      <c r="TFF75" s="172"/>
      <c r="TFG75" s="172"/>
      <c r="TFH75" s="172"/>
      <c r="TFI75" s="172"/>
      <c r="TFJ75" s="172"/>
      <c r="TFK75" s="172"/>
      <c r="TFL75" s="172"/>
      <c r="TFM75" s="172"/>
      <c r="TFN75" s="172"/>
      <c r="TFO75" s="172"/>
      <c r="TFP75" s="172"/>
      <c r="TFQ75" s="172"/>
      <c r="TFR75" s="172"/>
      <c r="TFS75" s="172"/>
      <c r="TFT75" s="172"/>
      <c r="TFU75" s="172"/>
      <c r="TFV75" s="172"/>
      <c r="TFW75" s="172"/>
      <c r="TFX75" s="172"/>
      <c r="TFY75" s="172"/>
      <c r="TFZ75" s="172"/>
      <c r="TGA75" s="172"/>
      <c r="TGB75" s="172"/>
      <c r="TGC75" s="172"/>
      <c r="TGD75" s="172"/>
      <c r="TGE75" s="172"/>
      <c r="TGF75" s="172"/>
      <c r="TGG75" s="172"/>
      <c r="TGH75" s="172"/>
      <c r="TGI75" s="172"/>
      <c r="TGJ75" s="172"/>
      <c r="TGK75" s="172"/>
      <c r="TGL75" s="172"/>
      <c r="TGM75" s="172"/>
      <c r="TGN75" s="172"/>
      <c r="TGO75" s="172"/>
      <c r="TGP75" s="172"/>
      <c r="TGQ75" s="172"/>
      <c r="TGR75" s="172"/>
      <c r="TGS75" s="172"/>
      <c r="TGT75" s="172"/>
      <c r="TGU75" s="172"/>
      <c r="TGV75" s="172"/>
      <c r="TGW75" s="172"/>
      <c r="TGX75" s="172"/>
      <c r="TGY75" s="172"/>
      <c r="TGZ75" s="172"/>
      <c r="THA75" s="172"/>
      <c r="THB75" s="172"/>
      <c r="THC75" s="172"/>
      <c r="THD75" s="172"/>
      <c r="THE75" s="172"/>
      <c r="THF75" s="172"/>
      <c r="THG75" s="172"/>
      <c r="THH75" s="172"/>
      <c r="THI75" s="172"/>
      <c r="THJ75" s="172"/>
      <c r="THK75" s="172"/>
      <c r="THL75" s="172"/>
      <c r="THM75" s="172"/>
      <c r="THN75" s="172"/>
      <c r="THO75" s="172"/>
      <c r="THP75" s="172"/>
      <c r="THQ75" s="172"/>
      <c r="THR75" s="172"/>
      <c r="THS75" s="172"/>
      <c r="THT75" s="172"/>
      <c r="THU75" s="172"/>
      <c r="THV75" s="172"/>
      <c r="THW75" s="172"/>
      <c r="THX75" s="172"/>
      <c r="THY75" s="172"/>
      <c r="THZ75" s="172"/>
      <c r="TIA75" s="172"/>
      <c r="TIB75" s="172"/>
      <c r="TIC75" s="172"/>
      <c r="TID75" s="172"/>
      <c r="TIE75" s="172"/>
      <c r="TIF75" s="172"/>
      <c r="TIG75" s="172"/>
      <c r="TIH75" s="172"/>
      <c r="TII75" s="172"/>
      <c r="TIJ75" s="172"/>
      <c r="TIK75" s="172"/>
      <c r="TIL75" s="172"/>
      <c r="TIM75" s="172"/>
      <c r="TIN75" s="172"/>
      <c r="TIO75" s="172"/>
      <c r="TIP75" s="172"/>
      <c r="TIQ75" s="172"/>
      <c r="TIR75" s="172"/>
      <c r="TIS75" s="172"/>
      <c r="TIT75" s="172"/>
      <c r="TIU75" s="172"/>
      <c r="TIV75" s="172"/>
      <c r="TIW75" s="172"/>
      <c r="TIX75" s="172"/>
      <c r="TIY75" s="172"/>
      <c r="TIZ75" s="172"/>
      <c r="TJA75" s="172"/>
      <c r="TJB75" s="172"/>
      <c r="TJC75" s="172"/>
      <c r="TJD75" s="172"/>
      <c r="TJE75" s="172"/>
      <c r="TJF75" s="172"/>
      <c r="TJG75" s="172"/>
      <c r="TJH75" s="172"/>
      <c r="TJI75" s="172"/>
      <c r="TJJ75" s="172"/>
      <c r="TJK75" s="172"/>
      <c r="TJL75" s="172"/>
      <c r="TJM75" s="172"/>
      <c r="TJN75" s="172"/>
      <c r="TJO75" s="172"/>
      <c r="TJP75" s="172"/>
      <c r="TJQ75" s="172"/>
      <c r="TJR75" s="172"/>
      <c r="TJS75" s="172"/>
      <c r="TJT75" s="172"/>
      <c r="TJU75" s="172"/>
      <c r="TJV75" s="172"/>
      <c r="TJW75" s="172"/>
      <c r="TJX75" s="172"/>
      <c r="TJY75" s="172"/>
      <c r="TJZ75" s="172"/>
      <c r="TKA75" s="172"/>
      <c r="TKB75" s="172"/>
      <c r="TKC75" s="172"/>
      <c r="TKD75" s="172"/>
      <c r="TKE75" s="172"/>
      <c r="TKF75" s="172"/>
      <c r="TKG75" s="172"/>
      <c r="TKH75" s="172"/>
      <c r="TKI75" s="172"/>
      <c r="TKJ75" s="172"/>
      <c r="TKK75" s="172"/>
      <c r="TKL75" s="172"/>
      <c r="TKM75" s="172"/>
      <c r="TKN75" s="172"/>
      <c r="TKO75" s="172"/>
      <c r="TKP75" s="172"/>
      <c r="TKQ75" s="172"/>
      <c r="TKR75" s="172"/>
      <c r="TKS75" s="172"/>
      <c r="TKT75" s="172"/>
      <c r="TKU75" s="172"/>
      <c r="TKV75" s="172"/>
      <c r="TKW75" s="172"/>
      <c r="TKX75" s="172"/>
      <c r="TKY75" s="172"/>
      <c r="TKZ75" s="172"/>
      <c r="TLA75" s="172"/>
      <c r="TLB75" s="172"/>
      <c r="TLC75" s="172"/>
      <c r="TLD75" s="172"/>
      <c r="TLE75" s="172"/>
      <c r="TLF75" s="172"/>
      <c r="TLG75" s="172"/>
      <c r="TLH75" s="172"/>
      <c r="TLI75" s="172"/>
      <c r="TLJ75" s="172"/>
      <c r="TLK75" s="172"/>
      <c r="TLL75" s="172"/>
      <c r="TLM75" s="172"/>
      <c r="TLN75" s="172"/>
      <c r="TLO75" s="172"/>
      <c r="TLP75" s="172"/>
      <c r="TLQ75" s="172"/>
      <c r="TLR75" s="172"/>
      <c r="TLS75" s="172"/>
      <c r="TLT75" s="172"/>
      <c r="TLU75" s="172"/>
      <c r="TLV75" s="172"/>
      <c r="TLW75" s="172"/>
      <c r="TLX75" s="172"/>
      <c r="TLY75" s="172"/>
      <c r="TLZ75" s="172"/>
      <c r="TMA75" s="172"/>
      <c r="TMB75" s="172"/>
      <c r="TMC75" s="172"/>
      <c r="TMD75" s="172"/>
      <c r="TME75" s="172"/>
      <c r="TMF75" s="172"/>
      <c r="TMG75" s="172"/>
      <c r="TMH75" s="172"/>
      <c r="TMI75" s="172"/>
      <c r="TMJ75" s="172"/>
      <c r="TMK75" s="172"/>
      <c r="TML75" s="172"/>
      <c r="TMM75" s="172"/>
      <c r="TMN75" s="172"/>
      <c r="TMO75" s="172"/>
      <c r="TMP75" s="172"/>
      <c r="TMQ75" s="172"/>
      <c r="TMR75" s="172"/>
      <c r="TMS75" s="172"/>
      <c r="TMT75" s="172"/>
      <c r="TMU75" s="172"/>
      <c r="TMV75" s="172"/>
      <c r="TMW75" s="172"/>
      <c r="TMX75" s="172"/>
      <c r="TMY75" s="172"/>
      <c r="TMZ75" s="172"/>
      <c r="TNA75" s="172"/>
      <c r="TNB75" s="172"/>
      <c r="TNC75" s="172"/>
      <c r="TND75" s="172"/>
      <c r="TNE75" s="172"/>
      <c r="TNF75" s="172"/>
      <c r="TNG75" s="172"/>
      <c r="TNH75" s="172"/>
      <c r="TNI75" s="172"/>
      <c r="TNJ75" s="172"/>
      <c r="TNK75" s="172"/>
      <c r="TNL75" s="172"/>
      <c r="TNM75" s="172"/>
      <c r="TNN75" s="172"/>
      <c r="TNO75" s="172"/>
      <c r="TNP75" s="172"/>
      <c r="TNQ75" s="172"/>
      <c r="TNR75" s="172"/>
      <c r="TNS75" s="172"/>
      <c r="TNT75" s="172"/>
      <c r="TNU75" s="172"/>
      <c r="TNV75" s="172"/>
      <c r="TNW75" s="172"/>
      <c r="TNX75" s="172"/>
      <c r="TNY75" s="172"/>
      <c r="TNZ75" s="172"/>
      <c r="TOA75" s="172"/>
      <c r="TOB75" s="172"/>
      <c r="TOC75" s="172"/>
      <c r="TOD75" s="172"/>
      <c r="TOE75" s="172"/>
      <c r="TOF75" s="172"/>
      <c r="TOG75" s="172"/>
      <c r="TOH75" s="172"/>
      <c r="TOI75" s="172"/>
      <c r="TOJ75" s="172"/>
      <c r="TOK75" s="172"/>
      <c r="TOL75" s="172"/>
      <c r="TOM75" s="172"/>
      <c r="TON75" s="172"/>
      <c r="TOO75" s="172"/>
      <c r="TOP75" s="172"/>
      <c r="TOQ75" s="172"/>
      <c r="TOR75" s="172"/>
      <c r="TOS75" s="172"/>
      <c r="TOT75" s="172"/>
      <c r="TOU75" s="172"/>
      <c r="TOV75" s="172"/>
      <c r="TOW75" s="172"/>
      <c r="TOX75" s="172"/>
      <c r="TOY75" s="172"/>
      <c r="TOZ75" s="172"/>
      <c r="TPA75" s="172"/>
      <c r="TPB75" s="172"/>
      <c r="TPC75" s="172"/>
      <c r="TPD75" s="172"/>
      <c r="TPE75" s="172"/>
      <c r="TPF75" s="172"/>
      <c r="TPG75" s="172"/>
      <c r="TPH75" s="172"/>
      <c r="TPI75" s="172"/>
      <c r="TPJ75" s="172"/>
      <c r="TPK75" s="172"/>
      <c r="TPL75" s="172"/>
      <c r="TPM75" s="172"/>
      <c r="TPN75" s="172"/>
      <c r="TPO75" s="172"/>
      <c r="TPP75" s="172"/>
      <c r="TPQ75" s="172"/>
      <c r="TPR75" s="172"/>
      <c r="TPS75" s="172"/>
      <c r="TPT75" s="172"/>
      <c r="TPU75" s="172"/>
      <c r="TPV75" s="172"/>
      <c r="TPW75" s="172"/>
      <c r="TPX75" s="172"/>
      <c r="TPY75" s="172"/>
      <c r="TPZ75" s="172"/>
      <c r="TQA75" s="172"/>
      <c r="TQB75" s="172"/>
      <c r="TQC75" s="172"/>
      <c r="TQD75" s="172"/>
      <c r="TQE75" s="172"/>
      <c r="TQF75" s="172"/>
      <c r="TQG75" s="172"/>
      <c r="TQH75" s="172"/>
      <c r="TQI75" s="172"/>
      <c r="TQJ75" s="172"/>
      <c r="TQK75" s="172"/>
      <c r="TQL75" s="172"/>
      <c r="TQM75" s="172"/>
      <c r="TQN75" s="172"/>
      <c r="TQO75" s="172"/>
      <c r="TQP75" s="172"/>
      <c r="TQQ75" s="172"/>
      <c r="TQR75" s="172"/>
      <c r="TQS75" s="172"/>
      <c r="TQT75" s="172"/>
      <c r="TQU75" s="172"/>
      <c r="TQV75" s="172"/>
      <c r="TQW75" s="172"/>
      <c r="TQX75" s="172"/>
      <c r="TQY75" s="172"/>
      <c r="TQZ75" s="172"/>
      <c r="TRA75" s="172"/>
      <c r="TRB75" s="172"/>
      <c r="TRC75" s="172"/>
      <c r="TRD75" s="172"/>
      <c r="TRE75" s="172"/>
      <c r="TRF75" s="172"/>
      <c r="TRG75" s="172"/>
      <c r="TRH75" s="172"/>
      <c r="TRI75" s="172"/>
      <c r="TRJ75" s="172"/>
      <c r="TRK75" s="172"/>
      <c r="TRL75" s="172"/>
      <c r="TRM75" s="172"/>
      <c r="TRN75" s="172"/>
      <c r="TRO75" s="172"/>
      <c r="TRP75" s="172"/>
      <c r="TRQ75" s="172"/>
      <c r="TRR75" s="172"/>
      <c r="TRS75" s="172"/>
      <c r="TRT75" s="172"/>
      <c r="TRU75" s="172"/>
      <c r="TRV75" s="172"/>
      <c r="TRW75" s="172"/>
      <c r="TRX75" s="172"/>
      <c r="TRY75" s="172"/>
      <c r="TRZ75" s="172"/>
      <c r="TSA75" s="172"/>
      <c r="TSB75" s="172"/>
      <c r="TSC75" s="172"/>
      <c r="TSD75" s="172"/>
      <c r="TSE75" s="172"/>
      <c r="TSF75" s="172"/>
      <c r="TSG75" s="172"/>
      <c r="TSH75" s="172"/>
      <c r="TSI75" s="172"/>
      <c r="TSJ75" s="172"/>
      <c r="TSK75" s="172"/>
      <c r="TSL75" s="172"/>
      <c r="TSM75" s="172"/>
      <c r="TSN75" s="172"/>
      <c r="TSO75" s="172"/>
      <c r="TSP75" s="172"/>
      <c r="TSQ75" s="172"/>
      <c r="TSR75" s="172"/>
      <c r="TSS75" s="172"/>
      <c r="TST75" s="172"/>
      <c r="TSU75" s="172"/>
      <c r="TSV75" s="172"/>
      <c r="TSW75" s="172"/>
      <c r="TSX75" s="172"/>
      <c r="TSY75" s="172"/>
      <c r="TSZ75" s="172"/>
      <c r="TTA75" s="172"/>
      <c r="TTB75" s="172"/>
      <c r="TTC75" s="172"/>
      <c r="TTD75" s="172"/>
      <c r="TTE75" s="172"/>
      <c r="TTF75" s="172"/>
      <c r="TTG75" s="172"/>
      <c r="TTH75" s="172"/>
      <c r="TTI75" s="172"/>
      <c r="TTJ75" s="172"/>
      <c r="TTK75" s="172"/>
      <c r="TTL75" s="172"/>
      <c r="TTM75" s="172"/>
      <c r="TTN75" s="172"/>
      <c r="TTO75" s="172"/>
      <c r="TTP75" s="172"/>
      <c r="TTQ75" s="172"/>
      <c r="TTR75" s="172"/>
      <c r="TTS75" s="172"/>
      <c r="TTT75" s="172"/>
      <c r="TTU75" s="172"/>
      <c r="TTV75" s="172"/>
      <c r="TTW75" s="172"/>
      <c r="TTX75" s="172"/>
      <c r="TTY75" s="172"/>
      <c r="TTZ75" s="172"/>
      <c r="TUA75" s="172"/>
      <c r="TUB75" s="172"/>
      <c r="TUC75" s="172"/>
      <c r="TUD75" s="172"/>
      <c r="TUE75" s="172"/>
      <c r="TUF75" s="172"/>
      <c r="TUG75" s="172"/>
      <c r="TUH75" s="172"/>
      <c r="TUI75" s="172"/>
      <c r="TUJ75" s="172"/>
      <c r="TUK75" s="172"/>
      <c r="TUL75" s="172"/>
      <c r="TUM75" s="172"/>
      <c r="TUN75" s="172"/>
      <c r="TUO75" s="172"/>
      <c r="TUP75" s="172"/>
      <c r="TUQ75" s="172"/>
      <c r="TUR75" s="172"/>
      <c r="TUS75" s="172"/>
      <c r="TUT75" s="172"/>
      <c r="TUU75" s="172"/>
      <c r="TUV75" s="172"/>
      <c r="TUW75" s="172"/>
      <c r="TUX75" s="172"/>
      <c r="TUY75" s="172"/>
      <c r="TUZ75" s="172"/>
      <c r="TVA75" s="172"/>
      <c r="TVB75" s="172"/>
      <c r="TVC75" s="172"/>
      <c r="TVD75" s="172"/>
      <c r="TVE75" s="172"/>
      <c r="TVF75" s="172"/>
      <c r="TVG75" s="172"/>
      <c r="TVH75" s="172"/>
      <c r="TVI75" s="172"/>
      <c r="TVJ75" s="172"/>
      <c r="TVK75" s="172"/>
      <c r="TVL75" s="172"/>
      <c r="TVM75" s="172"/>
      <c r="TVN75" s="172"/>
      <c r="TVO75" s="172"/>
      <c r="TVP75" s="172"/>
      <c r="TVQ75" s="172"/>
      <c r="TVR75" s="172"/>
      <c r="TVS75" s="172"/>
      <c r="TVT75" s="172"/>
      <c r="TVU75" s="172"/>
      <c r="TVV75" s="172"/>
      <c r="TVW75" s="172"/>
      <c r="TVX75" s="172"/>
      <c r="TVY75" s="172"/>
      <c r="TVZ75" s="172"/>
      <c r="TWA75" s="172"/>
      <c r="TWB75" s="172"/>
      <c r="TWC75" s="172"/>
      <c r="TWD75" s="172"/>
      <c r="TWE75" s="172"/>
      <c r="TWF75" s="172"/>
      <c r="TWG75" s="172"/>
      <c r="TWH75" s="172"/>
      <c r="TWI75" s="172"/>
      <c r="TWJ75" s="172"/>
      <c r="TWK75" s="172"/>
      <c r="TWL75" s="172"/>
      <c r="TWM75" s="172"/>
      <c r="TWN75" s="172"/>
      <c r="TWO75" s="172"/>
      <c r="TWP75" s="172"/>
      <c r="TWQ75" s="172"/>
      <c r="TWR75" s="172"/>
      <c r="TWS75" s="172"/>
      <c r="TWT75" s="172"/>
      <c r="TWU75" s="172"/>
      <c r="TWV75" s="172"/>
      <c r="TWW75" s="172"/>
      <c r="TWX75" s="172"/>
      <c r="TWY75" s="172"/>
      <c r="TWZ75" s="172"/>
      <c r="TXA75" s="172"/>
      <c r="TXB75" s="172"/>
      <c r="TXC75" s="172"/>
      <c r="TXD75" s="172"/>
      <c r="TXE75" s="172"/>
      <c r="TXF75" s="172"/>
      <c r="TXG75" s="172"/>
      <c r="TXH75" s="172"/>
      <c r="TXI75" s="172"/>
      <c r="TXJ75" s="172"/>
      <c r="TXK75" s="172"/>
      <c r="TXL75" s="172"/>
      <c r="TXM75" s="172"/>
      <c r="TXN75" s="172"/>
      <c r="TXO75" s="172"/>
      <c r="TXP75" s="172"/>
      <c r="TXQ75" s="172"/>
      <c r="TXR75" s="172"/>
      <c r="TXS75" s="172"/>
      <c r="TXT75" s="172"/>
      <c r="TXU75" s="172"/>
      <c r="TXV75" s="172"/>
      <c r="TXW75" s="172"/>
      <c r="TXX75" s="172"/>
      <c r="TXY75" s="172"/>
      <c r="TXZ75" s="172"/>
      <c r="TYA75" s="172"/>
      <c r="TYB75" s="172"/>
      <c r="TYC75" s="172"/>
      <c r="TYD75" s="172"/>
      <c r="TYE75" s="172"/>
      <c r="TYF75" s="172"/>
      <c r="TYG75" s="172"/>
      <c r="TYH75" s="172"/>
      <c r="TYI75" s="172"/>
      <c r="TYJ75" s="172"/>
      <c r="TYK75" s="172"/>
      <c r="TYL75" s="172"/>
      <c r="TYM75" s="172"/>
      <c r="TYN75" s="172"/>
      <c r="TYO75" s="172"/>
      <c r="TYP75" s="172"/>
      <c r="TYQ75" s="172"/>
      <c r="TYR75" s="172"/>
      <c r="TYS75" s="172"/>
      <c r="TYT75" s="172"/>
      <c r="TYU75" s="172"/>
      <c r="TYV75" s="172"/>
      <c r="TYW75" s="172"/>
      <c r="TYX75" s="172"/>
      <c r="TYY75" s="172"/>
      <c r="TYZ75" s="172"/>
      <c r="TZA75" s="172"/>
      <c r="TZB75" s="172"/>
      <c r="TZC75" s="172"/>
      <c r="TZD75" s="172"/>
      <c r="TZE75" s="172"/>
      <c r="TZF75" s="172"/>
      <c r="TZG75" s="172"/>
      <c r="TZH75" s="172"/>
      <c r="TZI75" s="172"/>
      <c r="TZJ75" s="172"/>
      <c r="TZK75" s="172"/>
      <c r="TZL75" s="172"/>
      <c r="TZM75" s="172"/>
      <c r="TZN75" s="172"/>
      <c r="TZO75" s="172"/>
      <c r="TZP75" s="172"/>
      <c r="TZQ75" s="172"/>
      <c r="TZR75" s="172"/>
      <c r="TZS75" s="172"/>
      <c r="TZT75" s="172"/>
      <c r="TZU75" s="172"/>
      <c r="TZV75" s="172"/>
      <c r="TZW75" s="172"/>
      <c r="TZX75" s="172"/>
      <c r="TZY75" s="172"/>
      <c r="TZZ75" s="172"/>
      <c r="UAA75" s="172"/>
      <c r="UAB75" s="172"/>
      <c r="UAC75" s="172"/>
      <c r="UAD75" s="172"/>
      <c r="UAE75" s="172"/>
      <c r="UAF75" s="172"/>
      <c r="UAG75" s="172"/>
      <c r="UAH75" s="172"/>
      <c r="UAI75" s="172"/>
      <c r="UAJ75" s="172"/>
      <c r="UAK75" s="172"/>
      <c r="UAL75" s="172"/>
      <c r="UAM75" s="172"/>
      <c r="UAN75" s="172"/>
      <c r="UAO75" s="172"/>
      <c r="UAP75" s="172"/>
      <c r="UAQ75" s="172"/>
      <c r="UAR75" s="172"/>
      <c r="UAS75" s="172"/>
      <c r="UAT75" s="172"/>
      <c r="UAU75" s="172"/>
      <c r="UAV75" s="172"/>
      <c r="UAW75" s="172"/>
      <c r="UAX75" s="172"/>
      <c r="UAY75" s="172"/>
      <c r="UAZ75" s="172"/>
      <c r="UBA75" s="172"/>
      <c r="UBB75" s="172"/>
      <c r="UBC75" s="172"/>
      <c r="UBD75" s="172"/>
      <c r="UBE75" s="172"/>
      <c r="UBF75" s="172"/>
      <c r="UBG75" s="172"/>
      <c r="UBH75" s="172"/>
      <c r="UBI75" s="172"/>
      <c r="UBJ75" s="172"/>
      <c r="UBK75" s="172"/>
      <c r="UBL75" s="172"/>
      <c r="UBM75" s="172"/>
      <c r="UBN75" s="172"/>
      <c r="UBO75" s="172"/>
      <c r="UBP75" s="172"/>
      <c r="UBQ75" s="172"/>
      <c r="UBR75" s="172"/>
      <c r="UBS75" s="172"/>
      <c r="UBT75" s="172"/>
      <c r="UBU75" s="172"/>
      <c r="UBV75" s="172"/>
      <c r="UBW75" s="172"/>
      <c r="UBX75" s="172"/>
      <c r="UBY75" s="172"/>
      <c r="UBZ75" s="172"/>
      <c r="UCA75" s="172"/>
      <c r="UCB75" s="172"/>
      <c r="UCC75" s="172"/>
      <c r="UCD75" s="172"/>
      <c r="UCE75" s="172"/>
      <c r="UCF75" s="172"/>
      <c r="UCG75" s="172"/>
      <c r="UCH75" s="172"/>
      <c r="UCI75" s="172"/>
      <c r="UCJ75" s="172"/>
      <c r="UCK75" s="172"/>
      <c r="UCL75" s="172"/>
      <c r="UCM75" s="172"/>
      <c r="UCN75" s="172"/>
      <c r="UCO75" s="172"/>
      <c r="UCP75" s="172"/>
      <c r="UCQ75" s="172"/>
      <c r="UCR75" s="172"/>
      <c r="UCS75" s="172"/>
      <c r="UCT75" s="172"/>
      <c r="UCU75" s="172"/>
      <c r="UCV75" s="172"/>
      <c r="UCW75" s="172"/>
      <c r="UCX75" s="172"/>
      <c r="UCY75" s="172"/>
      <c r="UCZ75" s="172"/>
      <c r="UDA75" s="172"/>
      <c r="UDB75" s="172"/>
      <c r="UDC75" s="172"/>
      <c r="UDD75" s="172"/>
      <c r="UDE75" s="172"/>
      <c r="UDF75" s="172"/>
      <c r="UDG75" s="172"/>
      <c r="UDH75" s="172"/>
      <c r="UDI75" s="172"/>
      <c r="UDJ75" s="172"/>
      <c r="UDK75" s="172"/>
      <c r="UDL75" s="172"/>
      <c r="UDM75" s="172"/>
      <c r="UDN75" s="172"/>
      <c r="UDO75" s="172"/>
      <c r="UDP75" s="172"/>
      <c r="UDQ75" s="172"/>
      <c r="UDR75" s="172"/>
      <c r="UDS75" s="172"/>
      <c r="UDT75" s="172"/>
      <c r="UDU75" s="172"/>
      <c r="UDV75" s="172"/>
      <c r="UDW75" s="172"/>
      <c r="UDX75" s="172"/>
      <c r="UDY75" s="172"/>
      <c r="UDZ75" s="172"/>
      <c r="UEA75" s="172"/>
      <c r="UEB75" s="172"/>
      <c r="UEC75" s="172"/>
      <c r="UED75" s="172"/>
      <c r="UEE75" s="172"/>
      <c r="UEF75" s="172"/>
      <c r="UEG75" s="172"/>
      <c r="UEH75" s="172"/>
      <c r="UEI75" s="172"/>
      <c r="UEJ75" s="172"/>
      <c r="UEK75" s="172"/>
      <c r="UEL75" s="172"/>
      <c r="UEM75" s="172"/>
      <c r="UEN75" s="172"/>
      <c r="UEO75" s="172"/>
      <c r="UEP75" s="172"/>
      <c r="UEQ75" s="172"/>
      <c r="UER75" s="172"/>
      <c r="UES75" s="172"/>
      <c r="UET75" s="172"/>
      <c r="UEU75" s="172"/>
      <c r="UEV75" s="172"/>
      <c r="UEW75" s="172"/>
      <c r="UEX75" s="172"/>
      <c r="UEY75" s="172"/>
      <c r="UEZ75" s="172"/>
      <c r="UFA75" s="172"/>
      <c r="UFB75" s="172"/>
      <c r="UFC75" s="172"/>
      <c r="UFD75" s="172"/>
      <c r="UFE75" s="172"/>
      <c r="UFF75" s="172"/>
      <c r="UFG75" s="172"/>
      <c r="UFH75" s="172"/>
      <c r="UFI75" s="172"/>
      <c r="UFJ75" s="172"/>
      <c r="UFK75" s="172"/>
      <c r="UFL75" s="172"/>
      <c r="UFM75" s="172"/>
      <c r="UFN75" s="172"/>
      <c r="UFO75" s="172"/>
      <c r="UFP75" s="172"/>
      <c r="UFQ75" s="172"/>
      <c r="UFR75" s="172"/>
      <c r="UFS75" s="172"/>
      <c r="UFT75" s="172"/>
      <c r="UFU75" s="172"/>
      <c r="UFV75" s="172"/>
      <c r="UFW75" s="172"/>
      <c r="UFX75" s="172"/>
      <c r="UFY75" s="172"/>
      <c r="UFZ75" s="172"/>
      <c r="UGA75" s="172"/>
      <c r="UGB75" s="172"/>
      <c r="UGC75" s="172"/>
      <c r="UGD75" s="172"/>
      <c r="UGE75" s="172"/>
      <c r="UGF75" s="172"/>
      <c r="UGG75" s="172"/>
      <c r="UGH75" s="172"/>
      <c r="UGI75" s="172"/>
      <c r="UGJ75" s="172"/>
      <c r="UGK75" s="172"/>
      <c r="UGL75" s="172"/>
      <c r="UGM75" s="172"/>
      <c r="UGN75" s="172"/>
      <c r="UGO75" s="172"/>
      <c r="UGP75" s="172"/>
      <c r="UGQ75" s="172"/>
      <c r="UGR75" s="172"/>
      <c r="UGS75" s="172"/>
      <c r="UGT75" s="172"/>
      <c r="UGU75" s="172"/>
      <c r="UGV75" s="172"/>
      <c r="UGW75" s="172"/>
      <c r="UGX75" s="172"/>
      <c r="UGY75" s="172"/>
      <c r="UGZ75" s="172"/>
      <c r="UHA75" s="172"/>
      <c r="UHB75" s="172"/>
      <c r="UHC75" s="172"/>
      <c r="UHD75" s="172"/>
      <c r="UHE75" s="172"/>
      <c r="UHF75" s="172"/>
      <c r="UHG75" s="172"/>
      <c r="UHH75" s="172"/>
      <c r="UHI75" s="172"/>
      <c r="UHJ75" s="172"/>
      <c r="UHK75" s="172"/>
      <c r="UHL75" s="172"/>
      <c r="UHM75" s="172"/>
      <c r="UHN75" s="172"/>
      <c r="UHO75" s="172"/>
      <c r="UHP75" s="172"/>
      <c r="UHQ75" s="172"/>
      <c r="UHR75" s="172"/>
      <c r="UHS75" s="172"/>
      <c r="UHT75" s="172"/>
      <c r="UHU75" s="172"/>
      <c r="UHV75" s="172"/>
      <c r="UHW75" s="172"/>
      <c r="UHX75" s="172"/>
      <c r="UHY75" s="172"/>
      <c r="UHZ75" s="172"/>
      <c r="UIA75" s="172"/>
      <c r="UIB75" s="172"/>
      <c r="UIC75" s="172"/>
      <c r="UID75" s="172"/>
      <c r="UIE75" s="172"/>
      <c r="UIF75" s="172"/>
      <c r="UIG75" s="172"/>
      <c r="UIH75" s="172"/>
      <c r="UII75" s="172"/>
      <c r="UIJ75" s="172"/>
      <c r="UIK75" s="172"/>
      <c r="UIL75" s="172"/>
      <c r="UIM75" s="172"/>
      <c r="UIN75" s="172"/>
      <c r="UIO75" s="172"/>
      <c r="UIP75" s="172"/>
      <c r="UIQ75" s="172"/>
      <c r="UIR75" s="172"/>
      <c r="UIS75" s="172"/>
      <c r="UIT75" s="172"/>
      <c r="UIU75" s="172"/>
      <c r="UIV75" s="172"/>
      <c r="UIW75" s="172"/>
      <c r="UIX75" s="172"/>
      <c r="UIY75" s="172"/>
      <c r="UIZ75" s="172"/>
      <c r="UJA75" s="172"/>
      <c r="UJB75" s="172"/>
      <c r="UJC75" s="172"/>
      <c r="UJD75" s="172"/>
      <c r="UJE75" s="172"/>
      <c r="UJF75" s="172"/>
      <c r="UJG75" s="172"/>
      <c r="UJH75" s="172"/>
      <c r="UJI75" s="172"/>
      <c r="UJJ75" s="172"/>
      <c r="UJK75" s="172"/>
      <c r="UJL75" s="172"/>
      <c r="UJM75" s="172"/>
      <c r="UJN75" s="172"/>
      <c r="UJO75" s="172"/>
      <c r="UJP75" s="172"/>
      <c r="UJQ75" s="172"/>
      <c r="UJR75" s="172"/>
      <c r="UJS75" s="172"/>
      <c r="UJT75" s="172"/>
      <c r="UJU75" s="172"/>
      <c r="UJV75" s="172"/>
      <c r="UJW75" s="172"/>
      <c r="UJX75" s="172"/>
      <c r="UJY75" s="172"/>
      <c r="UJZ75" s="172"/>
      <c r="UKA75" s="172"/>
      <c r="UKB75" s="172"/>
      <c r="UKC75" s="172"/>
      <c r="UKD75" s="172"/>
      <c r="UKE75" s="172"/>
      <c r="UKF75" s="172"/>
      <c r="UKG75" s="172"/>
      <c r="UKH75" s="172"/>
      <c r="UKI75" s="172"/>
      <c r="UKJ75" s="172"/>
      <c r="UKK75" s="172"/>
      <c r="UKL75" s="172"/>
      <c r="UKM75" s="172"/>
      <c r="UKN75" s="172"/>
      <c r="UKO75" s="172"/>
      <c r="UKP75" s="172"/>
      <c r="UKQ75" s="172"/>
      <c r="UKR75" s="172"/>
      <c r="UKS75" s="172"/>
      <c r="UKT75" s="172"/>
      <c r="UKU75" s="172"/>
      <c r="UKV75" s="172"/>
      <c r="UKW75" s="172"/>
      <c r="UKX75" s="172"/>
      <c r="UKY75" s="172"/>
      <c r="UKZ75" s="172"/>
      <c r="ULA75" s="172"/>
      <c r="ULB75" s="172"/>
      <c r="ULC75" s="172"/>
      <c r="ULD75" s="172"/>
      <c r="ULE75" s="172"/>
      <c r="ULF75" s="172"/>
      <c r="ULG75" s="172"/>
      <c r="ULH75" s="172"/>
      <c r="ULI75" s="172"/>
      <c r="ULJ75" s="172"/>
      <c r="ULK75" s="172"/>
      <c r="ULL75" s="172"/>
      <c r="ULM75" s="172"/>
      <c r="ULN75" s="172"/>
      <c r="ULO75" s="172"/>
      <c r="ULP75" s="172"/>
      <c r="ULQ75" s="172"/>
      <c r="ULR75" s="172"/>
      <c r="ULS75" s="172"/>
      <c r="ULT75" s="172"/>
      <c r="ULU75" s="172"/>
      <c r="ULV75" s="172"/>
      <c r="ULW75" s="172"/>
      <c r="ULX75" s="172"/>
      <c r="ULY75" s="172"/>
      <c r="ULZ75" s="172"/>
      <c r="UMA75" s="172"/>
      <c r="UMB75" s="172"/>
      <c r="UMC75" s="172"/>
      <c r="UMD75" s="172"/>
      <c r="UME75" s="172"/>
      <c r="UMF75" s="172"/>
      <c r="UMG75" s="172"/>
      <c r="UMH75" s="172"/>
      <c r="UMI75" s="172"/>
      <c r="UMJ75" s="172"/>
      <c r="UMK75" s="172"/>
      <c r="UML75" s="172"/>
      <c r="UMM75" s="172"/>
      <c r="UMN75" s="172"/>
      <c r="UMO75" s="172"/>
      <c r="UMP75" s="172"/>
      <c r="UMQ75" s="172"/>
      <c r="UMR75" s="172"/>
      <c r="UMS75" s="172"/>
      <c r="UMT75" s="172"/>
      <c r="UMU75" s="172"/>
      <c r="UMV75" s="172"/>
      <c r="UMW75" s="172"/>
      <c r="UMX75" s="172"/>
      <c r="UMY75" s="172"/>
      <c r="UMZ75" s="172"/>
      <c r="UNA75" s="172"/>
      <c r="UNB75" s="172"/>
      <c r="UNC75" s="172"/>
      <c r="UND75" s="172"/>
      <c r="UNE75" s="172"/>
      <c r="UNF75" s="172"/>
      <c r="UNG75" s="172"/>
      <c r="UNH75" s="172"/>
      <c r="UNI75" s="172"/>
      <c r="UNJ75" s="172"/>
      <c r="UNK75" s="172"/>
      <c r="UNL75" s="172"/>
      <c r="UNM75" s="172"/>
      <c r="UNN75" s="172"/>
      <c r="UNO75" s="172"/>
      <c r="UNP75" s="172"/>
      <c r="UNQ75" s="172"/>
      <c r="UNR75" s="172"/>
      <c r="UNS75" s="172"/>
      <c r="UNT75" s="172"/>
      <c r="UNU75" s="172"/>
      <c r="UNV75" s="172"/>
      <c r="UNW75" s="172"/>
      <c r="UNX75" s="172"/>
      <c r="UNY75" s="172"/>
      <c r="UNZ75" s="172"/>
      <c r="UOA75" s="172"/>
      <c r="UOB75" s="172"/>
      <c r="UOC75" s="172"/>
      <c r="UOD75" s="172"/>
      <c r="UOE75" s="172"/>
      <c r="UOF75" s="172"/>
      <c r="UOG75" s="172"/>
      <c r="UOH75" s="172"/>
      <c r="UOI75" s="172"/>
      <c r="UOJ75" s="172"/>
      <c r="UOK75" s="172"/>
      <c r="UOL75" s="172"/>
      <c r="UOM75" s="172"/>
      <c r="UON75" s="172"/>
      <c r="UOO75" s="172"/>
      <c r="UOP75" s="172"/>
      <c r="UOQ75" s="172"/>
      <c r="UOR75" s="172"/>
      <c r="UOS75" s="172"/>
      <c r="UOT75" s="172"/>
      <c r="UOU75" s="172"/>
      <c r="UOV75" s="172"/>
      <c r="UOW75" s="172"/>
      <c r="UOX75" s="172"/>
      <c r="UOY75" s="172"/>
      <c r="UOZ75" s="172"/>
      <c r="UPA75" s="172"/>
      <c r="UPB75" s="172"/>
      <c r="UPC75" s="172"/>
      <c r="UPD75" s="172"/>
      <c r="UPE75" s="172"/>
      <c r="UPF75" s="172"/>
      <c r="UPG75" s="172"/>
      <c r="UPH75" s="172"/>
      <c r="UPI75" s="172"/>
      <c r="UPJ75" s="172"/>
      <c r="UPK75" s="172"/>
      <c r="UPL75" s="172"/>
      <c r="UPM75" s="172"/>
      <c r="UPN75" s="172"/>
      <c r="UPO75" s="172"/>
      <c r="UPP75" s="172"/>
      <c r="UPQ75" s="172"/>
      <c r="UPR75" s="172"/>
      <c r="UPS75" s="172"/>
      <c r="UPT75" s="172"/>
      <c r="UPU75" s="172"/>
      <c r="UPV75" s="172"/>
      <c r="UPW75" s="172"/>
      <c r="UPX75" s="172"/>
      <c r="UPY75" s="172"/>
      <c r="UPZ75" s="172"/>
      <c r="UQA75" s="172"/>
      <c r="UQB75" s="172"/>
      <c r="UQC75" s="172"/>
      <c r="UQD75" s="172"/>
      <c r="UQE75" s="172"/>
      <c r="UQF75" s="172"/>
      <c r="UQG75" s="172"/>
      <c r="UQH75" s="172"/>
      <c r="UQI75" s="172"/>
      <c r="UQJ75" s="172"/>
      <c r="UQK75" s="172"/>
      <c r="UQL75" s="172"/>
      <c r="UQM75" s="172"/>
      <c r="UQN75" s="172"/>
      <c r="UQO75" s="172"/>
      <c r="UQP75" s="172"/>
      <c r="UQQ75" s="172"/>
      <c r="UQR75" s="172"/>
      <c r="UQS75" s="172"/>
      <c r="UQT75" s="172"/>
      <c r="UQU75" s="172"/>
      <c r="UQV75" s="172"/>
      <c r="UQW75" s="172"/>
      <c r="UQX75" s="172"/>
      <c r="UQY75" s="172"/>
      <c r="UQZ75" s="172"/>
      <c r="URA75" s="172"/>
      <c r="URB75" s="172"/>
      <c r="URC75" s="172"/>
      <c r="URD75" s="172"/>
      <c r="URE75" s="172"/>
      <c r="URF75" s="172"/>
      <c r="URG75" s="172"/>
      <c r="URH75" s="172"/>
      <c r="URI75" s="172"/>
      <c r="URJ75" s="172"/>
      <c r="URK75" s="172"/>
      <c r="URL75" s="172"/>
      <c r="URM75" s="172"/>
      <c r="URN75" s="172"/>
      <c r="URO75" s="172"/>
      <c r="URP75" s="172"/>
      <c r="URQ75" s="172"/>
      <c r="URR75" s="172"/>
      <c r="URS75" s="172"/>
      <c r="URT75" s="172"/>
      <c r="URU75" s="172"/>
      <c r="URV75" s="172"/>
      <c r="URW75" s="172"/>
      <c r="URX75" s="172"/>
      <c r="URY75" s="172"/>
      <c r="URZ75" s="172"/>
      <c r="USA75" s="172"/>
      <c r="USB75" s="172"/>
      <c r="USC75" s="172"/>
      <c r="USD75" s="172"/>
      <c r="USE75" s="172"/>
      <c r="USF75" s="172"/>
      <c r="USG75" s="172"/>
      <c r="USH75" s="172"/>
      <c r="USI75" s="172"/>
      <c r="USJ75" s="172"/>
      <c r="USK75" s="172"/>
      <c r="USL75" s="172"/>
      <c r="USM75" s="172"/>
      <c r="USN75" s="172"/>
      <c r="USO75" s="172"/>
      <c r="USP75" s="172"/>
      <c r="USQ75" s="172"/>
      <c r="USR75" s="172"/>
      <c r="USS75" s="172"/>
      <c r="UST75" s="172"/>
      <c r="USU75" s="172"/>
      <c r="USV75" s="172"/>
      <c r="USW75" s="172"/>
      <c r="USX75" s="172"/>
      <c r="USY75" s="172"/>
      <c r="USZ75" s="172"/>
      <c r="UTA75" s="172"/>
      <c r="UTB75" s="172"/>
      <c r="UTC75" s="172"/>
      <c r="UTD75" s="172"/>
      <c r="UTE75" s="172"/>
      <c r="UTF75" s="172"/>
      <c r="UTG75" s="172"/>
      <c r="UTH75" s="172"/>
      <c r="UTI75" s="172"/>
      <c r="UTJ75" s="172"/>
      <c r="UTK75" s="172"/>
      <c r="UTL75" s="172"/>
      <c r="UTM75" s="172"/>
      <c r="UTN75" s="172"/>
      <c r="UTO75" s="172"/>
      <c r="UTP75" s="172"/>
      <c r="UTQ75" s="172"/>
      <c r="UTR75" s="172"/>
      <c r="UTS75" s="172"/>
      <c r="UTT75" s="172"/>
      <c r="UTU75" s="172"/>
      <c r="UTV75" s="172"/>
      <c r="UTW75" s="172"/>
      <c r="UTX75" s="172"/>
      <c r="UTY75" s="172"/>
      <c r="UTZ75" s="172"/>
      <c r="UUA75" s="172"/>
      <c r="UUB75" s="172"/>
      <c r="UUC75" s="172"/>
      <c r="UUD75" s="172"/>
      <c r="UUE75" s="172"/>
      <c r="UUF75" s="172"/>
      <c r="UUG75" s="172"/>
      <c r="UUH75" s="172"/>
      <c r="UUI75" s="172"/>
      <c r="UUJ75" s="172"/>
      <c r="UUK75" s="172"/>
      <c r="UUL75" s="172"/>
      <c r="UUM75" s="172"/>
      <c r="UUN75" s="172"/>
      <c r="UUO75" s="172"/>
      <c r="UUP75" s="172"/>
      <c r="UUQ75" s="172"/>
      <c r="UUR75" s="172"/>
      <c r="UUS75" s="172"/>
      <c r="UUT75" s="172"/>
      <c r="UUU75" s="172"/>
      <c r="UUV75" s="172"/>
      <c r="UUW75" s="172"/>
      <c r="UUX75" s="172"/>
      <c r="UUY75" s="172"/>
      <c r="UUZ75" s="172"/>
      <c r="UVA75" s="172"/>
      <c r="UVB75" s="172"/>
      <c r="UVC75" s="172"/>
      <c r="UVD75" s="172"/>
      <c r="UVE75" s="172"/>
      <c r="UVF75" s="172"/>
      <c r="UVG75" s="172"/>
      <c r="UVH75" s="172"/>
      <c r="UVI75" s="172"/>
      <c r="UVJ75" s="172"/>
      <c r="UVK75" s="172"/>
      <c r="UVL75" s="172"/>
      <c r="UVM75" s="172"/>
      <c r="UVN75" s="172"/>
      <c r="UVO75" s="172"/>
      <c r="UVP75" s="172"/>
      <c r="UVQ75" s="172"/>
      <c r="UVR75" s="172"/>
      <c r="UVS75" s="172"/>
      <c r="UVT75" s="172"/>
      <c r="UVU75" s="172"/>
      <c r="UVV75" s="172"/>
      <c r="UVW75" s="172"/>
      <c r="UVX75" s="172"/>
      <c r="UVY75" s="172"/>
      <c r="UVZ75" s="172"/>
      <c r="UWA75" s="172"/>
      <c r="UWB75" s="172"/>
      <c r="UWC75" s="172"/>
      <c r="UWD75" s="172"/>
      <c r="UWE75" s="172"/>
      <c r="UWF75" s="172"/>
      <c r="UWG75" s="172"/>
      <c r="UWH75" s="172"/>
      <c r="UWI75" s="172"/>
      <c r="UWJ75" s="172"/>
      <c r="UWK75" s="172"/>
      <c r="UWL75" s="172"/>
      <c r="UWM75" s="172"/>
      <c r="UWN75" s="172"/>
      <c r="UWO75" s="172"/>
      <c r="UWP75" s="172"/>
      <c r="UWQ75" s="172"/>
      <c r="UWR75" s="172"/>
      <c r="UWS75" s="172"/>
      <c r="UWT75" s="172"/>
      <c r="UWU75" s="172"/>
      <c r="UWV75" s="172"/>
      <c r="UWW75" s="172"/>
      <c r="UWX75" s="172"/>
      <c r="UWY75" s="172"/>
      <c r="UWZ75" s="172"/>
      <c r="UXA75" s="172"/>
      <c r="UXB75" s="172"/>
      <c r="UXC75" s="172"/>
      <c r="UXD75" s="172"/>
      <c r="UXE75" s="172"/>
      <c r="UXF75" s="172"/>
      <c r="UXG75" s="172"/>
      <c r="UXH75" s="172"/>
      <c r="UXI75" s="172"/>
      <c r="UXJ75" s="172"/>
      <c r="UXK75" s="172"/>
      <c r="UXL75" s="172"/>
      <c r="UXM75" s="172"/>
      <c r="UXN75" s="172"/>
      <c r="UXO75" s="172"/>
      <c r="UXP75" s="172"/>
      <c r="UXQ75" s="172"/>
      <c r="UXR75" s="172"/>
      <c r="UXS75" s="172"/>
      <c r="UXT75" s="172"/>
      <c r="UXU75" s="172"/>
      <c r="UXV75" s="172"/>
      <c r="UXW75" s="172"/>
      <c r="UXX75" s="172"/>
      <c r="UXY75" s="172"/>
      <c r="UXZ75" s="172"/>
      <c r="UYA75" s="172"/>
      <c r="UYB75" s="172"/>
      <c r="UYC75" s="172"/>
      <c r="UYD75" s="172"/>
      <c r="UYE75" s="172"/>
      <c r="UYF75" s="172"/>
      <c r="UYG75" s="172"/>
      <c r="UYH75" s="172"/>
      <c r="UYI75" s="172"/>
      <c r="UYJ75" s="172"/>
      <c r="UYK75" s="172"/>
      <c r="UYL75" s="172"/>
      <c r="UYM75" s="172"/>
      <c r="UYN75" s="172"/>
      <c r="UYO75" s="172"/>
      <c r="UYP75" s="172"/>
      <c r="UYQ75" s="172"/>
      <c r="UYR75" s="172"/>
      <c r="UYS75" s="172"/>
      <c r="UYT75" s="172"/>
      <c r="UYU75" s="172"/>
      <c r="UYV75" s="172"/>
      <c r="UYW75" s="172"/>
      <c r="UYX75" s="172"/>
      <c r="UYY75" s="172"/>
      <c r="UYZ75" s="172"/>
      <c r="UZA75" s="172"/>
      <c r="UZB75" s="172"/>
      <c r="UZC75" s="172"/>
      <c r="UZD75" s="172"/>
      <c r="UZE75" s="172"/>
      <c r="UZF75" s="172"/>
      <c r="UZG75" s="172"/>
      <c r="UZH75" s="172"/>
      <c r="UZI75" s="172"/>
      <c r="UZJ75" s="172"/>
      <c r="UZK75" s="172"/>
      <c r="UZL75" s="172"/>
      <c r="UZM75" s="172"/>
      <c r="UZN75" s="172"/>
      <c r="UZO75" s="172"/>
      <c r="UZP75" s="172"/>
      <c r="UZQ75" s="172"/>
      <c r="UZR75" s="172"/>
      <c r="UZS75" s="172"/>
      <c r="UZT75" s="172"/>
      <c r="UZU75" s="172"/>
      <c r="UZV75" s="172"/>
      <c r="UZW75" s="172"/>
      <c r="UZX75" s="172"/>
      <c r="UZY75" s="172"/>
      <c r="UZZ75" s="172"/>
      <c r="VAA75" s="172"/>
      <c r="VAB75" s="172"/>
      <c r="VAC75" s="172"/>
      <c r="VAD75" s="172"/>
      <c r="VAE75" s="172"/>
      <c r="VAF75" s="172"/>
      <c r="VAG75" s="172"/>
      <c r="VAH75" s="172"/>
      <c r="VAI75" s="172"/>
      <c r="VAJ75" s="172"/>
      <c r="VAK75" s="172"/>
      <c r="VAL75" s="172"/>
      <c r="VAM75" s="172"/>
      <c r="VAN75" s="172"/>
      <c r="VAO75" s="172"/>
      <c r="VAP75" s="172"/>
      <c r="VAQ75" s="172"/>
      <c r="VAR75" s="172"/>
      <c r="VAS75" s="172"/>
      <c r="VAT75" s="172"/>
      <c r="VAU75" s="172"/>
      <c r="VAV75" s="172"/>
      <c r="VAW75" s="172"/>
      <c r="VAX75" s="172"/>
      <c r="VAY75" s="172"/>
      <c r="VAZ75" s="172"/>
      <c r="VBA75" s="172"/>
      <c r="VBB75" s="172"/>
      <c r="VBC75" s="172"/>
      <c r="VBD75" s="172"/>
      <c r="VBE75" s="172"/>
      <c r="VBF75" s="172"/>
      <c r="VBG75" s="172"/>
      <c r="VBH75" s="172"/>
      <c r="VBI75" s="172"/>
      <c r="VBJ75" s="172"/>
      <c r="VBK75" s="172"/>
      <c r="VBL75" s="172"/>
      <c r="VBM75" s="172"/>
      <c r="VBN75" s="172"/>
      <c r="VBO75" s="172"/>
      <c r="VBP75" s="172"/>
      <c r="VBQ75" s="172"/>
      <c r="VBR75" s="172"/>
      <c r="VBS75" s="172"/>
      <c r="VBT75" s="172"/>
      <c r="VBU75" s="172"/>
      <c r="VBV75" s="172"/>
      <c r="VBW75" s="172"/>
      <c r="VBX75" s="172"/>
      <c r="VBY75" s="172"/>
      <c r="VBZ75" s="172"/>
      <c r="VCA75" s="172"/>
      <c r="VCB75" s="172"/>
      <c r="VCC75" s="172"/>
      <c r="VCD75" s="172"/>
      <c r="VCE75" s="172"/>
      <c r="VCF75" s="172"/>
      <c r="VCG75" s="172"/>
      <c r="VCH75" s="172"/>
      <c r="VCI75" s="172"/>
      <c r="VCJ75" s="172"/>
      <c r="VCK75" s="172"/>
      <c r="VCL75" s="172"/>
      <c r="VCM75" s="172"/>
      <c r="VCN75" s="172"/>
      <c r="VCO75" s="172"/>
      <c r="VCP75" s="172"/>
      <c r="VCQ75" s="172"/>
      <c r="VCR75" s="172"/>
      <c r="VCS75" s="172"/>
      <c r="VCT75" s="172"/>
      <c r="VCU75" s="172"/>
      <c r="VCV75" s="172"/>
      <c r="VCW75" s="172"/>
      <c r="VCX75" s="172"/>
      <c r="VCY75" s="172"/>
      <c r="VCZ75" s="172"/>
      <c r="VDA75" s="172"/>
      <c r="VDB75" s="172"/>
      <c r="VDC75" s="172"/>
      <c r="VDD75" s="172"/>
      <c r="VDE75" s="172"/>
      <c r="VDF75" s="172"/>
      <c r="VDG75" s="172"/>
      <c r="VDH75" s="172"/>
      <c r="VDI75" s="172"/>
      <c r="VDJ75" s="172"/>
      <c r="VDK75" s="172"/>
      <c r="VDL75" s="172"/>
      <c r="VDM75" s="172"/>
      <c r="VDN75" s="172"/>
      <c r="VDO75" s="172"/>
      <c r="VDP75" s="172"/>
      <c r="VDQ75" s="172"/>
      <c r="VDR75" s="172"/>
      <c r="VDS75" s="172"/>
      <c r="VDT75" s="172"/>
      <c r="VDU75" s="172"/>
      <c r="VDV75" s="172"/>
      <c r="VDW75" s="172"/>
      <c r="VDX75" s="172"/>
      <c r="VDY75" s="172"/>
      <c r="VDZ75" s="172"/>
      <c r="VEA75" s="172"/>
      <c r="VEB75" s="172"/>
      <c r="VEC75" s="172"/>
      <c r="VED75" s="172"/>
      <c r="VEE75" s="172"/>
      <c r="VEF75" s="172"/>
      <c r="VEG75" s="172"/>
      <c r="VEH75" s="172"/>
      <c r="VEI75" s="172"/>
      <c r="VEJ75" s="172"/>
      <c r="VEK75" s="172"/>
      <c r="VEL75" s="172"/>
      <c r="VEM75" s="172"/>
      <c r="VEN75" s="172"/>
      <c r="VEO75" s="172"/>
      <c r="VEP75" s="172"/>
      <c r="VEQ75" s="172"/>
      <c r="VER75" s="172"/>
      <c r="VES75" s="172"/>
      <c r="VET75" s="172"/>
      <c r="VEU75" s="172"/>
      <c r="VEV75" s="172"/>
      <c r="VEW75" s="172"/>
      <c r="VEX75" s="172"/>
      <c r="VEY75" s="172"/>
      <c r="VEZ75" s="172"/>
      <c r="VFA75" s="172"/>
      <c r="VFB75" s="172"/>
      <c r="VFC75" s="172"/>
      <c r="VFD75" s="172"/>
      <c r="VFE75" s="172"/>
      <c r="VFF75" s="172"/>
      <c r="VFG75" s="172"/>
      <c r="VFH75" s="172"/>
      <c r="VFI75" s="172"/>
      <c r="VFJ75" s="172"/>
      <c r="VFK75" s="172"/>
      <c r="VFL75" s="172"/>
      <c r="VFM75" s="172"/>
      <c r="VFN75" s="172"/>
      <c r="VFO75" s="172"/>
      <c r="VFP75" s="172"/>
      <c r="VFQ75" s="172"/>
      <c r="VFR75" s="172"/>
      <c r="VFS75" s="172"/>
      <c r="VFT75" s="172"/>
      <c r="VFU75" s="172"/>
      <c r="VFV75" s="172"/>
      <c r="VFW75" s="172"/>
      <c r="VFX75" s="172"/>
      <c r="VFY75" s="172"/>
      <c r="VFZ75" s="172"/>
      <c r="VGA75" s="172"/>
      <c r="VGB75" s="172"/>
      <c r="VGC75" s="172"/>
      <c r="VGD75" s="172"/>
      <c r="VGE75" s="172"/>
      <c r="VGF75" s="172"/>
      <c r="VGG75" s="172"/>
      <c r="VGH75" s="172"/>
      <c r="VGI75" s="172"/>
      <c r="VGJ75" s="172"/>
      <c r="VGK75" s="172"/>
      <c r="VGL75" s="172"/>
      <c r="VGM75" s="172"/>
      <c r="VGN75" s="172"/>
      <c r="VGO75" s="172"/>
      <c r="VGP75" s="172"/>
      <c r="VGQ75" s="172"/>
      <c r="VGR75" s="172"/>
      <c r="VGS75" s="172"/>
      <c r="VGT75" s="172"/>
      <c r="VGU75" s="172"/>
      <c r="VGV75" s="172"/>
      <c r="VGW75" s="172"/>
      <c r="VGX75" s="172"/>
      <c r="VGY75" s="172"/>
      <c r="VGZ75" s="172"/>
      <c r="VHA75" s="172"/>
      <c r="VHB75" s="172"/>
      <c r="VHC75" s="172"/>
      <c r="VHD75" s="172"/>
      <c r="VHE75" s="172"/>
      <c r="VHF75" s="172"/>
      <c r="VHG75" s="172"/>
      <c r="VHH75" s="172"/>
      <c r="VHI75" s="172"/>
      <c r="VHJ75" s="172"/>
      <c r="VHK75" s="172"/>
      <c r="VHL75" s="172"/>
      <c r="VHM75" s="172"/>
      <c r="VHN75" s="172"/>
      <c r="VHO75" s="172"/>
      <c r="VHP75" s="172"/>
      <c r="VHQ75" s="172"/>
      <c r="VHR75" s="172"/>
      <c r="VHS75" s="172"/>
      <c r="VHT75" s="172"/>
      <c r="VHU75" s="172"/>
      <c r="VHV75" s="172"/>
      <c r="VHW75" s="172"/>
      <c r="VHX75" s="172"/>
      <c r="VHY75" s="172"/>
      <c r="VHZ75" s="172"/>
      <c r="VIA75" s="172"/>
      <c r="VIB75" s="172"/>
      <c r="VIC75" s="172"/>
      <c r="VID75" s="172"/>
      <c r="VIE75" s="172"/>
      <c r="VIF75" s="172"/>
      <c r="VIG75" s="172"/>
      <c r="VIH75" s="172"/>
      <c r="VII75" s="172"/>
      <c r="VIJ75" s="172"/>
      <c r="VIK75" s="172"/>
      <c r="VIL75" s="172"/>
      <c r="VIM75" s="172"/>
      <c r="VIN75" s="172"/>
      <c r="VIO75" s="172"/>
      <c r="VIP75" s="172"/>
      <c r="VIQ75" s="172"/>
      <c r="VIR75" s="172"/>
      <c r="VIS75" s="172"/>
      <c r="VIT75" s="172"/>
      <c r="VIU75" s="172"/>
      <c r="VIV75" s="172"/>
      <c r="VIW75" s="172"/>
      <c r="VIX75" s="172"/>
      <c r="VIY75" s="172"/>
      <c r="VIZ75" s="172"/>
      <c r="VJA75" s="172"/>
      <c r="VJB75" s="172"/>
      <c r="VJC75" s="172"/>
      <c r="VJD75" s="172"/>
      <c r="VJE75" s="172"/>
      <c r="VJF75" s="172"/>
      <c r="VJG75" s="172"/>
      <c r="VJH75" s="172"/>
      <c r="VJI75" s="172"/>
      <c r="VJJ75" s="172"/>
      <c r="VJK75" s="172"/>
      <c r="VJL75" s="172"/>
      <c r="VJM75" s="172"/>
      <c r="VJN75" s="172"/>
      <c r="VJO75" s="172"/>
      <c r="VJP75" s="172"/>
      <c r="VJQ75" s="172"/>
      <c r="VJR75" s="172"/>
      <c r="VJS75" s="172"/>
      <c r="VJT75" s="172"/>
      <c r="VJU75" s="172"/>
      <c r="VJV75" s="172"/>
      <c r="VJW75" s="172"/>
      <c r="VJX75" s="172"/>
      <c r="VJY75" s="172"/>
      <c r="VJZ75" s="172"/>
      <c r="VKA75" s="172"/>
      <c r="VKB75" s="172"/>
      <c r="VKC75" s="172"/>
      <c r="VKD75" s="172"/>
      <c r="VKE75" s="172"/>
      <c r="VKF75" s="172"/>
      <c r="VKG75" s="172"/>
      <c r="VKH75" s="172"/>
      <c r="VKI75" s="172"/>
      <c r="VKJ75" s="172"/>
      <c r="VKK75" s="172"/>
      <c r="VKL75" s="172"/>
      <c r="VKM75" s="172"/>
      <c r="VKN75" s="172"/>
      <c r="VKO75" s="172"/>
      <c r="VKP75" s="172"/>
      <c r="VKQ75" s="172"/>
      <c r="VKR75" s="172"/>
      <c r="VKS75" s="172"/>
      <c r="VKT75" s="172"/>
      <c r="VKU75" s="172"/>
      <c r="VKV75" s="172"/>
      <c r="VKW75" s="172"/>
      <c r="VKX75" s="172"/>
      <c r="VKY75" s="172"/>
      <c r="VKZ75" s="172"/>
      <c r="VLA75" s="172"/>
      <c r="VLB75" s="172"/>
      <c r="VLC75" s="172"/>
      <c r="VLD75" s="172"/>
      <c r="VLE75" s="172"/>
      <c r="VLF75" s="172"/>
      <c r="VLG75" s="172"/>
      <c r="VLH75" s="172"/>
      <c r="VLI75" s="172"/>
      <c r="VLJ75" s="172"/>
      <c r="VLK75" s="172"/>
      <c r="VLL75" s="172"/>
      <c r="VLM75" s="172"/>
      <c r="VLN75" s="172"/>
      <c r="VLO75" s="172"/>
      <c r="VLP75" s="172"/>
      <c r="VLQ75" s="172"/>
      <c r="VLR75" s="172"/>
      <c r="VLS75" s="172"/>
      <c r="VLT75" s="172"/>
      <c r="VLU75" s="172"/>
      <c r="VLV75" s="172"/>
      <c r="VLW75" s="172"/>
      <c r="VLX75" s="172"/>
      <c r="VLY75" s="172"/>
      <c r="VLZ75" s="172"/>
      <c r="VMA75" s="172"/>
      <c r="VMB75" s="172"/>
      <c r="VMC75" s="172"/>
      <c r="VMD75" s="172"/>
      <c r="VME75" s="172"/>
      <c r="VMF75" s="172"/>
      <c r="VMG75" s="172"/>
      <c r="VMH75" s="172"/>
      <c r="VMI75" s="172"/>
      <c r="VMJ75" s="172"/>
      <c r="VMK75" s="172"/>
      <c r="VML75" s="172"/>
      <c r="VMM75" s="172"/>
      <c r="VMN75" s="172"/>
      <c r="VMO75" s="172"/>
      <c r="VMP75" s="172"/>
      <c r="VMQ75" s="172"/>
      <c r="VMR75" s="172"/>
      <c r="VMS75" s="172"/>
      <c r="VMT75" s="172"/>
      <c r="VMU75" s="172"/>
      <c r="VMV75" s="172"/>
      <c r="VMW75" s="172"/>
      <c r="VMX75" s="172"/>
      <c r="VMY75" s="172"/>
      <c r="VMZ75" s="172"/>
      <c r="VNA75" s="172"/>
      <c r="VNB75" s="172"/>
      <c r="VNC75" s="172"/>
      <c r="VND75" s="172"/>
      <c r="VNE75" s="172"/>
      <c r="VNF75" s="172"/>
      <c r="VNG75" s="172"/>
      <c r="VNH75" s="172"/>
      <c r="VNI75" s="172"/>
      <c r="VNJ75" s="172"/>
      <c r="VNK75" s="172"/>
      <c r="VNL75" s="172"/>
      <c r="VNM75" s="172"/>
      <c r="VNN75" s="172"/>
      <c r="VNO75" s="172"/>
      <c r="VNP75" s="172"/>
      <c r="VNQ75" s="172"/>
      <c r="VNR75" s="172"/>
      <c r="VNS75" s="172"/>
      <c r="VNT75" s="172"/>
      <c r="VNU75" s="172"/>
      <c r="VNV75" s="172"/>
      <c r="VNW75" s="172"/>
      <c r="VNX75" s="172"/>
      <c r="VNY75" s="172"/>
      <c r="VNZ75" s="172"/>
      <c r="VOA75" s="172"/>
      <c r="VOB75" s="172"/>
      <c r="VOC75" s="172"/>
      <c r="VOD75" s="172"/>
      <c r="VOE75" s="172"/>
      <c r="VOF75" s="172"/>
      <c r="VOG75" s="172"/>
      <c r="VOH75" s="172"/>
      <c r="VOI75" s="172"/>
      <c r="VOJ75" s="172"/>
      <c r="VOK75" s="172"/>
      <c r="VOL75" s="172"/>
      <c r="VOM75" s="172"/>
      <c r="VON75" s="172"/>
      <c r="VOO75" s="172"/>
      <c r="VOP75" s="172"/>
      <c r="VOQ75" s="172"/>
      <c r="VOR75" s="172"/>
      <c r="VOS75" s="172"/>
      <c r="VOT75" s="172"/>
      <c r="VOU75" s="172"/>
      <c r="VOV75" s="172"/>
      <c r="VOW75" s="172"/>
      <c r="VOX75" s="172"/>
      <c r="VOY75" s="172"/>
      <c r="VOZ75" s="172"/>
      <c r="VPA75" s="172"/>
      <c r="VPB75" s="172"/>
      <c r="VPC75" s="172"/>
      <c r="VPD75" s="172"/>
      <c r="VPE75" s="172"/>
      <c r="VPF75" s="172"/>
      <c r="VPG75" s="172"/>
      <c r="VPH75" s="172"/>
      <c r="VPI75" s="172"/>
      <c r="VPJ75" s="172"/>
      <c r="VPK75" s="172"/>
      <c r="VPL75" s="172"/>
      <c r="VPM75" s="172"/>
      <c r="VPN75" s="172"/>
      <c r="VPO75" s="172"/>
      <c r="VPP75" s="172"/>
      <c r="VPQ75" s="172"/>
      <c r="VPR75" s="172"/>
      <c r="VPS75" s="172"/>
      <c r="VPT75" s="172"/>
      <c r="VPU75" s="172"/>
      <c r="VPV75" s="172"/>
      <c r="VPW75" s="172"/>
      <c r="VPX75" s="172"/>
      <c r="VPY75" s="172"/>
      <c r="VPZ75" s="172"/>
      <c r="VQA75" s="172"/>
      <c r="VQB75" s="172"/>
      <c r="VQC75" s="172"/>
      <c r="VQD75" s="172"/>
      <c r="VQE75" s="172"/>
      <c r="VQF75" s="172"/>
      <c r="VQG75" s="172"/>
      <c r="VQH75" s="172"/>
      <c r="VQI75" s="172"/>
      <c r="VQJ75" s="172"/>
      <c r="VQK75" s="172"/>
      <c r="VQL75" s="172"/>
      <c r="VQM75" s="172"/>
      <c r="VQN75" s="172"/>
      <c r="VQO75" s="172"/>
      <c r="VQP75" s="172"/>
      <c r="VQQ75" s="172"/>
      <c r="VQR75" s="172"/>
      <c r="VQS75" s="172"/>
      <c r="VQT75" s="172"/>
      <c r="VQU75" s="172"/>
      <c r="VQV75" s="172"/>
      <c r="VQW75" s="172"/>
      <c r="VQX75" s="172"/>
      <c r="VQY75" s="172"/>
      <c r="VQZ75" s="172"/>
      <c r="VRA75" s="172"/>
      <c r="VRB75" s="172"/>
      <c r="VRC75" s="172"/>
      <c r="VRD75" s="172"/>
      <c r="VRE75" s="172"/>
      <c r="VRF75" s="172"/>
      <c r="VRG75" s="172"/>
      <c r="VRH75" s="172"/>
      <c r="VRI75" s="172"/>
      <c r="VRJ75" s="172"/>
      <c r="VRK75" s="172"/>
      <c r="VRL75" s="172"/>
      <c r="VRM75" s="172"/>
      <c r="VRN75" s="172"/>
      <c r="VRO75" s="172"/>
      <c r="VRP75" s="172"/>
      <c r="VRQ75" s="172"/>
      <c r="VRR75" s="172"/>
      <c r="VRS75" s="172"/>
      <c r="VRT75" s="172"/>
      <c r="VRU75" s="172"/>
      <c r="VRV75" s="172"/>
      <c r="VRW75" s="172"/>
      <c r="VRX75" s="172"/>
      <c r="VRY75" s="172"/>
      <c r="VRZ75" s="172"/>
      <c r="VSA75" s="172"/>
      <c r="VSB75" s="172"/>
      <c r="VSC75" s="172"/>
      <c r="VSD75" s="172"/>
      <c r="VSE75" s="172"/>
      <c r="VSF75" s="172"/>
      <c r="VSG75" s="172"/>
      <c r="VSH75" s="172"/>
      <c r="VSI75" s="172"/>
      <c r="VSJ75" s="172"/>
      <c r="VSK75" s="172"/>
      <c r="VSL75" s="172"/>
      <c r="VSM75" s="172"/>
      <c r="VSN75" s="172"/>
      <c r="VSO75" s="172"/>
      <c r="VSP75" s="172"/>
      <c r="VSQ75" s="172"/>
      <c r="VSR75" s="172"/>
      <c r="VSS75" s="172"/>
      <c r="VST75" s="172"/>
      <c r="VSU75" s="172"/>
      <c r="VSV75" s="172"/>
      <c r="VSW75" s="172"/>
      <c r="VSX75" s="172"/>
      <c r="VSY75" s="172"/>
      <c r="VSZ75" s="172"/>
      <c r="VTA75" s="172"/>
      <c r="VTB75" s="172"/>
      <c r="VTC75" s="172"/>
      <c r="VTD75" s="172"/>
      <c r="VTE75" s="172"/>
      <c r="VTF75" s="172"/>
      <c r="VTG75" s="172"/>
      <c r="VTH75" s="172"/>
      <c r="VTI75" s="172"/>
      <c r="VTJ75" s="172"/>
      <c r="VTK75" s="172"/>
      <c r="VTL75" s="172"/>
      <c r="VTM75" s="172"/>
      <c r="VTN75" s="172"/>
      <c r="VTO75" s="172"/>
      <c r="VTP75" s="172"/>
      <c r="VTQ75" s="172"/>
      <c r="VTR75" s="172"/>
      <c r="VTS75" s="172"/>
      <c r="VTT75" s="172"/>
      <c r="VTU75" s="172"/>
      <c r="VTV75" s="172"/>
      <c r="VTW75" s="172"/>
      <c r="VTX75" s="172"/>
      <c r="VTY75" s="172"/>
      <c r="VTZ75" s="172"/>
      <c r="VUA75" s="172"/>
      <c r="VUB75" s="172"/>
      <c r="VUC75" s="172"/>
      <c r="VUD75" s="172"/>
      <c r="VUE75" s="172"/>
      <c r="VUF75" s="172"/>
      <c r="VUG75" s="172"/>
      <c r="VUH75" s="172"/>
      <c r="VUI75" s="172"/>
      <c r="VUJ75" s="172"/>
      <c r="VUK75" s="172"/>
      <c r="VUL75" s="172"/>
      <c r="VUM75" s="172"/>
      <c r="VUN75" s="172"/>
      <c r="VUO75" s="172"/>
      <c r="VUP75" s="172"/>
      <c r="VUQ75" s="172"/>
      <c r="VUR75" s="172"/>
      <c r="VUS75" s="172"/>
      <c r="VUT75" s="172"/>
      <c r="VUU75" s="172"/>
      <c r="VUV75" s="172"/>
      <c r="VUW75" s="172"/>
      <c r="VUX75" s="172"/>
      <c r="VUY75" s="172"/>
      <c r="VUZ75" s="172"/>
      <c r="VVA75" s="172"/>
      <c r="VVB75" s="172"/>
      <c r="VVC75" s="172"/>
      <c r="VVD75" s="172"/>
      <c r="VVE75" s="172"/>
      <c r="VVF75" s="172"/>
      <c r="VVG75" s="172"/>
      <c r="VVH75" s="172"/>
      <c r="VVI75" s="172"/>
      <c r="VVJ75" s="172"/>
      <c r="VVK75" s="172"/>
      <c r="VVL75" s="172"/>
      <c r="VVM75" s="172"/>
      <c r="VVN75" s="172"/>
      <c r="VVO75" s="172"/>
      <c r="VVP75" s="172"/>
      <c r="VVQ75" s="172"/>
      <c r="VVR75" s="172"/>
      <c r="VVS75" s="172"/>
      <c r="VVT75" s="172"/>
      <c r="VVU75" s="172"/>
      <c r="VVV75" s="172"/>
      <c r="VVW75" s="172"/>
      <c r="VVX75" s="172"/>
      <c r="VVY75" s="172"/>
      <c r="VVZ75" s="172"/>
      <c r="VWA75" s="172"/>
      <c r="VWB75" s="172"/>
      <c r="VWC75" s="172"/>
      <c r="VWD75" s="172"/>
      <c r="VWE75" s="172"/>
      <c r="VWF75" s="172"/>
      <c r="VWG75" s="172"/>
      <c r="VWH75" s="172"/>
      <c r="VWI75" s="172"/>
      <c r="VWJ75" s="172"/>
      <c r="VWK75" s="172"/>
      <c r="VWL75" s="172"/>
      <c r="VWM75" s="172"/>
      <c r="VWN75" s="172"/>
      <c r="VWO75" s="172"/>
      <c r="VWP75" s="172"/>
      <c r="VWQ75" s="172"/>
      <c r="VWR75" s="172"/>
      <c r="VWS75" s="172"/>
      <c r="VWT75" s="172"/>
      <c r="VWU75" s="172"/>
      <c r="VWV75" s="172"/>
      <c r="VWW75" s="172"/>
      <c r="VWX75" s="172"/>
      <c r="VWY75" s="172"/>
      <c r="VWZ75" s="172"/>
      <c r="VXA75" s="172"/>
      <c r="VXB75" s="172"/>
      <c r="VXC75" s="172"/>
      <c r="VXD75" s="172"/>
      <c r="VXE75" s="172"/>
      <c r="VXF75" s="172"/>
      <c r="VXG75" s="172"/>
      <c r="VXH75" s="172"/>
      <c r="VXI75" s="172"/>
      <c r="VXJ75" s="172"/>
      <c r="VXK75" s="172"/>
      <c r="VXL75" s="172"/>
      <c r="VXM75" s="172"/>
      <c r="VXN75" s="172"/>
      <c r="VXO75" s="172"/>
      <c r="VXP75" s="172"/>
      <c r="VXQ75" s="172"/>
      <c r="VXR75" s="172"/>
      <c r="VXS75" s="172"/>
      <c r="VXT75" s="172"/>
      <c r="VXU75" s="172"/>
      <c r="VXV75" s="172"/>
      <c r="VXW75" s="172"/>
      <c r="VXX75" s="172"/>
      <c r="VXY75" s="172"/>
      <c r="VXZ75" s="172"/>
      <c r="VYA75" s="172"/>
      <c r="VYB75" s="172"/>
      <c r="VYC75" s="172"/>
      <c r="VYD75" s="172"/>
      <c r="VYE75" s="172"/>
      <c r="VYF75" s="172"/>
      <c r="VYG75" s="172"/>
      <c r="VYH75" s="172"/>
      <c r="VYI75" s="172"/>
      <c r="VYJ75" s="172"/>
      <c r="VYK75" s="172"/>
      <c r="VYL75" s="172"/>
      <c r="VYM75" s="172"/>
      <c r="VYN75" s="172"/>
      <c r="VYO75" s="172"/>
      <c r="VYP75" s="172"/>
      <c r="VYQ75" s="172"/>
      <c r="VYR75" s="172"/>
      <c r="VYS75" s="172"/>
      <c r="VYT75" s="172"/>
      <c r="VYU75" s="172"/>
      <c r="VYV75" s="172"/>
      <c r="VYW75" s="172"/>
      <c r="VYX75" s="172"/>
      <c r="VYY75" s="172"/>
      <c r="VYZ75" s="172"/>
      <c r="VZA75" s="172"/>
      <c r="VZB75" s="172"/>
      <c r="VZC75" s="172"/>
      <c r="VZD75" s="172"/>
      <c r="VZE75" s="172"/>
      <c r="VZF75" s="172"/>
      <c r="VZG75" s="172"/>
      <c r="VZH75" s="172"/>
      <c r="VZI75" s="172"/>
      <c r="VZJ75" s="172"/>
      <c r="VZK75" s="172"/>
      <c r="VZL75" s="172"/>
      <c r="VZM75" s="172"/>
      <c r="VZN75" s="172"/>
      <c r="VZO75" s="172"/>
      <c r="VZP75" s="172"/>
      <c r="VZQ75" s="172"/>
      <c r="VZR75" s="172"/>
      <c r="VZS75" s="172"/>
      <c r="VZT75" s="172"/>
      <c r="VZU75" s="172"/>
      <c r="VZV75" s="172"/>
      <c r="VZW75" s="172"/>
      <c r="VZX75" s="172"/>
      <c r="VZY75" s="172"/>
      <c r="VZZ75" s="172"/>
      <c r="WAA75" s="172"/>
      <c r="WAB75" s="172"/>
      <c r="WAC75" s="172"/>
      <c r="WAD75" s="172"/>
      <c r="WAE75" s="172"/>
      <c r="WAF75" s="172"/>
      <c r="WAG75" s="172"/>
      <c r="WAH75" s="172"/>
      <c r="WAI75" s="172"/>
      <c r="WAJ75" s="172"/>
      <c r="WAK75" s="172"/>
      <c r="WAL75" s="172"/>
      <c r="WAM75" s="172"/>
      <c r="WAN75" s="172"/>
      <c r="WAO75" s="172"/>
      <c r="WAP75" s="172"/>
      <c r="WAQ75" s="172"/>
      <c r="WAR75" s="172"/>
      <c r="WAS75" s="172"/>
      <c r="WAT75" s="172"/>
      <c r="WAU75" s="172"/>
      <c r="WAV75" s="172"/>
      <c r="WAW75" s="172"/>
      <c r="WAX75" s="172"/>
      <c r="WAY75" s="172"/>
      <c r="WAZ75" s="172"/>
      <c r="WBA75" s="172"/>
      <c r="WBB75" s="172"/>
      <c r="WBC75" s="172"/>
      <c r="WBD75" s="172"/>
      <c r="WBE75" s="172"/>
      <c r="WBF75" s="172"/>
      <c r="WBG75" s="172"/>
      <c r="WBH75" s="172"/>
      <c r="WBI75" s="172"/>
      <c r="WBJ75" s="172"/>
      <c r="WBK75" s="172"/>
      <c r="WBL75" s="172"/>
      <c r="WBM75" s="172"/>
      <c r="WBN75" s="172"/>
      <c r="WBO75" s="172"/>
      <c r="WBP75" s="172"/>
      <c r="WBQ75" s="172"/>
      <c r="WBR75" s="172"/>
      <c r="WBS75" s="172"/>
      <c r="WBT75" s="172"/>
      <c r="WBU75" s="172"/>
      <c r="WBV75" s="172"/>
      <c r="WBW75" s="172"/>
      <c r="WBX75" s="172"/>
      <c r="WBY75" s="172"/>
      <c r="WBZ75" s="172"/>
      <c r="WCA75" s="172"/>
      <c r="WCB75" s="172"/>
      <c r="WCC75" s="172"/>
      <c r="WCD75" s="172"/>
      <c r="WCE75" s="172"/>
      <c r="WCF75" s="172"/>
      <c r="WCG75" s="172"/>
      <c r="WCH75" s="172"/>
      <c r="WCI75" s="172"/>
      <c r="WCJ75" s="172"/>
      <c r="WCK75" s="172"/>
      <c r="WCL75" s="172"/>
      <c r="WCM75" s="172"/>
      <c r="WCN75" s="172"/>
      <c r="WCO75" s="172"/>
      <c r="WCP75" s="172"/>
      <c r="WCQ75" s="172"/>
      <c r="WCR75" s="172"/>
      <c r="WCS75" s="172"/>
      <c r="WCT75" s="172"/>
      <c r="WCU75" s="172"/>
      <c r="WCV75" s="172"/>
      <c r="WCW75" s="172"/>
      <c r="WCX75" s="172"/>
      <c r="WCY75" s="172"/>
      <c r="WCZ75" s="172"/>
      <c r="WDA75" s="172"/>
      <c r="WDB75" s="172"/>
      <c r="WDC75" s="172"/>
      <c r="WDD75" s="172"/>
      <c r="WDE75" s="172"/>
      <c r="WDF75" s="172"/>
      <c r="WDG75" s="172"/>
      <c r="WDH75" s="172"/>
      <c r="WDI75" s="172"/>
      <c r="WDJ75" s="172"/>
      <c r="WDK75" s="172"/>
      <c r="WDL75" s="172"/>
      <c r="WDM75" s="172"/>
      <c r="WDN75" s="172"/>
      <c r="WDO75" s="172"/>
      <c r="WDP75" s="172"/>
      <c r="WDQ75" s="172"/>
      <c r="WDR75" s="172"/>
      <c r="WDS75" s="172"/>
      <c r="WDT75" s="172"/>
      <c r="WDU75" s="172"/>
      <c r="WDV75" s="172"/>
      <c r="WDW75" s="172"/>
      <c r="WDX75" s="172"/>
      <c r="WDY75" s="172"/>
      <c r="WDZ75" s="172"/>
      <c r="WEA75" s="172"/>
      <c r="WEB75" s="172"/>
      <c r="WEC75" s="172"/>
      <c r="WED75" s="172"/>
      <c r="WEE75" s="172"/>
      <c r="WEF75" s="172"/>
      <c r="WEG75" s="172"/>
      <c r="WEH75" s="172"/>
      <c r="WEI75" s="172"/>
      <c r="WEJ75" s="172"/>
      <c r="WEK75" s="172"/>
      <c r="WEL75" s="172"/>
      <c r="WEM75" s="172"/>
      <c r="WEN75" s="172"/>
      <c r="WEO75" s="172"/>
      <c r="WEP75" s="172"/>
      <c r="WEQ75" s="172"/>
      <c r="WER75" s="172"/>
      <c r="WES75" s="172"/>
      <c r="WET75" s="172"/>
      <c r="WEU75" s="172"/>
      <c r="WEV75" s="172"/>
      <c r="WEW75" s="172"/>
      <c r="WEX75" s="172"/>
      <c r="WEY75" s="172"/>
      <c r="WEZ75" s="172"/>
      <c r="WFA75" s="172"/>
      <c r="WFB75" s="172"/>
      <c r="WFC75" s="172"/>
      <c r="WFD75" s="172"/>
      <c r="WFE75" s="172"/>
      <c r="WFF75" s="172"/>
      <c r="WFG75" s="172"/>
      <c r="WFH75" s="172"/>
      <c r="WFI75" s="172"/>
      <c r="WFJ75" s="172"/>
      <c r="WFK75" s="172"/>
      <c r="WFL75" s="172"/>
      <c r="WFM75" s="172"/>
      <c r="WFN75" s="172"/>
      <c r="WFO75" s="172"/>
      <c r="WFP75" s="172"/>
      <c r="WFQ75" s="172"/>
      <c r="WFR75" s="172"/>
      <c r="WFS75" s="172"/>
      <c r="WFT75" s="172"/>
      <c r="WFU75" s="172"/>
      <c r="WFV75" s="172"/>
      <c r="WFW75" s="172"/>
      <c r="WFX75" s="172"/>
      <c r="WFY75" s="172"/>
      <c r="WFZ75" s="172"/>
      <c r="WGA75" s="172"/>
      <c r="WGB75" s="172"/>
      <c r="WGC75" s="172"/>
      <c r="WGD75" s="172"/>
      <c r="WGE75" s="172"/>
      <c r="WGF75" s="172"/>
      <c r="WGG75" s="172"/>
      <c r="WGH75" s="172"/>
      <c r="WGI75" s="172"/>
      <c r="WGJ75" s="172"/>
      <c r="WGK75" s="172"/>
      <c r="WGL75" s="172"/>
      <c r="WGM75" s="172"/>
      <c r="WGN75" s="172"/>
      <c r="WGO75" s="172"/>
      <c r="WGP75" s="172"/>
      <c r="WGQ75" s="172"/>
      <c r="WGR75" s="172"/>
      <c r="WGS75" s="172"/>
      <c r="WGT75" s="172"/>
      <c r="WGU75" s="172"/>
      <c r="WGV75" s="172"/>
      <c r="WGW75" s="172"/>
      <c r="WGX75" s="172"/>
      <c r="WGY75" s="172"/>
      <c r="WGZ75" s="172"/>
      <c r="WHA75" s="172"/>
      <c r="WHB75" s="172"/>
      <c r="WHC75" s="172"/>
      <c r="WHD75" s="172"/>
      <c r="WHE75" s="172"/>
      <c r="WHF75" s="172"/>
      <c r="WHG75" s="172"/>
      <c r="WHH75" s="172"/>
      <c r="WHI75" s="172"/>
      <c r="WHJ75" s="172"/>
      <c r="WHK75" s="172"/>
      <c r="WHL75" s="172"/>
      <c r="WHM75" s="172"/>
      <c r="WHN75" s="172"/>
      <c r="WHO75" s="172"/>
      <c r="WHP75" s="172"/>
      <c r="WHQ75" s="172"/>
      <c r="WHR75" s="172"/>
      <c r="WHS75" s="172"/>
      <c r="WHT75" s="172"/>
      <c r="WHU75" s="172"/>
      <c r="WHV75" s="172"/>
      <c r="WHW75" s="172"/>
      <c r="WHX75" s="172"/>
      <c r="WHY75" s="172"/>
      <c r="WHZ75" s="172"/>
      <c r="WIA75" s="172"/>
      <c r="WIB75" s="172"/>
      <c r="WIC75" s="172"/>
      <c r="WID75" s="172"/>
      <c r="WIE75" s="172"/>
      <c r="WIF75" s="172"/>
      <c r="WIG75" s="172"/>
      <c r="WIH75" s="172"/>
      <c r="WII75" s="172"/>
      <c r="WIJ75" s="172"/>
      <c r="WIK75" s="172"/>
      <c r="WIL75" s="172"/>
      <c r="WIM75" s="172"/>
      <c r="WIN75" s="172"/>
      <c r="WIO75" s="172"/>
      <c r="WIP75" s="172"/>
      <c r="WIQ75" s="172"/>
      <c r="WIR75" s="172"/>
      <c r="WIS75" s="172"/>
      <c r="WIT75" s="172"/>
      <c r="WIU75" s="172"/>
      <c r="WIV75" s="172"/>
      <c r="WIW75" s="172"/>
      <c r="WIX75" s="172"/>
      <c r="WIY75" s="172"/>
      <c r="WIZ75" s="172"/>
      <c r="WJA75" s="172"/>
      <c r="WJB75" s="172"/>
      <c r="WJC75" s="172"/>
      <c r="WJD75" s="172"/>
      <c r="WJE75" s="172"/>
      <c r="WJF75" s="172"/>
      <c r="WJG75" s="172"/>
      <c r="WJH75" s="172"/>
      <c r="WJI75" s="172"/>
      <c r="WJJ75" s="172"/>
      <c r="WJK75" s="172"/>
      <c r="WJL75" s="172"/>
      <c r="WJM75" s="172"/>
      <c r="WJN75" s="172"/>
      <c r="WJO75" s="172"/>
      <c r="WJP75" s="172"/>
      <c r="WJQ75" s="172"/>
      <c r="WJR75" s="172"/>
      <c r="WJS75" s="172"/>
      <c r="WJT75" s="172"/>
      <c r="WJU75" s="172"/>
      <c r="WJV75" s="172"/>
      <c r="WJW75" s="172"/>
      <c r="WJX75" s="172"/>
      <c r="WJY75" s="172"/>
      <c r="WJZ75" s="172"/>
      <c r="WKA75" s="172"/>
      <c r="WKB75" s="172"/>
      <c r="WKC75" s="172"/>
      <c r="WKD75" s="172"/>
      <c r="WKE75" s="172"/>
      <c r="WKF75" s="172"/>
      <c r="WKG75" s="172"/>
      <c r="WKH75" s="172"/>
      <c r="WKI75" s="172"/>
      <c r="WKJ75" s="172"/>
      <c r="WKK75" s="172"/>
      <c r="WKL75" s="172"/>
      <c r="WKM75" s="172"/>
      <c r="WKN75" s="172"/>
      <c r="WKO75" s="172"/>
      <c r="WKP75" s="172"/>
      <c r="WKQ75" s="172"/>
      <c r="WKR75" s="172"/>
      <c r="WKS75" s="172"/>
      <c r="WKT75" s="172"/>
      <c r="WKU75" s="172"/>
      <c r="WKV75" s="172"/>
      <c r="WKW75" s="172"/>
      <c r="WKX75" s="172"/>
      <c r="WKY75" s="172"/>
      <c r="WKZ75" s="172"/>
      <c r="WLA75" s="172"/>
      <c r="WLB75" s="172"/>
      <c r="WLC75" s="172"/>
      <c r="WLD75" s="172"/>
      <c r="WLE75" s="172"/>
      <c r="WLF75" s="172"/>
      <c r="WLG75" s="172"/>
      <c r="WLH75" s="172"/>
      <c r="WLI75" s="172"/>
      <c r="WLJ75" s="172"/>
      <c r="WLK75" s="172"/>
      <c r="WLL75" s="172"/>
      <c r="WLM75" s="172"/>
      <c r="WLN75" s="172"/>
      <c r="WLO75" s="172"/>
      <c r="WLP75" s="172"/>
      <c r="WLQ75" s="172"/>
      <c r="WLR75" s="172"/>
      <c r="WLS75" s="172"/>
      <c r="WLT75" s="172"/>
      <c r="WLU75" s="172"/>
      <c r="WLV75" s="172"/>
      <c r="WLW75" s="172"/>
      <c r="WLX75" s="172"/>
      <c r="WLY75" s="172"/>
      <c r="WLZ75" s="172"/>
      <c r="WMA75" s="172"/>
      <c r="WMB75" s="172"/>
      <c r="WMC75" s="172"/>
      <c r="WMD75" s="172"/>
      <c r="WME75" s="172"/>
      <c r="WMF75" s="172"/>
      <c r="WMG75" s="172"/>
      <c r="WMH75" s="172"/>
      <c r="WMI75" s="172"/>
      <c r="WMJ75" s="172"/>
      <c r="WMK75" s="172"/>
      <c r="WML75" s="172"/>
      <c r="WMM75" s="172"/>
      <c r="WMN75" s="172"/>
      <c r="WMO75" s="172"/>
      <c r="WMP75" s="172"/>
      <c r="WMQ75" s="172"/>
      <c r="WMR75" s="172"/>
      <c r="WMS75" s="172"/>
      <c r="WMT75" s="172"/>
      <c r="WMU75" s="172"/>
      <c r="WMV75" s="172"/>
      <c r="WMW75" s="172"/>
      <c r="WMX75" s="172"/>
      <c r="WMY75" s="172"/>
      <c r="WMZ75" s="172"/>
      <c r="WNA75" s="172"/>
      <c r="WNB75" s="172"/>
      <c r="WNC75" s="172"/>
      <c r="WND75" s="172"/>
      <c r="WNE75" s="172"/>
      <c r="WNF75" s="172"/>
      <c r="WNG75" s="172"/>
      <c r="WNH75" s="172"/>
      <c r="WNI75" s="172"/>
      <c r="WNJ75" s="172"/>
      <c r="WNK75" s="172"/>
      <c r="WNL75" s="172"/>
      <c r="WNM75" s="172"/>
      <c r="WNN75" s="172"/>
      <c r="WNO75" s="172"/>
      <c r="WNP75" s="172"/>
      <c r="WNQ75" s="172"/>
      <c r="WNR75" s="172"/>
      <c r="WNS75" s="172"/>
      <c r="WNT75" s="172"/>
      <c r="WNU75" s="172"/>
      <c r="WNV75" s="172"/>
      <c r="WNW75" s="172"/>
      <c r="WNX75" s="172"/>
      <c r="WNY75" s="172"/>
      <c r="WNZ75" s="172"/>
      <c r="WOA75" s="172"/>
      <c r="WOB75" s="172"/>
      <c r="WOC75" s="172"/>
      <c r="WOD75" s="172"/>
      <c r="WOE75" s="172"/>
      <c r="WOF75" s="172"/>
      <c r="WOG75" s="172"/>
      <c r="WOH75" s="172"/>
      <c r="WOI75" s="172"/>
      <c r="WOJ75" s="172"/>
      <c r="WOK75" s="172"/>
      <c r="WOL75" s="172"/>
      <c r="WOM75" s="172"/>
      <c r="WON75" s="172"/>
      <c r="WOO75" s="172"/>
      <c r="WOP75" s="172"/>
      <c r="WOQ75" s="172"/>
      <c r="WOR75" s="172"/>
      <c r="WOS75" s="172"/>
      <c r="WOT75" s="172"/>
      <c r="WOU75" s="172"/>
      <c r="WOV75" s="172"/>
      <c r="WOW75" s="172"/>
      <c r="WOX75" s="172"/>
      <c r="WOY75" s="172"/>
      <c r="WOZ75" s="172"/>
      <c r="WPA75" s="172"/>
      <c r="WPB75" s="172"/>
      <c r="WPC75" s="172"/>
      <c r="WPD75" s="172"/>
      <c r="WPE75" s="172"/>
      <c r="WPF75" s="172"/>
      <c r="WPG75" s="172"/>
      <c r="WPH75" s="172"/>
      <c r="WPI75" s="172"/>
      <c r="WPJ75" s="172"/>
      <c r="WPK75" s="172"/>
      <c r="WPL75" s="172"/>
      <c r="WPM75" s="172"/>
      <c r="WPN75" s="172"/>
      <c r="WPO75" s="172"/>
      <c r="WPP75" s="172"/>
      <c r="WPQ75" s="172"/>
      <c r="WPR75" s="172"/>
      <c r="WPS75" s="172"/>
      <c r="WPT75" s="172"/>
      <c r="WPU75" s="172"/>
      <c r="WPV75" s="172"/>
      <c r="WPW75" s="172"/>
      <c r="WPX75" s="172"/>
      <c r="WPY75" s="172"/>
      <c r="WPZ75" s="172"/>
      <c r="WQA75" s="172"/>
      <c r="WQB75" s="172"/>
      <c r="WQC75" s="172"/>
      <c r="WQD75" s="172"/>
      <c r="WQE75" s="172"/>
      <c r="WQF75" s="172"/>
      <c r="WQG75" s="172"/>
      <c r="WQH75" s="172"/>
      <c r="WQI75" s="172"/>
      <c r="WQJ75" s="172"/>
      <c r="WQK75" s="172"/>
      <c r="WQL75" s="172"/>
      <c r="WQM75" s="172"/>
      <c r="WQN75" s="172"/>
      <c r="WQO75" s="172"/>
      <c r="WQP75" s="172"/>
      <c r="WQQ75" s="172"/>
      <c r="WQR75" s="172"/>
      <c r="WQS75" s="172"/>
      <c r="WQT75" s="172"/>
      <c r="WQU75" s="172"/>
      <c r="WQV75" s="172"/>
      <c r="WQW75" s="172"/>
      <c r="WQX75" s="172"/>
      <c r="WQY75" s="172"/>
      <c r="WQZ75" s="172"/>
      <c r="WRA75" s="172"/>
      <c r="WRB75" s="172"/>
      <c r="WRC75" s="172"/>
      <c r="WRD75" s="172"/>
      <c r="WRE75" s="172"/>
      <c r="WRF75" s="172"/>
      <c r="WRG75" s="172"/>
      <c r="WRH75" s="172"/>
      <c r="WRI75" s="172"/>
      <c r="WRJ75" s="172"/>
      <c r="WRK75" s="172"/>
      <c r="WRL75" s="172"/>
      <c r="WRM75" s="172"/>
      <c r="WRN75" s="172"/>
      <c r="WRO75" s="172"/>
      <c r="WRP75" s="172"/>
      <c r="WRQ75" s="172"/>
      <c r="WRR75" s="172"/>
      <c r="WRS75" s="172"/>
      <c r="WRT75" s="172"/>
      <c r="WRU75" s="172"/>
      <c r="WRV75" s="172"/>
      <c r="WRW75" s="172"/>
      <c r="WRX75" s="172"/>
      <c r="WRY75" s="172"/>
      <c r="WRZ75" s="172"/>
      <c r="WSA75" s="172"/>
      <c r="WSB75" s="172"/>
      <c r="WSC75" s="172"/>
      <c r="WSD75" s="172"/>
      <c r="WSE75" s="172"/>
      <c r="WSF75" s="172"/>
      <c r="WSG75" s="172"/>
      <c r="WSH75" s="172"/>
      <c r="WSI75" s="172"/>
      <c r="WSJ75" s="172"/>
      <c r="WSK75" s="172"/>
      <c r="WSL75" s="172"/>
      <c r="WSM75" s="172"/>
      <c r="WSN75" s="172"/>
      <c r="WSO75" s="172"/>
      <c r="WSP75" s="172"/>
      <c r="WSQ75" s="172"/>
      <c r="WSR75" s="172"/>
      <c r="WSS75" s="172"/>
      <c r="WST75" s="172"/>
      <c r="WSU75" s="172"/>
      <c r="WSV75" s="172"/>
      <c r="WSW75" s="172"/>
      <c r="WSX75" s="172"/>
      <c r="WSY75" s="172"/>
      <c r="WSZ75" s="172"/>
      <c r="WTA75" s="172"/>
      <c r="WTB75" s="172"/>
      <c r="WTC75" s="172"/>
      <c r="WTD75" s="172"/>
      <c r="WTE75" s="172"/>
      <c r="WTF75" s="172"/>
      <c r="WTG75" s="172"/>
      <c r="WTH75" s="172"/>
      <c r="WTI75" s="172"/>
      <c r="WTJ75" s="172"/>
      <c r="WTK75" s="172"/>
      <c r="WTL75" s="172"/>
      <c r="WTM75" s="172"/>
      <c r="WTN75" s="172"/>
      <c r="WTO75" s="172"/>
      <c r="WTP75" s="172"/>
      <c r="WTQ75" s="172"/>
      <c r="WTR75" s="172"/>
      <c r="WTS75" s="172"/>
      <c r="WTT75" s="172"/>
      <c r="WTU75" s="172"/>
      <c r="WTV75" s="172"/>
      <c r="WTW75" s="172"/>
      <c r="WTX75" s="172"/>
      <c r="WTY75" s="172"/>
      <c r="WTZ75" s="172"/>
      <c r="WUA75" s="172"/>
      <c r="WUB75" s="172"/>
      <c r="WUC75" s="172"/>
      <c r="WUD75" s="172"/>
      <c r="WUE75" s="172"/>
      <c r="WUF75" s="172"/>
      <c r="WUG75" s="172"/>
      <c r="WUH75" s="172"/>
      <c r="WUI75" s="172"/>
      <c r="WUJ75" s="172"/>
      <c r="WUK75" s="172"/>
      <c r="WUL75" s="172"/>
      <c r="WUM75" s="172"/>
      <c r="WUN75" s="172"/>
      <c r="WUO75" s="172"/>
      <c r="WUP75" s="172"/>
      <c r="WUQ75" s="172"/>
      <c r="WUR75" s="172"/>
      <c r="WUS75" s="172"/>
      <c r="WUT75" s="172"/>
      <c r="WUU75" s="172"/>
      <c r="WUV75" s="172"/>
      <c r="WUW75" s="172"/>
      <c r="WUX75" s="172"/>
      <c r="WUY75" s="172"/>
      <c r="WUZ75" s="172"/>
      <c r="WVA75" s="172"/>
      <c r="WVB75" s="172"/>
      <c r="WVC75" s="172"/>
      <c r="WVD75" s="172"/>
      <c r="WVE75" s="172"/>
      <c r="WVF75" s="172"/>
      <c r="WVG75" s="172"/>
      <c r="WVH75" s="172"/>
      <c r="WVI75" s="172"/>
      <c r="WVJ75" s="172"/>
      <c r="WVK75" s="172"/>
      <c r="WVL75" s="172"/>
      <c r="WVM75" s="172"/>
      <c r="WVN75" s="172"/>
      <c r="WVO75" s="172"/>
      <c r="WVP75" s="172"/>
      <c r="WVQ75" s="172"/>
      <c r="WVR75" s="172"/>
      <c r="WVS75" s="172"/>
      <c r="WVT75" s="172"/>
      <c r="WVU75" s="172"/>
      <c r="WVV75" s="172"/>
      <c r="WVW75" s="172"/>
      <c r="WVX75" s="172"/>
      <c r="WVY75" s="172"/>
      <c r="WVZ75" s="172"/>
      <c r="WWA75" s="172"/>
      <c r="WWB75" s="172"/>
      <c r="WWC75" s="172"/>
      <c r="WWD75" s="172"/>
      <c r="WWE75" s="172"/>
      <c r="WWF75" s="172"/>
      <c r="WWG75" s="172"/>
      <c r="WWH75" s="172"/>
      <c r="WWI75" s="172"/>
      <c r="WWJ75" s="172"/>
      <c r="WWK75" s="172"/>
      <c r="WWL75" s="172"/>
      <c r="WWM75" s="172"/>
      <c r="WWN75" s="172"/>
      <c r="WWO75" s="172"/>
      <c r="WWP75" s="172"/>
      <c r="WWQ75" s="172"/>
      <c r="WWR75" s="172"/>
      <c r="WWS75" s="172"/>
      <c r="WWT75" s="172"/>
      <c r="WWU75" s="172"/>
      <c r="WWV75" s="172"/>
      <c r="WWW75" s="172"/>
      <c r="WWX75" s="172"/>
      <c r="WWY75" s="172"/>
      <c r="WWZ75" s="172"/>
      <c r="WXA75" s="172"/>
      <c r="WXB75" s="172"/>
      <c r="WXC75" s="172"/>
      <c r="WXD75" s="172"/>
      <c r="WXE75" s="172"/>
      <c r="WXF75" s="172"/>
      <c r="WXG75" s="172"/>
      <c r="WXH75" s="172"/>
      <c r="WXI75" s="172"/>
      <c r="WXJ75" s="172"/>
      <c r="WXK75" s="172"/>
      <c r="WXL75" s="172"/>
      <c r="WXM75" s="172"/>
    </row>
    <row r="76" spans="1:16185">
      <c r="BA76" s="1329"/>
      <c r="BB76" s="1329"/>
      <c r="BC76" s="1329"/>
      <c r="BD76" s="1329"/>
      <c r="BH76" s="1187"/>
      <c r="BI76" s="1188"/>
      <c r="BJ76" s="1189"/>
    </row>
    <row r="77" spans="1:16185">
      <c r="BA77" s="1330"/>
      <c r="BB77" s="1330"/>
      <c r="BC77" s="1330"/>
      <c r="BD77" s="1330"/>
      <c r="BH77" s="1187"/>
      <c r="BI77" s="1188"/>
      <c r="BJ77" s="1189"/>
    </row>
    <row r="78" spans="1:16185">
      <c r="BA78" s="1330"/>
      <c r="BB78" s="1330"/>
      <c r="BC78" s="1330"/>
      <c r="BD78" s="1330"/>
      <c r="BH78" s="1187"/>
      <c r="BI78" s="1188"/>
      <c r="BJ78" s="1189"/>
    </row>
    <row r="79" spans="1:16185">
      <c r="BA79" s="1329"/>
      <c r="BB79" s="1329"/>
      <c r="BC79" s="1329"/>
      <c r="BD79" s="1329"/>
      <c r="BH79" s="1187"/>
      <c r="BI79" s="1188"/>
      <c r="BJ79" s="1189"/>
    </row>
    <row r="80" spans="1:16185">
      <c r="BA80" s="1329"/>
      <c r="BB80" s="1329"/>
      <c r="BC80" s="1329"/>
      <c r="BD80" s="1329"/>
      <c r="BH80" s="1187"/>
      <c r="BI80" s="1188"/>
      <c r="BJ80" s="1189"/>
    </row>
    <row r="81" spans="53:62">
      <c r="BA81" s="1330"/>
      <c r="BB81" s="1330"/>
      <c r="BC81" s="1330"/>
      <c r="BD81" s="1330"/>
      <c r="BH81" s="1187"/>
      <c r="BI81" s="1188"/>
      <c r="BJ81" s="1189"/>
    </row>
    <row r="82" spans="53:62">
      <c r="BA82" s="1330"/>
      <c r="BB82" s="1330"/>
      <c r="BC82" s="1330"/>
      <c r="BD82" s="1330"/>
      <c r="BH82" s="1187"/>
      <c r="BI82" s="1188"/>
      <c r="BJ82" s="1189"/>
    </row>
    <row r="83" spans="53:62">
      <c r="BA83" s="1329"/>
      <c r="BB83" s="1329"/>
      <c r="BC83" s="1329"/>
      <c r="BD83" s="1329"/>
      <c r="BH83" s="1187"/>
      <c r="BI83" s="1188"/>
      <c r="BJ83" s="1189"/>
    </row>
    <row r="84" spans="53:62">
      <c r="BA84" s="1329"/>
      <c r="BB84" s="1329"/>
      <c r="BC84" s="1329"/>
      <c r="BD84" s="1329"/>
      <c r="BH84" s="1187"/>
      <c r="BI84" s="1188"/>
      <c r="BJ84" s="1189"/>
    </row>
    <row r="85" spans="53:62">
      <c r="BA85" s="1330"/>
      <c r="BB85" s="1330"/>
      <c r="BC85" s="1330"/>
      <c r="BD85" s="1330"/>
      <c r="BH85" s="1187"/>
      <c r="BI85" s="1188"/>
      <c r="BJ85" s="1189"/>
    </row>
    <row r="86" spans="53:62">
      <c r="BA86" s="1330"/>
      <c r="BB86" s="1330"/>
      <c r="BC86" s="1330"/>
      <c r="BD86" s="1330"/>
      <c r="BH86" s="1187"/>
      <c r="BI86" s="1188"/>
      <c r="BJ86" s="1189"/>
    </row>
    <row r="87" spans="53:62">
      <c r="BA87" s="1329"/>
      <c r="BB87" s="1329"/>
      <c r="BC87" s="1329"/>
      <c r="BD87" s="1329"/>
      <c r="BH87" s="1187"/>
      <c r="BI87" s="1188"/>
      <c r="BJ87" s="1189"/>
    </row>
    <row r="88" spans="53:62">
      <c r="BA88" s="1329"/>
      <c r="BB88" s="1329"/>
      <c r="BC88" s="1329"/>
      <c r="BD88" s="1329"/>
      <c r="BH88" s="1187"/>
      <c r="BI88" s="1188"/>
      <c r="BJ88" s="1189"/>
    </row>
    <row r="89" spans="53:62">
      <c r="BA89" s="1330"/>
      <c r="BB89" s="1330"/>
      <c r="BC89" s="1330"/>
      <c r="BD89" s="1330"/>
      <c r="BH89" s="1187"/>
      <c r="BI89" s="1188"/>
      <c r="BJ89" s="1189"/>
    </row>
    <row r="90" spans="53:62">
      <c r="BA90" s="1330"/>
      <c r="BB90" s="1330"/>
      <c r="BC90" s="1330"/>
      <c r="BD90" s="1330"/>
      <c r="BH90" s="1187"/>
      <c r="BI90" s="1188"/>
      <c r="BJ90" s="1189"/>
    </row>
    <row r="91" spans="53:62">
      <c r="BA91" s="1329"/>
      <c r="BB91" s="1329"/>
      <c r="BC91" s="1329"/>
      <c r="BD91" s="1329"/>
      <c r="BH91" s="1187"/>
      <c r="BI91" s="1188"/>
      <c r="BJ91" s="1189"/>
    </row>
    <row r="92" spans="53:62">
      <c r="BA92" s="1329"/>
      <c r="BB92" s="1329"/>
      <c r="BC92" s="1329"/>
      <c r="BD92" s="1329"/>
      <c r="BH92" s="1187"/>
      <c r="BI92" s="1188"/>
      <c r="BJ92" s="1189"/>
    </row>
    <row r="93" spans="53:62">
      <c r="BA93" s="1330"/>
      <c r="BB93" s="1330"/>
      <c r="BC93" s="1330"/>
      <c r="BD93" s="1330"/>
      <c r="BH93" s="1187"/>
      <c r="BI93" s="1188"/>
      <c r="BJ93" s="1189"/>
    </row>
    <row r="94" spans="53:62">
      <c r="BA94" s="1330"/>
      <c r="BB94" s="1330"/>
      <c r="BC94" s="1330"/>
      <c r="BD94" s="1330"/>
      <c r="BH94" s="1187"/>
      <c r="BI94" s="1188"/>
      <c r="BJ94" s="1189"/>
    </row>
    <row r="95" spans="53:62">
      <c r="BA95" s="1329"/>
      <c r="BB95" s="1329"/>
      <c r="BC95" s="1329"/>
      <c r="BD95" s="1329"/>
      <c r="BH95" s="1187"/>
      <c r="BI95" s="1188"/>
      <c r="BJ95" s="1189"/>
    </row>
    <row r="96" spans="53:62">
      <c r="BA96" s="1329"/>
      <c r="BB96" s="1329"/>
      <c r="BC96" s="1329"/>
      <c r="BD96" s="1329"/>
      <c r="BH96" s="1187"/>
      <c r="BI96" s="1188"/>
      <c r="BJ96" s="1189"/>
    </row>
    <row r="97" spans="53:62">
      <c r="BA97" s="1330"/>
      <c r="BB97" s="1330"/>
      <c r="BC97" s="1330"/>
      <c r="BD97" s="1330"/>
      <c r="BH97" s="1187"/>
      <c r="BI97" s="1188"/>
      <c r="BJ97" s="1189"/>
    </row>
    <row r="98" spans="53:62">
      <c r="BA98" s="1330"/>
      <c r="BB98" s="1330"/>
      <c r="BC98" s="1330"/>
      <c r="BD98" s="1330"/>
      <c r="BH98" s="1187"/>
      <c r="BI98" s="1188"/>
      <c r="BJ98" s="1189"/>
    </row>
    <row r="99" spans="53:62">
      <c r="BA99" s="1329"/>
      <c r="BB99" s="1329"/>
      <c r="BC99" s="1329"/>
      <c r="BD99" s="1329"/>
      <c r="BH99" s="1187"/>
      <c r="BI99" s="1188"/>
      <c r="BJ99" s="1189"/>
    </row>
    <row r="100" spans="53:62">
      <c r="BA100" s="1329"/>
      <c r="BB100" s="1329"/>
      <c r="BC100" s="1329"/>
      <c r="BD100" s="1329"/>
      <c r="BH100" s="1187"/>
      <c r="BI100" s="1188"/>
      <c r="BJ100" s="1189"/>
    </row>
    <row r="101" spans="53:62">
      <c r="BA101" s="1330"/>
      <c r="BB101" s="1330"/>
      <c r="BC101" s="1330"/>
      <c r="BD101" s="1330"/>
      <c r="BH101" s="1187"/>
      <c r="BI101" s="1188"/>
      <c r="BJ101" s="1189"/>
    </row>
    <row r="102" spans="53:62">
      <c r="BA102" s="1330"/>
      <c r="BB102" s="1330"/>
      <c r="BC102" s="1330"/>
      <c r="BD102" s="1330"/>
      <c r="BH102" s="1187"/>
      <c r="BI102" s="1188"/>
      <c r="BJ102" s="1189"/>
    </row>
    <row r="103" spans="53:62">
      <c r="BA103" s="1329"/>
      <c r="BB103" s="1329"/>
      <c r="BC103" s="1329"/>
      <c r="BD103" s="1329"/>
      <c r="BH103" s="1187"/>
      <c r="BI103" s="1188"/>
      <c r="BJ103" s="1189"/>
    </row>
    <row r="104" spans="53:62">
      <c r="BA104" s="1329"/>
      <c r="BB104" s="1329"/>
      <c r="BC104" s="1329"/>
      <c r="BD104" s="1329"/>
      <c r="BH104" s="1187"/>
      <c r="BI104" s="1188"/>
      <c r="BJ104" s="1189"/>
    </row>
    <row r="105" spans="53:62">
      <c r="BA105" s="1330"/>
      <c r="BB105" s="1330"/>
      <c r="BC105" s="1330"/>
      <c r="BD105" s="1330"/>
      <c r="BH105" s="1187"/>
      <c r="BI105" s="1188"/>
      <c r="BJ105" s="1189"/>
    </row>
    <row r="106" spans="53:62">
      <c r="BA106" s="1330"/>
      <c r="BB106" s="1330"/>
      <c r="BC106" s="1330"/>
      <c r="BD106" s="1330"/>
      <c r="BH106" s="1187"/>
      <c r="BI106" s="1188"/>
      <c r="BJ106" s="1189"/>
    </row>
    <row r="107" spans="53:62">
      <c r="BA107" s="1329"/>
      <c r="BB107" s="1329"/>
      <c r="BC107" s="1329"/>
      <c r="BD107" s="1329"/>
      <c r="BH107" s="1187"/>
      <c r="BI107" s="1188"/>
      <c r="BJ107" s="1189"/>
    </row>
    <row r="108" spans="53:62">
      <c r="BA108" s="1329"/>
      <c r="BB108" s="1329"/>
      <c r="BC108" s="1329"/>
      <c r="BD108" s="1329"/>
      <c r="BH108" s="1187"/>
      <c r="BI108" s="1188"/>
      <c r="BJ108" s="1189"/>
    </row>
    <row r="109" spans="53:62">
      <c r="BA109" s="1330"/>
      <c r="BB109" s="1330"/>
      <c r="BC109" s="1330"/>
      <c r="BD109" s="1330"/>
      <c r="BH109" s="1187"/>
      <c r="BI109" s="1188"/>
      <c r="BJ109" s="1189"/>
    </row>
    <row r="110" spans="53:62">
      <c r="BA110" s="1330"/>
      <c r="BB110" s="1330"/>
      <c r="BC110" s="1330"/>
      <c r="BD110" s="1330"/>
      <c r="BH110" s="1187"/>
      <c r="BI110" s="1188"/>
      <c r="BJ110" s="1189"/>
    </row>
    <row r="111" spans="53:62">
      <c r="BA111" s="1329"/>
      <c r="BB111" s="1329"/>
      <c r="BC111" s="1329"/>
      <c r="BD111" s="1329"/>
      <c r="BH111" s="1187"/>
      <c r="BI111" s="1188"/>
      <c r="BJ111" s="1189"/>
    </row>
    <row r="112" spans="53:62">
      <c r="BA112" s="1329"/>
      <c r="BB112" s="1329"/>
      <c r="BC112" s="1329"/>
      <c r="BD112" s="1329"/>
      <c r="BH112" s="1187"/>
      <c r="BI112" s="1188"/>
      <c r="BJ112" s="1189"/>
    </row>
    <row r="113" spans="53:62">
      <c r="BA113" s="1330"/>
      <c r="BB113" s="1330"/>
      <c r="BC113" s="1330"/>
      <c r="BD113" s="1330"/>
      <c r="BH113" s="1187"/>
      <c r="BI113" s="1188"/>
      <c r="BJ113" s="1189"/>
    </row>
    <row r="114" spans="53:62">
      <c r="BA114" s="1330"/>
      <c r="BB114" s="1330"/>
      <c r="BC114" s="1330"/>
      <c r="BD114" s="1330"/>
      <c r="BH114" s="1187"/>
      <c r="BI114" s="1188"/>
      <c r="BJ114" s="1189"/>
    </row>
    <row r="115" spans="53:62">
      <c r="BA115" s="1329"/>
      <c r="BB115" s="1329"/>
      <c r="BC115" s="1329"/>
      <c r="BD115" s="1329"/>
      <c r="BH115" s="1187"/>
      <c r="BI115" s="1188"/>
      <c r="BJ115" s="1189"/>
    </row>
    <row r="116" spans="53:62">
      <c r="BA116" s="1329"/>
      <c r="BB116" s="1329"/>
      <c r="BC116" s="1329"/>
      <c r="BD116" s="1329"/>
      <c r="BH116" s="1187"/>
      <c r="BI116" s="1188"/>
      <c r="BJ116" s="1189"/>
    </row>
    <row r="117" spans="53:62">
      <c r="BA117" s="1330"/>
      <c r="BB117" s="1330"/>
      <c r="BC117" s="1330"/>
      <c r="BD117" s="1330"/>
      <c r="BH117" s="1187"/>
      <c r="BI117" s="1188"/>
      <c r="BJ117" s="1189"/>
    </row>
    <row r="118" spans="53:62">
      <c r="BA118" s="1330"/>
      <c r="BB118" s="1330"/>
      <c r="BC118" s="1330"/>
      <c r="BD118" s="1330"/>
      <c r="BH118" s="1187"/>
      <c r="BI118" s="1188"/>
      <c r="BJ118" s="1189"/>
    </row>
    <row r="119" spans="53:62">
      <c r="BA119" s="1329"/>
      <c r="BB119" s="1329"/>
      <c r="BC119" s="1329"/>
      <c r="BD119" s="1329"/>
      <c r="BH119" s="1187"/>
      <c r="BI119" s="1188"/>
      <c r="BJ119" s="1189"/>
    </row>
    <row r="120" spans="53:62">
      <c r="BA120" s="1329"/>
      <c r="BB120" s="1329"/>
      <c r="BC120" s="1329"/>
      <c r="BD120" s="1329"/>
      <c r="BH120" s="1187"/>
      <c r="BI120" s="1188"/>
      <c r="BJ120" s="1189"/>
    </row>
    <row r="121" spans="53:62">
      <c r="BA121" s="1330"/>
      <c r="BB121" s="1330"/>
      <c r="BC121" s="1330"/>
      <c r="BD121" s="1330"/>
      <c r="BH121" s="1187"/>
      <c r="BI121" s="1188"/>
      <c r="BJ121" s="1189"/>
    </row>
    <row r="122" spans="53:62">
      <c r="BA122" s="1330"/>
      <c r="BB122" s="1330"/>
      <c r="BC122" s="1330"/>
      <c r="BD122" s="1330"/>
      <c r="BH122" s="1187"/>
      <c r="BI122" s="1188"/>
      <c r="BJ122" s="1189"/>
    </row>
    <row r="123" spans="53:62">
      <c r="BA123" s="1329"/>
      <c r="BB123" s="1329"/>
      <c r="BC123" s="1329"/>
      <c r="BD123" s="1329"/>
      <c r="BH123" s="1187"/>
      <c r="BI123" s="1188"/>
      <c r="BJ123" s="1189"/>
    </row>
    <row r="124" spans="53:62">
      <c r="BA124" s="1329"/>
      <c r="BB124" s="1329"/>
      <c r="BC124" s="1329"/>
      <c r="BD124" s="1329"/>
      <c r="BH124" s="1187"/>
      <c r="BI124" s="1188"/>
      <c r="BJ124" s="1189"/>
    </row>
    <row r="125" spans="53:62">
      <c r="BA125" s="1330"/>
      <c r="BB125" s="1330"/>
      <c r="BC125" s="1330"/>
      <c r="BD125" s="1330"/>
      <c r="BH125" s="1187"/>
      <c r="BI125" s="1188"/>
      <c r="BJ125" s="1189"/>
    </row>
    <row r="126" spans="53:62">
      <c r="BA126" s="1330"/>
      <c r="BB126" s="1330"/>
      <c r="BC126" s="1330"/>
      <c r="BD126" s="1330"/>
      <c r="BH126" s="1187"/>
      <c r="BI126" s="1188"/>
      <c r="BJ126" s="1189"/>
    </row>
    <row r="127" spans="53:62">
      <c r="BA127" s="1329"/>
      <c r="BB127" s="1329"/>
      <c r="BC127" s="1329"/>
      <c r="BD127" s="1329"/>
      <c r="BH127" s="1187"/>
      <c r="BI127" s="1188"/>
      <c r="BJ127" s="1189"/>
    </row>
    <row r="128" spans="53:62">
      <c r="BA128" s="1329"/>
      <c r="BB128" s="1329"/>
      <c r="BC128" s="1329"/>
      <c r="BD128" s="1329"/>
      <c r="BH128" s="1187"/>
      <c r="BI128" s="1188"/>
      <c r="BJ128" s="1189"/>
    </row>
    <row r="129" spans="53:62">
      <c r="BA129" s="1330"/>
      <c r="BB129" s="1330"/>
      <c r="BC129" s="1330"/>
      <c r="BD129" s="1330"/>
      <c r="BH129" s="1187"/>
      <c r="BI129" s="1188"/>
      <c r="BJ129" s="1189"/>
    </row>
    <row r="130" spans="53:62">
      <c r="BA130" s="1330"/>
      <c r="BB130" s="1330"/>
      <c r="BC130" s="1330"/>
      <c r="BD130" s="1330"/>
      <c r="BH130" s="1187"/>
      <c r="BI130" s="1188"/>
      <c r="BJ130" s="1189"/>
    </row>
    <row r="131" spans="53:62">
      <c r="BA131" s="1329"/>
      <c r="BB131" s="1329"/>
      <c r="BC131" s="1329"/>
      <c r="BD131" s="1329"/>
      <c r="BH131" s="1187"/>
      <c r="BI131" s="1188"/>
      <c r="BJ131" s="1189"/>
    </row>
    <row r="132" spans="53:62">
      <c r="BA132" s="1329"/>
      <c r="BB132" s="1329"/>
      <c r="BC132" s="1329"/>
      <c r="BD132" s="1329"/>
      <c r="BH132" s="1187"/>
      <c r="BI132" s="1188"/>
      <c r="BJ132" s="1189"/>
    </row>
    <row r="133" spans="53:62">
      <c r="BA133" s="1330"/>
      <c r="BB133" s="1330"/>
      <c r="BC133" s="1330"/>
      <c r="BD133" s="1330"/>
      <c r="BH133" s="1187"/>
      <c r="BI133" s="1188"/>
      <c r="BJ133" s="1189"/>
    </row>
    <row r="134" spans="53:62">
      <c r="BA134" s="1330"/>
      <c r="BB134" s="1330"/>
      <c r="BC134" s="1330"/>
      <c r="BD134" s="1330"/>
      <c r="BH134" s="1187"/>
      <c r="BI134" s="1188"/>
      <c r="BJ134" s="1189"/>
    </row>
    <row r="135" spans="53:62">
      <c r="BA135" s="1329"/>
      <c r="BB135" s="1329"/>
      <c r="BC135" s="1329"/>
      <c r="BD135" s="1329"/>
      <c r="BH135" s="1187"/>
      <c r="BI135" s="1188"/>
      <c r="BJ135" s="1189"/>
    </row>
    <row r="136" spans="53:62">
      <c r="BA136" s="1329"/>
      <c r="BB136" s="1329"/>
      <c r="BC136" s="1329"/>
      <c r="BD136" s="1329"/>
      <c r="BH136" s="1187"/>
      <c r="BI136" s="1188"/>
      <c r="BJ136" s="1189"/>
    </row>
    <row r="137" spans="53:62">
      <c r="BA137" s="1330"/>
      <c r="BB137" s="1330"/>
      <c r="BC137" s="1330"/>
      <c r="BD137" s="1330"/>
      <c r="BH137" s="1187"/>
      <c r="BI137" s="1188"/>
      <c r="BJ137" s="1189"/>
    </row>
    <row r="138" spans="53:62">
      <c r="BA138" s="1330"/>
      <c r="BB138" s="1330"/>
      <c r="BC138" s="1330"/>
      <c r="BD138" s="1330"/>
      <c r="BH138" s="1187"/>
      <c r="BI138" s="1188"/>
      <c r="BJ138" s="1189"/>
    </row>
    <row r="139" spans="53:62">
      <c r="BA139" s="1329"/>
      <c r="BB139" s="1329"/>
      <c r="BC139" s="1329"/>
      <c r="BD139" s="1329"/>
      <c r="BH139" s="1187"/>
      <c r="BI139" s="1188"/>
      <c r="BJ139" s="1189"/>
    </row>
    <row r="140" spans="53:62">
      <c r="BA140" s="1329"/>
      <c r="BB140" s="1329"/>
      <c r="BC140" s="1329"/>
      <c r="BD140" s="1329"/>
      <c r="BH140" s="1187"/>
      <c r="BI140" s="1188"/>
      <c r="BJ140" s="1189"/>
    </row>
    <row r="141" spans="53:62">
      <c r="BA141" s="1330"/>
      <c r="BB141" s="1330"/>
      <c r="BC141" s="1330"/>
      <c r="BD141" s="1330"/>
      <c r="BH141" s="1187"/>
      <c r="BI141" s="1188"/>
      <c r="BJ141" s="1189"/>
    </row>
    <row r="142" spans="53:62">
      <c r="BA142" s="1330"/>
      <c r="BB142" s="1330"/>
      <c r="BC142" s="1330"/>
      <c r="BD142" s="1330"/>
      <c r="BH142" s="1187"/>
      <c r="BI142" s="1188"/>
      <c r="BJ142" s="1189"/>
    </row>
    <row r="143" spans="53:62">
      <c r="BA143" s="1329"/>
      <c r="BB143" s="1329"/>
      <c r="BC143" s="1329"/>
      <c r="BD143" s="1329"/>
      <c r="BH143" s="1187"/>
      <c r="BI143" s="1188"/>
      <c r="BJ143" s="1189"/>
    </row>
    <row r="144" spans="53:62">
      <c r="BA144" s="1329"/>
      <c r="BB144" s="1329"/>
      <c r="BC144" s="1329"/>
      <c r="BD144" s="1329"/>
      <c r="BH144" s="1187"/>
      <c r="BI144" s="1188"/>
      <c r="BJ144" s="1189"/>
    </row>
    <row r="145" spans="53:62">
      <c r="BA145" s="1330"/>
      <c r="BB145" s="1330"/>
      <c r="BC145" s="1330"/>
      <c r="BD145" s="1330"/>
      <c r="BH145" s="1187"/>
      <c r="BI145" s="1188"/>
      <c r="BJ145" s="1189"/>
    </row>
    <row r="146" spans="53:62">
      <c r="BA146" s="1330"/>
      <c r="BB146" s="1330"/>
      <c r="BC146" s="1330"/>
      <c r="BD146" s="1330"/>
      <c r="BH146" s="1187"/>
      <c r="BI146" s="1188"/>
      <c r="BJ146" s="1189"/>
    </row>
    <row r="147" spans="53:62">
      <c r="BA147" s="1329"/>
      <c r="BB147" s="1329"/>
      <c r="BC147" s="1329"/>
      <c r="BD147" s="1329"/>
      <c r="BH147" s="1187"/>
      <c r="BI147" s="1188"/>
      <c r="BJ147" s="1189"/>
    </row>
    <row r="148" spans="53:62">
      <c r="BA148" s="1329"/>
      <c r="BB148" s="1329"/>
      <c r="BC148" s="1329"/>
      <c r="BD148" s="1329"/>
      <c r="BH148" s="1187"/>
      <c r="BI148" s="1188"/>
      <c r="BJ148" s="1189"/>
    </row>
    <row r="149" spans="53:62">
      <c r="BA149" s="1330"/>
      <c r="BB149" s="1330"/>
      <c r="BC149" s="1330"/>
      <c r="BD149" s="1330"/>
      <c r="BH149" s="1187"/>
      <c r="BI149" s="1188"/>
      <c r="BJ149" s="1189"/>
    </row>
    <row r="150" spans="53:62">
      <c r="BA150" s="1330"/>
      <c r="BB150" s="1330"/>
      <c r="BC150" s="1330"/>
      <c r="BD150" s="1330"/>
      <c r="BH150" s="1187"/>
      <c r="BI150" s="1188"/>
      <c r="BJ150" s="1189"/>
    </row>
    <row r="151" spans="53:62">
      <c r="BA151" s="1329"/>
      <c r="BB151" s="1329"/>
      <c r="BC151" s="1329"/>
      <c r="BD151" s="1329"/>
      <c r="BH151" s="1187"/>
      <c r="BI151" s="1188"/>
      <c r="BJ151" s="1189"/>
    </row>
    <row r="152" spans="53:62">
      <c r="BA152" s="1329"/>
      <c r="BB152" s="1329"/>
      <c r="BC152" s="1329"/>
      <c r="BD152" s="1329"/>
      <c r="BH152" s="1187"/>
      <c r="BI152" s="1188"/>
      <c r="BJ152" s="1189"/>
    </row>
    <row r="153" spans="53:62">
      <c r="BA153" s="1330"/>
      <c r="BB153" s="1330"/>
      <c r="BC153" s="1330"/>
      <c r="BD153" s="1330"/>
      <c r="BH153" s="1187"/>
      <c r="BI153" s="1188"/>
      <c r="BJ153" s="1189"/>
    </row>
    <row r="154" spans="53:62">
      <c r="BA154" s="1330"/>
      <c r="BB154" s="1330"/>
      <c r="BC154" s="1330"/>
      <c r="BD154" s="1330"/>
      <c r="BH154" s="1187"/>
      <c r="BI154" s="1188"/>
      <c r="BJ154" s="1189"/>
    </row>
    <row r="155" spans="53:62">
      <c r="BA155" s="1329"/>
      <c r="BB155" s="1329"/>
      <c r="BC155" s="1329"/>
      <c r="BD155" s="1329"/>
      <c r="BH155" s="1187"/>
      <c r="BI155" s="1188"/>
      <c r="BJ155" s="1189"/>
    </row>
    <row r="156" spans="53:62">
      <c r="BA156" s="1329"/>
      <c r="BB156" s="1329"/>
      <c r="BC156" s="1329"/>
      <c r="BD156" s="1329"/>
      <c r="BH156" s="1187"/>
      <c r="BI156" s="1188"/>
      <c r="BJ156" s="1189"/>
    </row>
    <row r="157" spans="53:62">
      <c r="BA157" s="1330"/>
      <c r="BB157" s="1330"/>
      <c r="BC157" s="1330"/>
      <c r="BD157" s="1330"/>
      <c r="BH157" s="1187"/>
      <c r="BI157" s="1188"/>
      <c r="BJ157" s="1189"/>
    </row>
    <row r="158" spans="53:62">
      <c r="BA158" s="1330"/>
      <c r="BB158" s="1330"/>
      <c r="BC158" s="1330"/>
      <c r="BD158" s="1330"/>
      <c r="BH158" s="1187"/>
      <c r="BI158" s="1188"/>
      <c r="BJ158" s="1189"/>
    </row>
    <row r="159" spans="53:62">
      <c r="BA159" s="1329"/>
      <c r="BB159" s="1329"/>
      <c r="BC159" s="1329"/>
      <c r="BD159" s="1329"/>
      <c r="BH159" s="1187"/>
      <c r="BI159" s="1188"/>
      <c r="BJ159" s="1189"/>
    </row>
    <row r="160" spans="53:62">
      <c r="BA160" s="1329"/>
      <c r="BB160" s="1329"/>
      <c r="BC160" s="1329"/>
      <c r="BD160" s="1329"/>
      <c r="BH160" s="1187"/>
      <c r="BI160" s="1188"/>
      <c r="BJ160" s="1189"/>
    </row>
    <row r="161" spans="53:62">
      <c r="BA161" s="1330"/>
      <c r="BB161" s="1330"/>
      <c r="BC161" s="1330"/>
      <c r="BD161" s="1330"/>
      <c r="BH161" s="1187"/>
      <c r="BI161" s="1188"/>
      <c r="BJ161" s="1189"/>
    </row>
    <row r="162" spans="53:62">
      <c r="BA162" s="1330"/>
      <c r="BB162" s="1330"/>
      <c r="BC162" s="1330"/>
      <c r="BD162" s="1330"/>
      <c r="BH162" s="1187"/>
      <c r="BI162" s="1188"/>
      <c r="BJ162" s="1189"/>
    </row>
    <row r="163" spans="53:62">
      <c r="BA163" s="1329"/>
      <c r="BB163" s="1329"/>
      <c r="BC163" s="1329"/>
      <c r="BD163" s="1329"/>
      <c r="BH163" s="1187"/>
      <c r="BI163" s="1188"/>
      <c r="BJ163" s="1189"/>
    </row>
    <row r="164" spans="53:62">
      <c r="BA164" s="1329"/>
      <c r="BB164" s="1329"/>
      <c r="BC164" s="1329"/>
      <c r="BD164" s="1329"/>
      <c r="BH164" s="1187"/>
      <c r="BI164" s="1188"/>
      <c r="BJ164" s="1189"/>
    </row>
    <row r="165" spans="53:62">
      <c r="BA165" s="1330"/>
      <c r="BB165" s="1330"/>
      <c r="BC165" s="1330"/>
      <c r="BD165" s="1330"/>
      <c r="BH165" s="1187"/>
      <c r="BI165" s="1188"/>
      <c r="BJ165" s="1189"/>
    </row>
    <row r="166" spans="53:62">
      <c r="BA166" s="1330"/>
      <c r="BB166" s="1330"/>
      <c r="BC166" s="1330"/>
      <c r="BD166" s="1330"/>
      <c r="BH166" s="1187"/>
      <c r="BI166" s="1188"/>
      <c r="BJ166" s="1189"/>
    </row>
    <row r="167" spans="53:62">
      <c r="BA167" s="1329"/>
      <c r="BB167" s="1329"/>
      <c r="BC167" s="1329"/>
      <c r="BD167" s="1329"/>
      <c r="BH167" s="1187"/>
      <c r="BI167" s="1188"/>
      <c r="BJ167" s="1189"/>
    </row>
    <row r="168" spans="53:62">
      <c r="BA168" s="1329"/>
      <c r="BB168" s="1329"/>
      <c r="BC168" s="1329"/>
      <c r="BD168" s="1329"/>
      <c r="BH168" s="1187"/>
      <c r="BI168" s="1188"/>
      <c r="BJ168" s="1189"/>
    </row>
    <row r="169" spans="53:62">
      <c r="BA169" s="1330"/>
      <c r="BB169" s="1330"/>
      <c r="BC169" s="1330"/>
      <c r="BD169" s="1330"/>
      <c r="BH169" s="1187"/>
      <c r="BI169" s="1188"/>
      <c r="BJ169" s="1189"/>
    </row>
    <row r="170" spans="53:62">
      <c r="BA170" s="1330"/>
      <c r="BB170" s="1330"/>
      <c r="BC170" s="1330"/>
      <c r="BD170" s="1330"/>
      <c r="BH170" s="1187"/>
      <c r="BI170" s="1188"/>
      <c r="BJ170" s="1189"/>
    </row>
    <row r="171" spans="53:62">
      <c r="BA171" s="1329"/>
      <c r="BB171" s="1329"/>
      <c r="BC171" s="1329"/>
      <c r="BD171" s="1329"/>
      <c r="BH171" s="1187"/>
      <c r="BI171" s="1188"/>
      <c r="BJ171" s="1189"/>
    </row>
    <row r="172" spans="53:62">
      <c r="BA172" s="1329"/>
      <c r="BB172" s="1329"/>
      <c r="BC172" s="1329"/>
      <c r="BD172" s="1329"/>
      <c r="BH172" s="1187"/>
      <c r="BI172" s="1188"/>
      <c r="BJ172" s="1189"/>
    </row>
    <row r="173" spans="53:62">
      <c r="BA173" s="1330"/>
      <c r="BB173" s="1330"/>
      <c r="BC173" s="1330"/>
      <c r="BD173" s="1330"/>
      <c r="BH173" s="1187"/>
      <c r="BI173" s="1188"/>
      <c r="BJ173" s="1189"/>
    </row>
    <row r="174" spans="53:62">
      <c r="BA174" s="1330"/>
      <c r="BB174" s="1330"/>
      <c r="BC174" s="1330"/>
      <c r="BD174" s="1330"/>
      <c r="BH174" s="1187"/>
      <c r="BI174" s="1188"/>
      <c r="BJ174" s="1189"/>
    </row>
    <row r="175" spans="53:62">
      <c r="BA175" s="1329"/>
      <c r="BB175" s="1329"/>
      <c r="BC175" s="1329"/>
      <c r="BD175" s="1329"/>
      <c r="BH175" s="1187"/>
      <c r="BI175" s="1188"/>
      <c r="BJ175" s="1189"/>
    </row>
    <row r="176" spans="53:62">
      <c r="BA176" s="1329"/>
      <c r="BB176" s="1329"/>
      <c r="BC176" s="1329"/>
      <c r="BD176" s="1329"/>
      <c r="BH176" s="1187"/>
      <c r="BI176" s="1188"/>
      <c r="BJ176" s="1189"/>
    </row>
    <row r="177" spans="53:62">
      <c r="BA177" s="1330"/>
      <c r="BB177" s="1330"/>
      <c r="BC177" s="1330"/>
      <c r="BD177" s="1330"/>
      <c r="BH177" s="1187"/>
      <c r="BI177" s="1188"/>
      <c r="BJ177" s="1189"/>
    </row>
    <row r="178" spans="53:62">
      <c r="BA178" s="1330"/>
      <c r="BB178" s="1330"/>
      <c r="BC178" s="1330"/>
      <c r="BD178" s="1330"/>
      <c r="BH178" s="1187"/>
      <c r="BI178" s="1188"/>
      <c r="BJ178" s="1189"/>
    </row>
    <row r="179" spans="53:62">
      <c r="BA179" s="1329"/>
      <c r="BB179" s="1329"/>
      <c r="BC179" s="1329"/>
      <c r="BD179" s="1329"/>
      <c r="BH179" s="1187"/>
      <c r="BI179" s="1188"/>
      <c r="BJ179" s="1189"/>
    </row>
    <row r="180" spans="53:62">
      <c r="BA180" s="1329"/>
      <c r="BB180" s="1329"/>
      <c r="BC180" s="1329"/>
      <c r="BD180" s="1329"/>
      <c r="BH180" s="1187"/>
      <c r="BI180" s="1188"/>
      <c r="BJ180" s="1189"/>
    </row>
    <row r="181" spans="53:62">
      <c r="BA181" s="1330"/>
      <c r="BB181" s="1330"/>
      <c r="BC181" s="1330"/>
      <c r="BD181" s="1330"/>
      <c r="BH181" s="1187"/>
      <c r="BI181" s="1188"/>
      <c r="BJ181" s="1189"/>
    </row>
    <row r="182" spans="53:62">
      <c r="BA182" s="1330"/>
      <c r="BB182" s="1330"/>
      <c r="BC182" s="1330"/>
      <c r="BD182" s="1330"/>
      <c r="BH182" s="1187"/>
      <c r="BI182" s="1188"/>
      <c r="BJ182" s="1189"/>
    </row>
    <row r="183" spans="53:62">
      <c r="BA183" s="1329"/>
      <c r="BB183" s="1329"/>
      <c r="BC183" s="1329"/>
      <c r="BD183" s="1329"/>
      <c r="BH183" s="1187"/>
      <c r="BI183" s="1188"/>
      <c r="BJ183" s="1189"/>
    </row>
    <row r="184" spans="53:62">
      <c r="BA184" s="1329"/>
      <c r="BB184" s="1329"/>
      <c r="BC184" s="1329"/>
      <c r="BD184" s="1329"/>
      <c r="BH184" s="1187"/>
      <c r="BI184" s="1188"/>
      <c r="BJ184" s="1189"/>
    </row>
    <row r="185" spans="53:62">
      <c r="BA185" s="1330"/>
      <c r="BB185" s="1330"/>
      <c r="BC185" s="1330"/>
      <c r="BD185" s="1330"/>
      <c r="BH185" s="1187"/>
      <c r="BI185" s="1188"/>
      <c r="BJ185" s="1189"/>
    </row>
    <row r="186" spans="53:62">
      <c r="BA186" s="1330"/>
      <c r="BB186" s="1330"/>
      <c r="BC186" s="1330"/>
      <c r="BD186" s="1330"/>
      <c r="BH186" s="1187"/>
      <c r="BI186" s="1188"/>
      <c r="BJ186" s="1189"/>
    </row>
    <row r="187" spans="53:62">
      <c r="BA187" s="1329"/>
      <c r="BB187" s="1329"/>
      <c r="BC187" s="1329"/>
      <c r="BD187" s="1329"/>
      <c r="BH187" s="1187"/>
      <c r="BI187" s="1188"/>
      <c r="BJ187" s="1189"/>
    </row>
    <row r="188" spans="53:62">
      <c r="BA188" s="1329"/>
      <c r="BB188" s="1329"/>
      <c r="BC188" s="1329"/>
      <c r="BD188" s="1329"/>
      <c r="BH188" s="1187"/>
      <c r="BI188" s="1188"/>
      <c r="BJ188" s="1189"/>
    </row>
    <row r="189" spans="53:62">
      <c r="BA189" s="1330"/>
      <c r="BB189" s="1330"/>
      <c r="BC189" s="1330"/>
      <c r="BD189" s="1330"/>
      <c r="BH189" s="1187"/>
      <c r="BI189" s="1188"/>
      <c r="BJ189" s="1189"/>
    </row>
    <row r="190" spans="53:62">
      <c r="BA190" s="1330"/>
      <c r="BB190" s="1330"/>
      <c r="BC190" s="1330"/>
      <c r="BD190" s="1330"/>
      <c r="BH190" s="1187"/>
      <c r="BI190" s="1188"/>
      <c r="BJ190" s="1189"/>
    </row>
    <row r="191" spans="53:62">
      <c r="BA191" s="1329"/>
      <c r="BB191" s="1329"/>
      <c r="BC191" s="1329"/>
      <c r="BD191" s="1329"/>
      <c r="BH191" s="1187"/>
      <c r="BI191" s="1188"/>
      <c r="BJ191" s="1189"/>
    </row>
    <row r="192" spans="53:62">
      <c r="BA192" s="1329"/>
      <c r="BB192" s="1329"/>
      <c r="BC192" s="1329"/>
      <c r="BD192" s="1329"/>
      <c r="BH192" s="1187"/>
      <c r="BI192" s="1188"/>
      <c r="BJ192" s="1189"/>
    </row>
    <row r="193" spans="53:62">
      <c r="BA193" s="1330"/>
      <c r="BB193" s="1330"/>
      <c r="BC193" s="1330"/>
      <c r="BD193" s="1330"/>
      <c r="BH193" s="1187"/>
      <c r="BI193" s="1188"/>
      <c r="BJ193" s="1189"/>
    </row>
    <row r="194" spans="53:62">
      <c r="BA194" s="1330"/>
      <c r="BB194" s="1330"/>
      <c r="BC194" s="1330"/>
      <c r="BD194" s="1330"/>
      <c r="BH194" s="1187"/>
      <c r="BI194" s="1188"/>
      <c r="BJ194" s="1189"/>
    </row>
    <row r="195" spans="53:62">
      <c r="BA195" s="1329"/>
      <c r="BB195" s="1329"/>
      <c r="BC195" s="1329"/>
      <c r="BD195" s="1329"/>
      <c r="BH195" s="1187"/>
      <c r="BI195" s="1188"/>
      <c r="BJ195" s="1189"/>
    </row>
    <row r="196" spans="53:62">
      <c r="BA196" s="1329"/>
      <c r="BB196" s="1329"/>
      <c r="BC196" s="1329"/>
      <c r="BD196" s="1329"/>
      <c r="BH196" s="1187"/>
      <c r="BI196" s="1188"/>
      <c r="BJ196" s="1189"/>
    </row>
    <row r="197" spans="53:62">
      <c r="BA197" s="1330"/>
      <c r="BB197" s="1330"/>
      <c r="BC197" s="1330"/>
      <c r="BD197" s="1330"/>
      <c r="BH197" s="1187"/>
      <c r="BI197" s="1188"/>
      <c r="BJ197" s="1189"/>
    </row>
    <row r="198" spans="53:62">
      <c r="BA198" s="1330"/>
      <c r="BB198" s="1330"/>
      <c r="BC198" s="1330"/>
      <c r="BD198" s="1330"/>
      <c r="BH198" s="1187"/>
      <c r="BI198" s="1188"/>
      <c r="BJ198" s="1189"/>
    </row>
    <row r="199" spans="53:62">
      <c r="BA199" s="1329"/>
      <c r="BB199" s="1329"/>
      <c r="BC199" s="1329"/>
      <c r="BD199" s="1329"/>
      <c r="BH199" s="1187"/>
      <c r="BI199" s="1188"/>
      <c r="BJ199" s="1189"/>
    </row>
    <row r="200" spans="53:62">
      <c r="BA200" s="1329"/>
      <c r="BB200" s="1329"/>
      <c r="BC200" s="1329"/>
      <c r="BD200" s="1329"/>
      <c r="BH200" s="1187"/>
      <c r="BI200" s="1188"/>
      <c r="BJ200" s="1189"/>
    </row>
    <row r="201" spans="53:62">
      <c r="BA201" s="1330"/>
      <c r="BB201" s="1330"/>
      <c r="BC201" s="1330"/>
      <c r="BD201" s="1330"/>
      <c r="BH201" s="1187"/>
      <c r="BI201" s="1188"/>
      <c r="BJ201" s="1189"/>
    </row>
    <row r="202" spans="53:62">
      <c r="BA202" s="1330"/>
      <c r="BB202" s="1330"/>
      <c r="BC202" s="1330"/>
      <c r="BD202" s="1330"/>
      <c r="BH202" s="1187"/>
      <c r="BI202" s="1188"/>
      <c r="BJ202" s="1189"/>
    </row>
    <row r="203" spans="53:62">
      <c r="BA203" s="1329"/>
      <c r="BB203" s="1329"/>
      <c r="BC203" s="1329"/>
      <c r="BD203" s="1329"/>
      <c r="BH203" s="1187"/>
      <c r="BI203" s="1188"/>
      <c r="BJ203" s="1189"/>
    </row>
    <row r="204" spans="53:62">
      <c r="BA204" s="1329"/>
      <c r="BB204" s="1329"/>
      <c r="BC204" s="1329"/>
      <c r="BD204" s="1329"/>
      <c r="BH204" s="1187"/>
      <c r="BI204" s="1188"/>
      <c r="BJ204" s="1189"/>
    </row>
    <row r="205" spans="53:62">
      <c r="BA205" s="1330"/>
      <c r="BB205" s="1330"/>
      <c r="BC205" s="1330"/>
      <c r="BD205" s="1330"/>
      <c r="BH205" s="1187"/>
      <c r="BI205" s="1188"/>
      <c r="BJ205" s="1189"/>
    </row>
    <row r="206" spans="53:62">
      <c r="BA206" s="1330"/>
      <c r="BB206" s="1330"/>
      <c r="BC206" s="1330"/>
      <c r="BD206" s="1330"/>
      <c r="BH206" s="1187"/>
      <c r="BI206" s="1188"/>
      <c r="BJ206" s="1189"/>
    </row>
    <row r="207" spans="53:62">
      <c r="BA207" s="1329"/>
      <c r="BB207" s="1329"/>
      <c r="BC207" s="1329"/>
      <c r="BD207" s="1329"/>
      <c r="BH207" s="1187"/>
      <c r="BI207" s="1188"/>
      <c r="BJ207" s="1189"/>
    </row>
    <row r="208" spans="53:62">
      <c r="BA208" s="1329"/>
      <c r="BB208" s="1329"/>
      <c r="BC208" s="1329"/>
      <c r="BD208" s="1329"/>
      <c r="BH208" s="1187"/>
      <c r="BI208" s="1188"/>
      <c r="BJ208" s="1189"/>
    </row>
    <row r="209" spans="53:62">
      <c r="BA209" s="1330"/>
      <c r="BB209" s="1330"/>
      <c r="BC209" s="1330"/>
      <c r="BD209" s="1330"/>
      <c r="BH209" s="1187"/>
      <c r="BI209" s="1188"/>
      <c r="BJ209" s="1189"/>
    </row>
    <row r="210" spans="53:62">
      <c r="BA210" s="1330"/>
      <c r="BB210" s="1330"/>
      <c r="BC210" s="1330"/>
      <c r="BD210" s="1330"/>
      <c r="BH210" s="1187"/>
      <c r="BI210" s="1188"/>
      <c r="BJ210" s="1189"/>
    </row>
    <row r="211" spans="53:62">
      <c r="BA211" s="1329"/>
      <c r="BB211" s="1329"/>
      <c r="BC211" s="1329"/>
      <c r="BD211" s="1329"/>
      <c r="BH211" s="1187"/>
      <c r="BI211" s="1188"/>
      <c r="BJ211" s="1189"/>
    </row>
    <row r="212" spans="53:62">
      <c r="BA212" s="1329"/>
      <c r="BB212" s="1329"/>
      <c r="BC212" s="1329"/>
      <c r="BD212" s="1329"/>
      <c r="BH212" s="1187"/>
      <c r="BI212" s="1188"/>
      <c r="BJ212" s="1189"/>
    </row>
    <row r="213" spans="53:62">
      <c r="BA213" s="1330"/>
      <c r="BB213" s="1330"/>
      <c r="BC213" s="1330"/>
      <c r="BD213" s="1330"/>
      <c r="BH213" s="1187"/>
      <c r="BI213" s="1188"/>
      <c r="BJ213" s="1189"/>
    </row>
    <row r="214" spans="53:62">
      <c r="BA214" s="1330"/>
      <c r="BB214" s="1330"/>
      <c r="BC214" s="1330"/>
      <c r="BD214" s="1330"/>
      <c r="BH214" s="1187"/>
      <c r="BI214" s="1188"/>
      <c r="BJ214" s="1189"/>
    </row>
    <row r="215" spans="53:62">
      <c r="BA215" s="1329"/>
      <c r="BB215" s="1329"/>
      <c r="BC215" s="1329"/>
      <c r="BD215" s="1329"/>
      <c r="BH215" s="1187"/>
      <c r="BI215" s="1188"/>
      <c r="BJ215" s="1189"/>
    </row>
    <row r="216" spans="53:62">
      <c r="BA216" s="1329"/>
      <c r="BB216" s="1329"/>
      <c r="BC216" s="1329"/>
      <c r="BD216" s="1329"/>
      <c r="BH216" s="1187"/>
      <c r="BI216" s="1188"/>
      <c r="BJ216" s="1189"/>
    </row>
    <row r="217" spans="53:62">
      <c r="BA217" s="1330"/>
      <c r="BB217" s="1330"/>
      <c r="BC217" s="1330"/>
      <c r="BD217" s="1330"/>
      <c r="BH217" s="1187"/>
      <c r="BI217" s="1188"/>
      <c r="BJ217" s="1189"/>
    </row>
    <row r="218" spans="53:62">
      <c r="BA218" s="1330"/>
      <c r="BB218" s="1330"/>
      <c r="BC218" s="1330"/>
      <c r="BD218" s="1330"/>
      <c r="BH218" s="1187"/>
      <c r="BI218" s="1188"/>
      <c r="BJ218" s="1189"/>
    </row>
    <row r="219" spans="53:62">
      <c r="BA219" s="1329"/>
      <c r="BB219" s="1329"/>
      <c r="BC219" s="1329"/>
      <c r="BD219" s="1329"/>
      <c r="BH219" s="1187"/>
      <c r="BI219" s="1188"/>
      <c r="BJ219" s="1189"/>
    </row>
    <row r="220" spans="53:62">
      <c r="BA220" s="1329"/>
      <c r="BB220" s="1329"/>
      <c r="BC220" s="1329"/>
      <c r="BD220" s="1329"/>
      <c r="BH220" s="1187"/>
      <c r="BI220" s="1188"/>
      <c r="BJ220" s="1189"/>
    </row>
    <row r="221" spans="53:62">
      <c r="BA221" s="1330"/>
      <c r="BB221" s="1330"/>
      <c r="BC221" s="1330"/>
      <c r="BD221" s="1330"/>
      <c r="BH221" s="1187"/>
      <c r="BI221" s="1188"/>
      <c r="BJ221" s="1189"/>
    </row>
    <row r="222" spans="53:62">
      <c r="BA222" s="1330"/>
      <c r="BB222" s="1330"/>
      <c r="BC222" s="1330"/>
      <c r="BD222" s="1330"/>
      <c r="BH222" s="1187"/>
      <c r="BI222" s="1188"/>
      <c r="BJ222" s="1189"/>
    </row>
    <row r="223" spans="53:62">
      <c r="BA223" s="1329"/>
      <c r="BB223" s="1329"/>
      <c r="BC223" s="1329"/>
      <c r="BD223" s="1329"/>
      <c r="BH223" s="1187"/>
      <c r="BI223" s="1188"/>
      <c r="BJ223" s="1189"/>
    </row>
    <row r="224" spans="53:62">
      <c r="BA224" s="1329"/>
      <c r="BB224" s="1329"/>
      <c r="BC224" s="1329"/>
      <c r="BD224" s="1329"/>
      <c r="BH224" s="1187"/>
      <c r="BI224" s="1188"/>
      <c r="BJ224" s="1189"/>
    </row>
    <row r="225" spans="53:62">
      <c r="BA225" s="1330"/>
      <c r="BB225" s="1330"/>
      <c r="BC225" s="1330"/>
      <c r="BD225" s="1330"/>
      <c r="BH225" s="1187"/>
      <c r="BI225" s="1188"/>
      <c r="BJ225" s="1189"/>
    </row>
    <row r="226" spans="53:62">
      <c r="BA226" s="1330"/>
      <c r="BB226" s="1330"/>
      <c r="BC226" s="1330"/>
      <c r="BD226" s="1330"/>
      <c r="BH226" s="1187"/>
      <c r="BI226" s="1188"/>
      <c r="BJ226" s="1189"/>
    </row>
    <row r="227" spans="53:62">
      <c r="BA227" s="1329"/>
      <c r="BB227" s="1329"/>
      <c r="BC227" s="1329"/>
      <c r="BD227" s="1329"/>
      <c r="BH227" s="1187"/>
      <c r="BI227" s="1188"/>
      <c r="BJ227" s="1189"/>
    </row>
    <row r="228" spans="53:62">
      <c r="BA228" s="1329"/>
      <c r="BB228" s="1329"/>
      <c r="BC228" s="1329"/>
      <c r="BD228" s="1329"/>
      <c r="BH228" s="1187"/>
      <c r="BI228" s="1188"/>
      <c r="BJ228" s="1189"/>
    </row>
    <row r="229" spans="53:62">
      <c r="BA229" s="1330"/>
      <c r="BB229" s="1330"/>
      <c r="BC229" s="1330"/>
      <c r="BD229" s="1330"/>
      <c r="BH229" s="1187"/>
      <c r="BI229" s="1188"/>
      <c r="BJ229" s="1189"/>
    </row>
    <row r="230" spans="53:62">
      <c r="BA230" s="1330"/>
      <c r="BB230" s="1330"/>
      <c r="BC230" s="1330"/>
      <c r="BD230" s="1330"/>
      <c r="BH230" s="1187"/>
      <c r="BI230" s="1188"/>
      <c r="BJ230" s="1189"/>
    </row>
    <row r="231" spans="53:62">
      <c r="BA231" s="1329"/>
      <c r="BB231" s="1329"/>
      <c r="BC231" s="1329"/>
      <c r="BD231" s="1329"/>
      <c r="BH231" s="1187"/>
      <c r="BI231" s="1188"/>
      <c r="BJ231" s="1189"/>
    </row>
    <row r="232" spans="53:62">
      <c r="BA232" s="1329"/>
      <c r="BB232" s="1329"/>
      <c r="BC232" s="1329"/>
      <c r="BD232" s="1329"/>
      <c r="BH232" s="1187"/>
      <c r="BI232" s="1188"/>
      <c r="BJ232" s="1189"/>
    </row>
    <row r="233" spans="53:62">
      <c r="BA233" s="1330"/>
      <c r="BB233" s="1330"/>
      <c r="BC233" s="1330"/>
      <c r="BD233" s="1330"/>
      <c r="BH233" s="1187"/>
      <c r="BI233" s="1188"/>
      <c r="BJ233" s="1189"/>
    </row>
    <row r="234" spans="53:62">
      <c r="BA234" s="1330"/>
      <c r="BB234" s="1330"/>
      <c r="BC234" s="1330"/>
      <c r="BD234" s="1330"/>
      <c r="BH234" s="1187"/>
      <c r="BI234" s="1188"/>
      <c r="BJ234" s="1189"/>
    </row>
    <row r="235" spans="53:62">
      <c r="BA235" s="1329"/>
      <c r="BB235" s="1329"/>
      <c r="BC235" s="1329"/>
      <c r="BD235" s="1329"/>
      <c r="BH235" s="1187"/>
      <c r="BI235" s="1188"/>
      <c r="BJ235" s="1189"/>
    </row>
    <row r="236" spans="53:62">
      <c r="BA236" s="1329"/>
      <c r="BB236" s="1329"/>
      <c r="BC236" s="1329"/>
      <c r="BD236" s="1329"/>
      <c r="BH236" s="1187"/>
      <c r="BI236" s="1188"/>
      <c r="BJ236" s="1189"/>
    </row>
    <row r="237" spans="53:62">
      <c r="BA237" s="1330"/>
      <c r="BB237" s="1330"/>
      <c r="BC237" s="1330"/>
      <c r="BD237" s="1330"/>
      <c r="BH237" s="1187"/>
      <c r="BI237" s="1188"/>
      <c r="BJ237" s="1189"/>
    </row>
    <row r="238" spans="53:62">
      <c r="BA238" s="1330"/>
      <c r="BB238" s="1330"/>
      <c r="BC238" s="1330"/>
      <c r="BD238" s="1330"/>
      <c r="BH238" s="1187"/>
      <c r="BI238" s="1188"/>
      <c r="BJ238" s="1189"/>
    </row>
    <row r="239" spans="53:62">
      <c r="BA239" s="1329"/>
      <c r="BB239" s="1329"/>
      <c r="BC239" s="1329"/>
      <c r="BD239" s="1329"/>
      <c r="BH239" s="1187"/>
      <c r="BI239" s="1188"/>
      <c r="BJ239" s="1189"/>
    </row>
    <row r="240" spans="53:62">
      <c r="BA240" s="1329"/>
      <c r="BB240" s="1329"/>
      <c r="BC240" s="1329"/>
      <c r="BD240" s="1329"/>
      <c r="BH240" s="1187"/>
      <c r="BI240" s="1188"/>
      <c r="BJ240" s="1189"/>
    </row>
    <row r="241" spans="53:62">
      <c r="BA241" s="1330"/>
      <c r="BB241" s="1330"/>
      <c r="BC241" s="1330"/>
      <c r="BD241" s="1330"/>
      <c r="BH241" s="1187"/>
      <c r="BI241" s="1188"/>
      <c r="BJ241" s="1189"/>
    </row>
    <row r="242" spans="53:62">
      <c r="BA242" s="1330"/>
      <c r="BB242" s="1330"/>
      <c r="BC242" s="1330"/>
      <c r="BD242" s="1330"/>
      <c r="BH242" s="1187"/>
      <c r="BI242" s="1188"/>
      <c r="BJ242" s="1189"/>
    </row>
    <row r="243" spans="53:62">
      <c r="BA243" s="1329"/>
      <c r="BB243" s="1329"/>
      <c r="BC243" s="1329"/>
      <c r="BD243" s="1329"/>
      <c r="BH243" s="1187"/>
      <c r="BI243" s="1188"/>
      <c r="BJ243" s="1189"/>
    </row>
    <row r="244" spans="53:62">
      <c r="BA244" s="1329"/>
      <c r="BB244" s="1329"/>
      <c r="BC244" s="1329"/>
      <c r="BD244" s="1329"/>
      <c r="BH244" s="1187"/>
      <c r="BI244" s="1188"/>
      <c r="BJ244" s="1189"/>
    </row>
    <row r="245" spans="53:62">
      <c r="BA245" s="1330"/>
      <c r="BB245" s="1330"/>
      <c r="BC245" s="1330"/>
      <c r="BD245" s="1330"/>
      <c r="BH245" s="1187"/>
      <c r="BI245" s="1188"/>
      <c r="BJ245" s="1189"/>
    </row>
    <row r="246" spans="53:62">
      <c r="BA246" s="1330"/>
      <c r="BB246" s="1330"/>
      <c r="BC246" s="1330"/>
      <c r="BD246" s="1330"/>
      <c r="BH246" s="1187"/>
      <c r="BI246" s="1188"/>
      <c r="BJ246" s="1189"/>
    </row>
    <row r="247" spans="53:62">
      <c r="BA247" s="1329"/>
      <c r="BB247" s="1329"/>
      <c r="BC247" s="1329"/>
      <c r="BD247" s="1329"/>
      <c r="BH247" s="1187"/>
      <c r="BI247" s="1188"/>
      <c r="BJ247" s="1189"/>
    </row>
    <row r="248" spans="53:62">
      <c r="BA248" s="1329"/>
      <c r="BB248" s="1329"/>
      <c r="BC248" s="1329"/>
      <c r="BD248" s="1329"/>
      <c r="BH248" s="1187"/>
      <c r="BI248" s="1188"/>
      <c r="BJ248" s="1189"/>
    </row>
    <row r="249" spans="53:62">
      <c r="BA249" s="1330"/>
      <c r="BB249" s="1330"/>
      <c r="BC249" s="1330"/>
      <c r="BD249" s="1330"/>
      <c r="BH249" s="1187"/>
      <c r="BI249" s="1188"/>
      <c r="BJ249" s="1189"/>
    </row>
    <row r="250" spans="53:62">
      <c r="BA250" s="1330"/>
      <c r="BB250" s="1330"/>
      <c r="BC250" s="1330"/>
      <c r="BD250" s="1330"/>
      <c r="BH250" s="1187"/>
      <c r="BI250" s="1188"/>
      <c r="BJ250" s="1189"/>
    </row>
    <row r="251" spans="53:62">
      <c r="BA251" s="1329"/>
      <c r="BB251" s="1329"/>
      <c r="BC251" s="1329"/>
      <c r="BD251" s="1329"/>
      <c r="BH251" s="1187"/>
      <c r="BI251" s="1188"/>
      <c r="BJ251" s="1189"/>
    </row>
    <row r="252" spans="53:62">
      <c r="BA252" s="1329"/>
      <c r="BB252" s="1329"/>
      <c r="BC252" s="1329"/>
      <c r="BD252" s="1329"/>
      <c r="BH252" s="1187"/>
      <c r="BI252" s="1188"/>
      <c r="BJ252" s="1189"/>
    </row>
    <row r="253" spans="53:62">
      <c r="BA253" s="1330"/>
      <c r="BB253" s="1330"/>
      <c r="BC253" s="1330"/>
      <c r="BD253" s="1330"/>
      <c r="BH253" s="1187"/>
      <c r="BI253" s="1188"/>
      <c r="BJ253" s="1189"/>
    </row>
    <row r="254" spans="53:62">
      <c r="BA254" s="1330"/>
      <c r="BB254" s="1330"/>
      <c r="BC254" s="1330"/>
      <c r="BD254" s="1330"/>
      <c r="BH254" s="1187"/>
      <c r="BI254" s="1188"/>
      <c r="BJ254" s="1189"/>
    </row>
    <row r="255" spans="53:62">
      <c r="BA255" s="1329"/>
      <c r="BB255" s="1329"/>
      <c r="BC255" s="1329"/>
      <c r="BD255" s="1329"/>
      <c r="BH255" s="1187"/>
      <c r="BI255" s="1188"/>
      <c r="BJ255" s="1189"/>
    </row>
    <row r="256" spans="53:62">
      <c r="BA256" s="1329"/>
      <c r="BB256" s="1329"/>
      <c r="BC256" s="1329"/>
      <c r="BD256" s="1329"/>
      <c r="BH256" s="1187"/>
      <c r="BI256" s="1188"/>
      <c r="BJ256" s="1189"/>
    </row>
    <row r="257" spans="53:62">
      <c r="BA257" s="1330"/>
      <c r="BB257" s="1330"/>
      <c r="BC257" s="1330"/>
      <c r="BD257" s="1330"/>
      <c r="BH257" s="1187"/>
      <c r="BI257" s="1188"/>
      <c r="BJ257" s="1189"/>
    </row>
    <row r="258" spans="53:62">
      <c r="BA258" s="1330"/>
      <c r="BB258" s="1330"/>
      <c r="BC258" s="1330"/>
      <c r="BD258" s="1330"/>
      <c r="BH258" s="1187"/>
      <c r="BI258" s="1188"/>
      <c r="BJ258" s="1189"/>
    </row>
    <row r="259" spans="53:62">
      <c r="BA259" s="1329"/>
      <c r="BB259" s="1329"/>
      <c r="BC259" s="1329"/>
      <c r="BD259" s="1329"/>
      <c r="BH259" s="1187"/>
      <c r="BI259" s="1188"/>
      <c r="BJ259" s="1189"/>
    </row>
    <row r="260" spans="53:62">
      <c r="BA260" s="1329"/>
      <c r="BB260" s="1329"/>
      <c r="BC260" s="1329"/>
      <c r="BD260" s="1329"/>
      <c r="BH260" s="1187"/>
      <c r="BI260" s="1188"/>
      <c r="BJ260" s="1189"/>
    </row>
    <row r="261" spans="53:62">
      <c r="BA261" s="1330"/>
      <c r="BB261" s="1330"/>
      <c r="BC261" s="1330"/>
      <c r="BD261" s="1330"/>
      <c r="BH261" s="1187"/>
      <c r="BI261" s="1188"/>
      <c r="BJ261" s="1189"/>
    </row>
    <row r="262" spans="53:62">
      <c r="BA262" s="1330"/>
      <c r="BB262" s="1330"/>
      <c r="BC262" s="1330"/>
      <c r="BD262" s="1330"/>
      <c r="BH262" s="1187"/>
      <c r="BI262" s="1188"/>
      <c r="BJ262" s="1189"/>
    </row>
    <row r="263" spans="53:62">
      <c r="BA263" s="1329"/>
      <c r="BB263" s="1329"/>
      <c r="BC263" s="1329"/>
      <c r="BD263" s="1329"/>
      <c r="BH263" s="1187"/>
      <c r="BI263" s="1188"/>
      <c r="BJ263" s="1189"/>
    </row>
    <row r="264" spans="53:62">
      <c r="BA264" s="1329"/>
      <c r="BB264" s="1329"/>
      <c r="BC264" s="1329"/>
      <c r="BD264" s="1329"/>
      <c r="BH264" s="1187"/>
      <c r="BI264" s="1188"/>
      <c r="BJ264" s="1189"/>
    </row>
    <row r="265" spans="53:62">
      <c r="BA265" s="1330"/>
      <c r="BB265" s="1330"/>
      <c r="BC265" s="1330"/>
      <c r="BD265" s="1330"/>
      <c r="BH265" s="1187"/>
      <c r="BI265" s="1188"/>
      <c r="BJ265" s="1189"/>
    </row>
    <row r="266" spans="53:62">
      <c r="BA266" s="1330"/>
      <c r="BB266" s="1330"/>
      <c r="BC266" s="1330"/>
      <c r="BD266" s="1330"/>
      <c r="BH266" s="1187"/>
      <c r="BI266" s="1188"/>
      <c r="BJ266" s="1189"/>
    </row>
    <row r="267" spans="53:62">
      <c r="BA267" s="1329"/>
      <c r="BB267" s="1329"/>
      <c r="BC267" s="1329"/>
      <c r="BD267" s="1329"/>
      <c r="BH267" s="1187"/>
      <c r="BI267" s="1188"/>
      <c r="BJ267" s="1189"/>
    </row>
    <row r="268" spans="53:62">
      <c r="BA268" s="1329"/>
      <c r="BB268" s="1329"/>
      <c r="BC268" s="1329"/>
      <c r="BD268" s="1329"/>
      <c r="BH268" s="1187"/>
      <c r="BI268" s="1188"/>
      <c r="BJ268" s="1189"/>
    </row>
    <row r="269" spans="53:62">
      <c r="BA269" s="1330"/>
      <c r="BB269" s="1330"/>
      <c r="BC269" s="1330"/>
      <c r="BD269" s="1330"/>
      <c r="BH269" s="1187"/>
      <c r="BI269" s="1188"/>
      <c r="BJ269" s="1189"/>
    </row>
    <row r="270" spans="53:62">
      <c r="BA270" s="1330"/>
      <c r="BB270" s="1330"/>
      <c r="BC270" s="1330"/>
      <c r="BD270" s="1330"/>
      <c r="BH270" s="1187"/>
      <c r="BI270" s="1188"/>
      <c r="BJ270" s="1189"/>
    </row>
    <row r="271" spans="53:62">
      <c r="BA271" s="1329"/>
      <c r="BB271" s="1329"/>
      <c r="BC271" s="1329"/>
      <c r="BD271" s="1329"/>
      <c r="BH271" s="1187"/>
      <c r="BI271" s="1188"/>
      <c r="BJ271" s="1189"/>
    </row>
    <row r="272" spans="53:62">
      <c r="BA272" s="1329"/>
      <c r="BB272" s="1329"/>
      <c r="BC272" s="1329"/>
      <c r="BD272" s="1329"/>
      <c r="BH272" s="1187"/>
      <c r="BI272" s="1188"/>
      <c r="BJ272" s="1189"/>
    </row>
    <row r="273" spans="53:62">
      <c r="BA273" s="1330"/>
      <c r="BB273" s="1330"/>
      <c r="BC273" s="1330"/>
      <c r="BD273" s="1330"/>
      <c r="BH273" s="1187"/>
      <c r="BI273" s="1188"/>
      <c r="BJ273" s="1189"/>
    </row>
    <row r="274" spans="53:62">
      <c r="BA274" s="1330"/>
      <c r="BB274" s="1330"/>
      <c r="BC274" s="1330"/>
      <c r="BD274" s="1330"/>
      <c r="BH274" s="1187"/>
      <c r="BI274" s="1188"/>
      <c r="BJ274" s="1189"/>
    </row>
    <row r="275" spans="53:62">
      <c r="BA275" s="1329"/>
      <c r="BB275" s="1329"/>
      <c r="BC275" s="1329"/>
      <c r="BD275" s="1329"/>
      <c r="BH275" s="1187"/>
      <c r="BI275" s="1188"/>
      <c r="BJ275" s="1189"/>
    </row>
    <row r="276" spans="53:62">
      <c r="BA276" s="1329"/>
      <c r="BB276" s="1329"/>
      <c r="BC276" s="1329"/>
      <c r="BD276" s="1329"/>
      <c r="BH276" s="1187"/>
      <c r="BI276" s="1188"/>
      <c r="BJ276" s="1189"/>
    </row>
    <row r="277" spans="53:62">
      <c r="BA277" s="1330"/>
      <c r="BB277" s="1330"/>
      <c r="BC277" s="1330"/>
      <c r="BD277" s="1330"/>
      <c r="BH277" s="1187"/>
      <c r="BI277" s="1188"/>
      <c r="BJ277" s="1189"/>
    </row>
    <row r="278" spans="53:62">
      <c r="BA278" s="1330"/>
      <c r="BB278" s="1330"/>
      <c r="BC278" s="1330"/>
      <c r="BD278" s="1330"/>
      <c r="BH278" s="1187"/>
      <c r="BI278" s="1188"/>
      <c r="BJ278" s="1189"/>
    </row>
    <row r="279" spans="53:62">
      <c r="BA279" s="1329"/>
      <c r="BB279" s="1329"/>
      <c r="BC279" s="1329"/>
      <c r="BD279" s="1329"/>
      <c r="BH279" s="1187"/>
      <c r="BI279" s="1188"/>
      <c r="BJ279" s="1189"/>
    </row>
    <row r="280" spans="53:62">
      <c r="BA280" s="1329"/>
      <c r="BB280" s="1329"/>
      <c r="BC280" s="1329"/>
      <c r="BD280" s="1329"/>
      <c r="BH280" s="1187"/>
      <c r="BI280" s="1188"/>
      <c r="BJ280" s="1189"/>
    </row>
    <row r="281" spans="53:62">
      <c r="BA281" s="1330"/>
      <c r="BB281" s="1330"/>
      <c r="BC281" s="1330"/>
      <c r="BD281" s="1330"/>
      <c r="BH281" s="1187"/>
      <c r="BI281" s="1188"/>
      <c r="BJ281" s="1189"/>
    </row>
    <row r="282" spans="53:62">
      <c r="BA282" s="1330"/>
      <c r="BB282" s="1330"/>
      <c r="BC282" s="1330"/>
      <c r="BD282" s="1330"/>
      <c r="BH282" s="1187"/>
      <c r="BI282" s="1188"/>
      <c r="BJ282" s="1189"/>
    </row>
    <row r="283" spans="53:62">
      <c r="BA283" s="1329"/>
      <c r="BB283" s="1329"/>
      <c r="BC283" s="1329"/>
      <c r="BD283" s="1329"/>
      <c r="BH283" s="1187"/>
      <c r="BI283" s="1188"/>
      <c r="BJ283" s="1189"/>
    </row>
    <row r="284" spans="53:62">
      <c r="BA284" s="1329"/>
      <c r="BB284" s="1329"/>
      <c r="BC284" s="1329"/>
      <c r="BD284" s="1329"/>
      <c r="BH284" s="1187"/>
      <c r="BI284" s="1188"/>
      <c r="BJ284" s="1189"/>
    </row>
    <row r="285" spans="53:62">
      <c r="BA285" s="1330"/>
      <c r="BB285" s="1330"/>
      <c r="BC285" s="1330"/>
      <c r="BD285" s="1330"/>
      <c r="BH285" s="1187"/>
      <c r="BI285" s="1188"/>
      <c r="BJ285" s="1189"/>
    </row>
    <row r="286" spans="53:62">
      <c r="BA286" s="1330"/>
      <c r="BB286" s="1330"/>
      <c r="BC286" s="1330"/>
      <c r="BD286" s="1330"/>
      <c r="BH286" s="1187"/>
      <c r="BI286" s="1188"/>
      <c r="BJ286" s="1189"/>
    </row>
    <row r="287" spans="53:62">
      <c r="BA287" s="1329"/>
      <c r="BB287" s="1329"/>
      <c r="BC287" s="1329"/>
      <c r="BD287" s="1329"/>
      <c r="BH287" s="1187"/>
      <c r="BI287" s="1188"/>
      <c r="BJ287" s="1189"/>
    </row>
    <row r="288" spans="53:62">
      <c r="BA288" s="1329"/>
      <c r="BB288" s="1329"/>
      <c r="BC288" s="1329"/>
      <c r="BD288" s="1329"/>
      <c r="BH288" s="1187"/>
      <c r="BI288" s="1188"/>
      <c r="BJ288" s="1189"/>
    </row>
    <row r="289" spans="53:62">
      <c r="BA289" s="1330"/>
      <c r="BB289" s="1330"/>
      <c r="BC289" s="1330"/>
      <c r="BD289" s="1330"/>
      <c r="BH289" s="1187"/>
      <c r="BI289" s="1188"/>
      <c r="BJ289" s="1189"/>
    </row>
    <row r="290" spans="53:62">
      <c r="BA290" s="1330"/>
      <c r="BB290" s="1330"/>
      <c r="BC290" s="1330"/>
      <c r="BD290" s="1330"/>
      <c r="BH290" s="1187"/>
      <c r="BI290" s="1188"/>
      <c r="BJ290" s="1189"/>
    </row>
    <row r="291" spans="53:62">
      <c r="BA291" s="1329"/>
      <c r="BB291" s="1329"/>
      <c r="BC291" s="1329"/>
      <c r="BD291" s="1329"/>
      <c r="BH291" s="1187"/>
      <c r="BI291" s="1188"/>
      <c r="BJ291" s="1189"/>
    </row>
    <row r="292" spans="53:62">
      <c r="BA292" s="1329"/>
      <c r="BB292" s="1329"/>
      <c r="BC292" s="1329"/>
      <c r="BD292" s="1329"/>
      <c r="BH292" s="1187"/>
      <c r="BI292" s="1188"/>
      <c r="BJ292" s="1189"/>
    </row>
    <row r="293" spans="53:62">
      <c r="BA293" s="1330"/>
      <c r="BB293" s="1330"/>
      <c r="BC293" s="1330"/>
      <c r="BD293" s="1330"/>
      <c r="BH293" s="1187"/>
      <c r="BI293" s="1188"/>
      <c r="BJ293" s="1189"/>
    </row>
    <row r="294" spans="53:62">
      <c r="BA294" s="1330"/>
      <c r="BB294" s="1330"/>
      <c r="BC294" s="1330"/>
      <c r="BD294" s="1330"/>
      <c r="BH294" s="1187"/>
      <c r="BI294" s="1188"/>
      <c r="BJ294" s="1189"/>
    </row>
    <row r="295" spans="53:62">
      <c r="BA295" s="1329"/>
      <c r="BB295" s="1329"/>
      <c r="BC295" s="1329"/>
      <c r="BD295" s="1329"/>
      <c r="BH295" s="1187"/>
      <c r="BI295" s="1188"/>
      <c r="BJ295" s="1189"/>
    </row>
    <row r="296" spans="53:62">
      <c r="BA296" s="1329"/>
      <c r="BB296" s="1329"/>
      <c r="BC296" s="1329"/>
      <c r="BD296" s="1329"/>
      <c r="BH296" s="1187"/>
      <c r="BI296" s="1188"/>
      <c r="BJ296" s="1189"/>
    </row>
    <row r="297" spans="53:62">
      <c r="BA297" s="1330"/>
      <c r="BB297" s="1330"/>
      <c r="BC297" s="1330"/>
      <c r="BD297" s="1330"/>
      <c r="BH297" s="1187"/>
      <c r="BI297" s="1188"/>
      <c r="BJ297" s="1189"/>
    </row>
    <row r="298" spans="53:62">
      <c r="BA298" s="1330"/>
      <c r="BB298" s="1330"/>
      <c r="BC298" s="1330"/>
      <c r="BD298" s="1330"/>
      <c r="BH298" s="1187"/>
      <c r="BI298" s="1188"/>
      <c r="BJ298" s="1189"/>
    </row>
    <row r="299" spans="53:62">
      <c r="BA299" s="1329"/>
      <c r="BB299" s="1329"/>
      <c r="BC299" s="1329"/>
      <c r="BD299" s="1329"/>
      <c r="BH299" s="1187"/>
      <c r="BI299" s="1188"/>
      <c r="BJ299" s="1189"/>
    </row>
    <row r="300" spans="53:62">
      <c r="BA300" s="1329"/>
      <c r="BB300" s="1329"/>
      <c r="BC300" s="1329"/>
      <c r="BD300" s="1329"/>
      <c r="BH300" s="1187"/>
      <c r="BI300" s="1188"/>
      <c r="BJ300" s="1189"/>
    </row>
    <row r="301" spans="53:62">
      <c r="BA301" s="1330"/>
      <c r="BB301" s="1330"/>
      <c r="BC301" s="1330"/>
      <c r="BD301" s="1330"/>
      <c r="BH301" s="1187"/>
      <c r="BI301" s="1188"/>
      <c r="BJ301" s="1189"/>
    </row>
    <row r="302" spans="53:62">
      <c r="BA302" s="1330"/>
      <c r="BB302" s="1330"/>
      <c r="BC302" s="1330"/>
      <c r="BD302" s="1330"/>
      <c r="BH302" s="1187"/>
      <c r="BI302" s="1188"/>
      <c r="BJ302" s="1189"/>
    </row>
    <row r="303" spans="53:62">
      <c r="BA303" s="1329"/>
      <c r="BB303" s="1329"/>
      <c r="BC303" s="1329"/>
      <c r="BD303" s="1329"/>
      <c r="BH303" s="1187"/>
      <c r="BI303" s="1188"/>
      <c r="BJ303" s="1189"/>
    </row>
    <row r="304" spans="53:62">
      <c r="BA304" s="1329"/>
      <c r="BB304" s="1329"/>
      <c r="BC304" s="1329"/>
      <c r="BD304" s="1329"/>
      <c r="BH304" s="1187"/>
      <c r="BI304" s="1188"/>
      <c r="BJ304" s="1189"/>
    </row>
    <row r="305" spans="53:62">
      <c r="BA305" s="1330"/>
      <c r="BB305" s="1330"/>
      <c r="BC305" s="1330"/>
      <c r="BD305" s="1330"/>
      <c r="BH305" s="1187"/>
      <c r="BI305" s="1188"/>
      <c r="BJ305" s="1189"/>
    </row>
    <row r="306" spans="53:62">
      <c r="BA306" s="1330"/>
      <c r="BB306" s="1330"/>
      <c r="BC306" s="1330"/>
      <c r="BD306" s="1330"/>
      <c r="BH306" s="1187"/>
      <c r="BI306" s="1188"/>
      <c r="BJ306" s="1189"/>
    </row>
    <row r="307" spans="53:62">
      <c r="BA307" s="1329"/>
      <c r="BB307" s="1329"/>
      <c r="BC307" s="1329"/>
      <c r="BD307" s="1329"/>
      <c r="BH307" s="1187"/>
      <c r="BI307" s="1188"/>
      <c r="BJ307" s="1189"/>
    </row>
    <row r="308" spans="53:62">
      <c r="BA308" s="1329"/>
      <c r="BB308" s="1329"/>
      <c r="BC308" s="1329"/>
      <c r="BD308" s="1329"/>
      <c r="BH308" s="1187"/>
      <c r="BI308" s="1188"/>
      <c r="BJ308" s="1189"/>
    </row>
    <row r="309" spans="53:62">
      <c r="BA309" s="1330"/>
      <c r="BB309" s="1330"/>
      <c r="BC309" s="1330"/>
      <c r="BD309" s="1330"/>
      <c r="BH309" s="1187"/>
      <c r="BI309" s="1188"/>
      <c r="BJ309" s="1189"/>
    </row>
    <row r="310" spans="53:62">
      <c r="BA310" s="1330"/>
      <c r="BB310" s="1330"/>
      <c r="BC310" s="1330"/>
      <c r="BD310" s="1330"/>
      <c r="BH310" s="1187"/>
      <c r="BI310" s="1188"/>
      <c r="BJ310" s="1189"/>
    </row>
    <row r="311" spans="53:62">
      <c r="BA311" s="1329"/>
      <c r="BB311" s="1329"/>
      <c r="BC311" s="1329"/>
      <c r="BD311" s="1329"/>
      <c r="BH311" s="1187"/>
      <c r="BI311" s="1188"/>
      <c r="BJ311" s="1189"/>
    </row>
    <row r="312" spans="53:62">
      <c r="BA312" s="1329"/>
      <c r="BB312" s="1329"/>
      <c r="BC312" s="1329"/>
      <c r="BD312" s="1329"/>
      <c r="BH312" s="1187"/>
      <c r="BI312" s="1188"/>
      <c r="BJ312" s="1189"/>
    </row>
    <row r="313" spans="53:62">
      <c r="BA313" s="1330"/>
      <c r="BB313" s="1330"/>
      <c r="BC313" s="1330"/>
      <c r="BD313" s="1330"/>
      <c r="BH313" s="1187"/>
      <c r="BI313" s="1188"/>
      <c r="BJ313" s="1189"/>
    </row>
    <row r="314" spans="53:62">
      <c r="BA314" s="1330"/>
      <c r="BB314" s="1330"/>
      <c r="BC314" s="1330"/>
      <c r="BD314" s="1330"/>
      <c r="BH314" s="1187"/>
      <c r="BI314" s="1188"/>
      <c r="BJ314" s="1189"/>
    </row>
    <row r="315" spans="53:62">
      <c r="BA315" s="1329"/>
      <c r="BB315" s="1329"/>
      <c r="BC315" s="1329"/>
      <c r="BD315" s="1329"/>
      <c r="BH315" s="1187"/>
      <c r="BI315" s="1188"/>
      <c r="BJ315" s="1189"/>
    </row>
    <row r="316" spans="53:62">
      <c r="BA316" s="1329"/>
      <c r="BB316" s="1329"/>
      <c r="BC316" s="1329"/>
      <c r="BD316" s="1329"/>
      <c r="BH316" s="1187"/>
      <c r="BI316" s="1188"/>
      <c r="BJ316" s="1189"/>
    </row>
    <row r="317" spans="53:62">
      <c r="BA317" s="1330"/>
      <c r="BB317" s="1330"/>
      <c r="BC317" s="1330"/>
      <c r="BD317" s="1330"/>
      <c r="BH317" s="1187"/>
      <c r="BI317" s="1188"/>
      <c r="BJ317" s="1189"/>
    </row>
    <row r="318" spans="53:62">
      <c r="BA318" s="1330"/>
      <c r="BB318" s="1330"/>
      <c r="BC318" s="1330"/>
      <c r="BD318" s="1330"/>
      <c r="BH318" s="1187"/>
      <c r="BI318" s="1188"/>
      <c r="BJ318" s="1189"/>
    </row>
    <row r="319" spans="53:62">
      <c r="BA319" s="1329"/>
      <c r="BB319" s="1329"/>
      <c r="BC319" s="1329"/>
      <c r="BD319" s="1329"/>
      <c r="BH319" s="1187"/>
      <c r="BI319" s="1188"/>
      <c r="BJ319" s="1189"/>
    </row>
    <row r="320" spans="53:62">
      <c r="BA320" s="1329"/>
      <c r="BB320" s="1329"/>
      <c r="BC320" s="1329"/>
      <c r="BD320" s="1329"/>
      <c r="BH320" s="1187"/>
      <c r="BI320" s="1188"/>
      <c r="BJ320" s="1189"/>
    </row>
    <row r="321" spans="53:62">
      <c r="BA321" s="1330"/>
      <c r="BB321" s="1330"/>
      <c r="BC321" s="1330"/>
      <c r="BD321" s="1330"/>
      <c r="BH321" s="1187"/>
      <c r="BI321" s="1188"/>
      <c r="BJ321" s="1189"/>
    </row>
    <row r="322" spans="53:62">
      <c r="BA322" s="1330"/>
      <c r="BB322" s="1330"/>
      <c r="BC322" s="1330"/>
      <c r="BD322" s="1330"/>
      <c r="BH322" s="1187"/>
      <c r="BI322" s="1188"/>
      <c r="BJ322" s="1189"/>
    </row>
    <row r="323" spans="53:62">
      <c r="BA323" s="1329"/>
      <c r="BB323" s="1329"/>
      <c r="BC323" s="1329"/>
      <c r="BD323" s="1329"/>
      <c r="BH323" s="1187"/>
      <c r="BI323" s="1188"/>
      <c r="BJ323" s="1189"/>
    </row>
    <row r="324" spans="53:62">
      <c r="BA324" s="1329"/>
      <c r="BB324" s="1329"/>
      <c r="BC324" s="1329"/>
      <c r="BD324" s="1329"/>
      <c r="BH324" s="1187"/>
      <c r="BI324" s="1188"/>
      <c r="BJ324" s="1189"/>
    </row>
    <row r="325" spans="53:62">
      <c r="BA325" s="1330"/>
      <c r="BB325" s="1330"/>
      <c r="BC325" s="1330"/>
      <c r="BD325" s="1330"/>
      <c r="BH325" s="1187"/>
      <c r="BI325" s="1188"/>
      <c r="BJ325" s="1189"/>
    </row>
    <row r="326" spans="53:62">
      <c r="BA326" s="1330"/>
      <c r="BB326" s="1330"/>
      <c r="BC326" s="1330"/>
      <c r="BD326" s="1330"/>
      <c r="BH326" s="1187"/>
      <c r="BI326" s="1188"/>
      <c r="BJ326" s="1189"/>
    </row>
    <row r="327" spans="53:62">
      <c r="BA327" s="1329"/>
      <c r="BB327" s="1329"/>
      <c r="BC327" s="1329"/>
      <c r="BD327" s="1329"/>
      <c r="BH327" s="1187"/>
      <c r="BI327" s="1188"/>
      <c r="BJ327" s="1189"/>
    </row>
    <row r="328" spans="53:62">
      <c r="BA328" s="1329"/>
      <c r="BB328" s="1329"/>
      <c r="BC328" s="1329"/>
      <c r="BD328" s="1329"/>
      <c r="BH328" s="1187"/>
      <c r="BI328" s="1188"/>
      <c r="BJ328" s="1189"/>
    </row>
    <row r="329" spans="53:62">
      <c r="BA329" s="1330"/>
      <c r="BB329" s="1330"/>
      <c r="BC329" s="1330"/>
      <c r="BD329" s="1330"/>
      <c r="BH329" s="1187"/>
      <c r="BI329" s="1188"/>
      <c r="BJ329" s="1189"/>
    </row>
    <row r="330" spans="53:62">
      <c r="BA330" s="1330"/>
      <c r="BB330" s="1330"/>
      <c r="BC330" s="1330"/>
      <c r="BD330" s="1330"/>
      <c r="BH330" s="1187"/>
      <c r="BI330" s="1188"/>
      <c r="BJ330" s="1189"/>
    </row>
    <row r="331" spans="53:62">
      <c r="BA331" s="1329"/>
      <c r="BB331" s="1329"/>
      <c r="BC331" s="1329"/>
      <c r="BD331" s="1329"/>
      <c r="BH331" s="1187"/>
      <c r="BI331" s="1188"/>
      <c r="BJ331" s="1189"/>
    </row>
    <row r="332" spans="53:62">
      <c r="BA332" s="1329"/>
      <c r="BB332" s="1329"/>
      <c r="BC332" s="1329"/>
      <c r="BD332" s="1329"/>
      <c r="BH332" s="1187"/>
      <c r="BI332" s="1188"/>
      <c r="BJ332" s="1189"/>
    </row>
    <row r="333" spans="53:62">
      <c r="BA333" s="1330"/>
      <c r="BB333" s="1330"/>
      <c r="BC333" s="1330"/>
      <c r="BD333" s="1330"/>
      <c r="BH333" s="1187"/>
      <c r="BI333" s="1188"/>
      <c r="BJ333" s="1189"/>
    </row>
    <row r="334" spans="53:62">
      <c r="BA334" s="1330"/>
      <c r="BB334" s="1330"/>
      <c r="BC334" s="1330"/>
      <c r="BD334" s="1330"/>
      <c r="BH334" s="1187"/>
      <c r="BI334" s="1188"/>
      <c r="BJ334" s="1189"/>
    </row>
    <row r="335" spans="53:62">
      <c r="BA335" s="1329"/>
      <c r="BB335" s="1329"/>
      <c r="BC335" s="1329"/>
      <c r="BD335" s="1329"/>
      <c r="BH335" s="1187"/>
      <c r="BI335" s="1188"/>
      <c r="BJ335" s="1189"/>
    </row>
    <row r="336" spans="53:62">
      <c r="BA336" s="1329"/>
      <c r="BB336" s="1329"/>
      <c r="BC336" s="1329"/>
      <c r="BD336" s="1329"/>
      <c r="BH336" s="1187"/>
      <c r="BI336" s="1188"/>
      <c r="BJ336" s="1189"/>
    </row>
    <row r="337" spans="53:62">
      <c r="BA337" s="1330"/>
      <c r="BB337" s="1330"/>
      <c r="BC337" s="1330"/>
      <c r="BD337" s="1330"/>
      <c r="BH337" s="1187"/>
      <c r="BI337" s="1188"/>
      <c r="BJ337" s="1189"/>
    </row>
    <row r="338" spans="53:62">
      <c r="BA338" s="1330"/>
      <c r="BB338" s="1330"/>
      <c r="BC338" s="1330"/>
      <c r="BD338" s="1330"/>
      <c r="BH338" s="1187"/>
      <c r="BI338" s="1188"/>
      <c r="BJ338" s="1189"/>
    </row>
    <row r="339" spans="53:62">
      <c r="BA339" s="1329"/>
      <c r="BB339" s="1329"/>
      <c r="BC339" s="1329"/>
      <c r="BD339" s="1329"/>
      <c r="BH339" s="1187"/>
      <c r="BI339" s="1188"/>
      <c r="BJ339" s="1189"/>
    </row>
    <row r="340" spans="53:62">
      <c r="BA340" s="1329"/>
      <c r="BB340" s="1329"/>
      <c r="BC340" s="1329"/>
      <c r="BD340" s="1329"/>
      <c r="BH340" s="1187"/>
      <c r="BI340" s="1188"/>
      <c r="BJ340" s="1189"/>
    </row>
    <row r="341" spans="53:62">
      <c r="BA341" s="1330"/>
      <c r="BB341" s="1330"/>
      <c r="BC341" s="1330"/>
      <c r="BD341" s="1330"/>
      <c r="BH341" s="1187"/>
      <c r="BI341" s="1188"/>
      <c r="BJ341" s="1189"/>
    </row>
    <row r="342" spans="53:62">
      <c r="BA342" s="1330"/>
      <c r="BB342" s="1330"/>
      <c r="BC342" s="1330"/>
      <c r="BD342" s="1330"/>
      <c r="BH342" s="1187"/>
      <c r="BI342" s="1188"/>
      <c r="BJ342" s="1189"/>
    </row>
    <row r="343" spans="53:62">
      <c r="BA343" s="1329"/>
      <c r="BB343" s="1329"/>
      <c r="BC343" s="1329"/>
      <c r="BD343" s="1329"/>
      <c r="BH343" s="1187"/>
      <c r="BI343" s="1188"/>
      <c r="BJ343" s="1189"/>
    </row>
    <row r="344" spans="53:62">
      <c r="BA344" s="1329"/>
      <c r="BB344" s="1329"/>
      <c r="BC344" s="1329"/>
      <c r="BD344" s="1329"/>
      <c r="BH344" s="1187"/>
      <c r="BI344" s="1188"/>
      <c r="BJ344" s="1189"/>
    </row>
    <row r="345" spans="53:62">
      <c r="BA345" s="1330"/>
      <c r="BB345" s="1330"/>
      <c r="BC345" s="1330"/>
      <c r="BD345" s="1330"/>
      <c r="BH345" s="1187"/>
      <c r="BI345" s="1188"/>
      <c r="BJ345" s="1189"/>
    </row>
    <row r="346" spans="53:62">
      <c r="BA346" s="1330"/>
      <c r="BB346" s="1330"/>
      <c r="BC346" s="1330"/>
      <c r="BD346" s="1330"/>
      <c r="BH346" s="1187"/>
      <c r="BI346" s="1188"/>
      <c r="BJ346" s="1189"/>
    </row>
    <row r="347" spans="53:62">
      <c r="BA347" s="1329"/>
      <c r="BB347" s="1329"/>
      <c r="BC347" s="1329"/>
      <c r="BD347" s="1329"/>
      <c r="BH347" s="1187"/>
      <c r="BI347" s="1188"/>
      <c r="BJ347" s="1189"/>
    </row>
    <row r="348" spans="53:62">
      <c r="BA348" s="1329"/>
      <c r="BB348" s="1329"/>
      <c r="BC348" s="1329"/>
      <c r="BD348" s="1329"/>
      <c r="BH348" s="1187"/>
      <c r="BI348" s="1188"/>
      <c r="BJ348" s="1189"/>
    </row>
    <row r="349" spans="53:62">
      <c r="BA349" s="1330"/>
      <c r="BB349" s="1330"/>
      <c r="BC349" s="1330"/>
      <c r="BD349" s="1330"/>
      <c r="BH349" s="1187"/>
      <c r="BI349" s="1188"/>
      <c r="BJ349" s="1189"/>
    </row>
    <row r="350" spans="53:62">
      <c r="BA350" s="1330"/>
      <c r="BB350" s="1330"/>
      <c r="BC350" s="1330"/>
      <c r="BD350" s="1330"/>
      <c r="BH350" s="1187"/>
      <c r="BI350" s="1188"/>
      <c r="BJ350" s="1189"/>
    </row>
    <row r="351" spans="53:62">
      <c r="BA351" s="1329"/>
      <c r="BB351" s="1329"/>
      <c r="BC351" s="1329"/>
      <c r="BD351" s="1329"/>
      <c r="BH351" s="1187"/>
      <c r="BI351" s="1188"/>
      <c r="BJ351" s="1189"/>
    </row>
    <row r="352" spans="53:62">
      <c r="BA352" s="1329"/>
      <c r="BB352" s="1329"/>
      <c r="BC352" s="1329"/>
      <c r="BD352" s="1329"/>
      <c r="BH352" s="1187"/>
      <c r="BI352" s="1188"/>
      <c r="BJ352" s="1189"/>
    </row>
    <row r="353" spans="53:62">
      <c r="BA353" s="1330"/>
      <c r="BB353" s="1330"/>
      <c r="BC353" s="1330"/>
      <c r="BD353" s="1330"/>
      <c r="BH353" s="1187"/>
      <c r="BI353" s="1188"/>
      <c r="BJ353" s="1189"/>
    </row>
    <row r="354" spans="53:62">
      <c r="BA354" s="1330"/>
      <c r="BB354" s="1330"/>
      <c r="BC354" s="1330"/>
      <c r="BD354" s="1330"/>
      <c r="BH354" s="1187"/>
      <c r="BI354" s="1188"/>
      <c r="BJ354" s="1189"/>
    </row>
    <row r="355" spans="53:62">
      <c r="BA355" s="1329"/>
      <c r="BB355" s="1329"/>
      <c r="BC355" s="1329"/>
      <c r="BD355" s="1329"/>
      <c r="BH355" s="1187"/>
      <c r="BI355" s="1188"/>
      <c r="BJ355" s="1189"/>
    </row>
    <row r="356" spans="53:62">
      <c r="BA356" s="1329"/>
      <c r="BB356" s="1329"/>
      <c r="BC356" s="1329"/>
      <c r="BD356" s="1329"/>
      <c r="BH356" s="1187"/>
      <c r="BI356" s="1188"/>
      <c r="BJ356" s="1189"/>
    </row>
    <row r="357" spans="53:62">
      <c r="BA357" s="1330"/>
      <c r="BB357" s="1330"/>
      <c r="BC357" s="1330"/>
      <c r="BD357" s="1330"/>
      <c r="BH357" s="1187"/>
      <c r="BI357" s="1188"/>
      <c r="BJ357" s="1189"/>
    </row>
    <row r="358" spans="53:62">
      <c r="BA358" s="1330"/>
      <c r="BB358" s="1330"/>
      <c r="BC358" s="1330"/>
      <c r="BD358" s="1330"/>
      <c r="BH358" s="1187"/>
      <c r="BI358" s="1188"/>
      <c r="BJ358" s="1189"/>
    </row>
    <row r="359" spans="53:62">
      <c r="BA359" s="1329"/>
      <c r="BB359" s="1329"/>
      <c r="BC359" s="1329"/>
      <c r="BD359" s="1329"/>
      <c r="BH359" s="1187"/>
      <c r="BI359" s="1188"/>
      <c r="BJ359" s="1189"/>
    </row>
    <row r="360" spans="53:62">
      <c r="BA360" s="1329"/>
      <c r="BB360" s="1329"/>
      <c r="BC360" s="1329"/>
      <c r="BD360" s="1329"/>
      <c r="BH360" s="1187"/>
      <c r="BI360" s="1188"/>
      <c r="BJ360" s="1189"/>
    </row>
    <row r="361" spans="53:62">
      <c r="BA361" s="1330"/>
      <c r="BB361" s="1330"/>
      <c r="BC361" s="1330"/>
      <c r="BD361" s="1330"/>
      <c r="BH361" s="1187"/>
      <c r="BI361" s="1188"/>
      <c r="BJ361" s="1189"/>
    </row>
    <row r="362" spans="53:62">
      <c r="BA362" s="1330"/>
      <c r="BB362" s="1330"/>
      <c r="BC362" s="1330"/>
      <c r="BD362" s="1330"/>
      <c r="BH362" s="1187"/>
      <c r="BI362" s="1188"/>
      <c r="BJ362" s="1189"/>
    </row>
    <row r="363" spans="53:62">
      <c r="BA363" s="1329"/>
      <c r="BB363" s="1329"/>
      <c r="BC363" s="1329"/>
      <c r="BD363" s="1329"/>
      <c r="BH363" s="1187"/>
      <c r="BI363" s="1188"/>
      <c r="BJ363" s="1189"/>
    </row>
    <row r="364" spans="53:62">
      <c r="BA364" s="1329"/>
      <c r="BB364" s="1329"/>
      <c r="BC364" s="1329"/>
      <c r="BD364" s="1329"/>
      <c r="BH364" s="1187"/>
      <c r="BI364" s="1188"/>
      <c r="BJ364" s="1189"/>
    </row>
    <row r="365" spans="53:62">
      <c r="BA365" s="1330"/>
      <c r="BB365" s="1330"/>
      <c r="BC365" s="1330"/>
      <c r="BD365" s="1330"/>
      <c r="BH365" s="1187"/>
      <c r="BI365" s="1188"/>
      <c r="BJ365" s="1189"/>
    </row>
    <row r="366" spans="53:62">
      <c r="BA366" s="1330"/>
      <c r="BB366" s="1330"/>
      <c r="BC366" s="1330"/>
      <c r="BD366" s="1330"/>
      <c r="BH366" s="1187"/>
      <c r="BI366" s="1188"/>
      <c r="BJ366" s="1189"/>
    </row>
    <row r="367" spans="53:62">
      <c r="BA367" s="1329"/>
      <c r="BB367" s="1329"/>
      <c r="BC367" s="1329"/>
      <c r="BD367" s="1329"/>
      <c r="BH367" s="1187"/>
      <c r="BI367" s="1188"/>
      <c r="BJ367" s="1189"/>
    </row>
    <row r="368" spans="53:62">
      <c r="BA368" s="1329"/>
      <c r="BB368" s="1329"/>
      <c r="BC368" s="1329"/>
      <c r="BD368" s="1329"/>
      <c r="BH368" s="1187"/>
      <c r="BI368" s="1188"/>
      <c r="BJ368" s="1189"/>
    </row>
    <row r="369" spans="53:62">
      <c r="BA369" s="1330"/>
      <c r="BB369" s="1330"/>
      <c r="BC369" s="1330"/>
      <c r="BD369" s="1330"/>
      <c r="BH369" s="1187"/>
      <c r="BI369" s="1188"/>
      <c r="BJ369" s="1189"/>
    </row>
    <row r="370" spans="53:62">
      <c r="BA370" s="1330"/>
      <c r="BB370" s="1330"/>
      <c r="BC370" s="1330"/>
      <c r="BD370" s="1330"/>
      <c r="BH370" s="1187"/>
      <c r="BI370" s="1188"/>
      <c r="BJ370" s="1189"/>
    </row>
    <row r="371" spans="53:62">
      <c r="BA371" s="1329"/>
      <c r="BB371" s="1329"/>
      <c r="BC371" s="1329"/>
      <c r="BD371" s="1329"/>
      <c r="BH371" s="1187"/>
      <c r="BI371" s="1188"/>
      <c r="BJ371" s="1189"/>
    </row>
    <row r="372" spans="53:62">
      <c r="BA372" s="1329"/>
      <c r="BB372" s="1329"/>
      <c r="BC372" s="1329"/>
      <c r="BD372" s="1329"/>
      <c r="BH372" s="1187"/>
      <c r="BI372" s="1188"/>
      <c r="BJ372" s="1189"/>
    </row>
    <row r="373" spans="53:62">
      <c r="BA373" s="1330"/>
      <c r="BB373" s="1330"/>
      <c r="BC373" s="1330"/>
      <c r="BD373" s="1330"/>
      <c r="BH373" s="1187"/>
      <c r="BI373" s="1188"/>
      <c r="BJ373" s="1189"/>
    </row>
    <row r="374" spans="53:62">
      <c r="BA374" s="1330"/>
      <c r="BB374" s="1330"/>
      <c r="BC374" s="1330"/>
      <c r="BD374" s="1330"/>
      <c r="BH374" s="1187"/>
      <c r="BI374" s="1188"/>
      <c r="BJ374" s="1189"/>
    </row>
    <row r="375" spans="53:62">
      <c r="BA375" s="1329"/>
      <c r="BB375" s="1329"/>
      <c r="BC375" s="1329"/>
      <c r="BD375" s="1329"/>
      <c r="BH375" s="1187"/>
      <c r="BI375" s="1188"/>
      <c r="BJ375" s="1189"/>
    </row>
    <row r="376" spans="53:62">
      <c r="BA376" s="1329"/>
      <c r="BB376" s="1329"/>
      <c r="BC376" s="1329"/>
      <c r="BD376" s="1329"/>
      <c r="BH376" s="1187"/>
      <c r="BI376" s="1188"/>
      <c r="BJ376" s="1189"/>
    </row>
    <row r="377" spans="53:62">
      <c r="BA377" s="1330"/>
      <c r="BB377" s="1330"/>
      <c r="BC377" s="1330"/>
      <c r="BD377" s="1330"/>
      <c r="BH377" s="1187"/>
      <c r="BI377" s="1188"/>
      <c r="BJ377" s="1189"/>
    </row>
    <row r="378" spans="53:62">
      <c r="BA378" s="1330"/>
      <c r="BB378" s="1330"/>
      <c r="BC378" s="1330"/>
      <c r="BD378" s="1330"/>
      <c r="BH378" s="1187"/>
      <c r="BI378" s="1188"/>
      <c r="BJ378" s="1189"/>
    </row>
    <row r="379" spans="53:62">
      <c r="BA379" s="1329"/>
      <c r="BB379" s="1329"/>
      <c r="BC379" s="1329"/>
      <c r="BD379" s="1329"/>
      <c r="BH379" s="1187"/>
      <c r="BI379" s="1188"/>
      <c r="BJ379" s="1189"/>
    </row>
    <row r="380" spans="53:62">
      <c r="BA380" s="1329"/>
      <c r="BB380" s="1329"/>
      <c r="BC380" s="1329"/>
      <c r="BD380" s="1329"/>
      <c r="BH380" s="1187"/>
      <c r="BI380" s="1188"/>
      <c r="BJ380" s="1189"/>
    </row>
    <row r="381" spans="53:62">
      <c r="BA381" s="1330"/>
      <c r="BB381" s="1330"/>
      <c r="BC381" s="1330"/>
      <c r="BD381" s="1330"/>
      <c r="BH381" s="1187"/>
      <c r="BI381" s="1188"/>
      <c r="BJ381" s="1189"/>
    </row>
    <row r="382" spans="53:62">
      <c r="BA382" s="1330"/>
      <c r="BB382" s="1330"/>
      <c r="BC382" s="1330"/>
      <c r="BD382" s="1330"/>
      <c r="BH382" s="1187"/>
      <c r="BI382" s="1188"/>
      <c r="BJ382" s="1189"/>
    </row>
    <row r="383" spans="53:62">
      <c r="BA383" s="1329"/>
      <c r="BB383" s="1329"/>
      <c r="BC383" s="1329"/>
      <c r="BD383" s="1329"/>
      <c r="BH383" s="1187"/>
      <c r="BI383" s="1188"/>
      <c r="BJ383" s="1189"/>
    </row>
    <row r="384" spans="53:62">
      <c r="BA384" s="1329"/>
      <c r="BB384" s="1329"/>
      <c r="BC384" s="1329"/>
      <c r="BD384" s="1329"/>
      <c r="BH384" s="1187"/>
      <c r="BI384" s="1188"/>
      <c r="BJ384" s="1189"/>
    </row>
    <row r="385" spans="53:62">
      <c r="BA385" s="1330"/>
      <c r="BB385" s="1330"/>
      <c r="BC385" s="1330"/>
      <c r="BD385" s="1330"/>
      <c r="BH385" s="1187"/>
      <c r="BI385" s="1188"/>
      <c r="BJ385" s="1189"/>
    </row>
    <row r="386" spans="53:62">
      <c r="BA386" s="1330"/>
      <c r="BB386" s="1330"/>
      <c r="BC386" s="1330"/>
      <c r="BD386" s="1330"/>
      <c r="BH386" s="1187"/>
      <c r="BI386" s="1188"/>
      <c r="BJ386" s="1189"/>
    </row>
    <row r="387" spans="53:62">
      <c r="BA387" s="1329"/>
      <c r="BB387" s="1329"/>
      <c r="BC387" s="1329"/>
      <c r="BD387" s="1329"/>
      <c r="BH387" s="1187"/>
      <c r="BI387" s="1188"/>
      <c r="BJ387" s="1189"/>
    </row>
    <row r="388" spans="53:62">
      <c r="BA388" s="1329"/>
      <c r="BB388" s="1329"/>
      <c r="BC388" s="1329"/>
      <c r="BD388" s="1329"/>
      <c r="BH388" s="1187"/>
      <c r="BI388" s="1188"/>
      <c r="BJ388" s="1189"/>
    </row>
    <row r="389" spans="53:62">
      <c r="BA389" s="1330"/>
      <c r="BB389" s="1330"/>
      <c r="BC389" s="1330"/>
      <c r="BD389" s="1330"/>
      <c r="BH389" s="1187"/>
      <c r="BI389" s="1188"/>
      <c r="BJ389" s="1189"/>
    </row>
    <row r="390" spans="53:62">
      <c r="BA390" s="1330"/>
      <c r="BB390" s="1330"/>
      <c r="BC390" s="1330"/>
      <c r="BD390" s="1330"/>
      <c r="BH390" s="1187"/>
      <c r="BI390" s="1188"/>
      <c r="BJ390" s="1189"/>
    </row>
    <row r="391" spans="53:62">
      <c r="BA391" s="1329"/>
      <c r="BB391" s="1329"/>
      <c r="BC391" s="1329"/>
      <c r="BD391" s="1329"/>
      <c r="BH391" s="1187"/>
      <c r="BI391" s="1188"/>
      <c r="BJ391" s="1189"/>
    </row>
    <row r="392" spans="53:62">
      <c r="BA392" s="1329"/>
      <c r="BB392" s="1329"/>
      <c r="BC392" s="1329"/>
      <c r="BD392" s="1329"/>
      <c r="BH392" s="1187"/>
      <c r="BI392" s="1188"/>
      <c r="BJ392" s="1189"/>
    </row>
    <row r="393" spans="53:62">
      <c r="BA393" s="1330"/>
      <c r="BB393" s="1330"/>
      <c r="BC393" s="1330"/>
      <c r="BD393" s="1330"/>
      <c r="BH393" s="1187"/>
      <c r="BI393" s="1188"/>
      <c r="BJ393" s="1189"/>
    </row>
    <row r="394" spans="53:62">
      <c r="BA394" s="1330"/>
      <c r="BB394" s="1330"/>
      <c r="BC394" s="1330"/>
      <c r="BD394" s="1330"/>
      <c r="BH394" s="1187"/>
      <c r="BI394" s="1188"/>
      <c r="BJ394" s="1189"/>
    </row>
    <row r="395" spans="53:62">
      <c r="BA395" s="1329"/>
      <c r="BB395" s="1329"/>
      <c r="BC395" s="1329"/>
      <c r="BD395" s="1329"/>
      <c r="BH395" s="1187"/>
      <c r="BI395" s="1188"/>
      <c r="BJ395" s="1189"/>
    </row>
    <row r="396" spans="53:62">
      <c r="BA396" s="1329"/>
      <c r="BB396" s="1329"/>
      <c r="BC396" s="1329"/>
      <c r="BD396" s="1329"/>
      <c r="BH396" s="1187"/>
      <c r="BI396" s="1188"/>
      <c r="BJ396" s="1189"/>
    </row>
    <row r="397" spans="53:62">
      <c r="BA397" s="1330"/>
      <c r="BB397" s="1330"/>
      <c r="BC397" s="1330"/>
      <c r="BD397" s="1330"/>
      <c r="BH397" s="1187"/>
      <c r="BI397" s="1188"/>
      <c r="BJ397" s="1189"/>
    </row>
    <row r="398" spans="53:62">
      <c r="BA398" s="1330"/>
      <c r="BB398" s="1330"/>
      <c r="BC398" s="1330"/>
      <c r="BD398" s="1330"/>
      <c r="BH398" s="1187"/>
      <c r="BI398" s="1188"/>
      <c r="BJ398" s="1189"/>
    </row>
    <row r="399" spans="53:62">
      <c r="BA399" s="1329"/>
      <c r="BB399" s="1329"/>
      <c r="BC399" s="1329"/>
      <c r="BD399" s="1329"/>
      <c r="BH399" s="1187"/>
      <c r="BI399" s="1188"/>
      <c r="BJ399" s="1189"/>
    </row>
    <row r="400" spans="53:62">
      <c r="BA400" s="1329"/>
      <c r="BB400" s="1329"/>
      <c r="BC400" s="1329"/>
      <c r="BD400" s="1329"/>
      <c r="BH400" s="1187"/>
      <c r="BI400" s="1188"/>
      <c r="BJ400" s="1189"/>
    </row>
    <row r="401" spans="53:62">
      <c r="BA401" s="1330"/>
      <c r="BB401" s="1330"/>
      <c r="BC401" s="1330"/>
      <c r="BD401" s="1330"/>
      <c r="BH401" s="1187"/>
      <c r="BI401" s="1188"/>
      <c r="BJ401" s="1189"/>
    </row>
    <row r="402" spans="53:62">
      <c r="BA402" s="1330"/>
      <c r="BB402" s="1330"/>
      <c r="BC402" s="1330"/>
      <c r="BD402" s="1330"/>
      <c r="BH402" s="1187"/>
      <c r="BI402" s="1188"/>
      <c r="BJ402" s="1189"/>
    </row>
    <row r="403" spans="53:62">
      <c r="BA403" s="1329"/>
      <c r="BB403" s="1329"/>
      <c r="BC403" s="1329"/>
      <c r="BD403" s="1329"/>
      <c r="BH403" s="1187"/>
      <c r="BI403" s="1188"/>
      <c r="BJ403" s="1189"/>
    </row>
    <row r="404" spans="53:62">
      <c r="BA404" s="1329"/>
      <c r="BB404" s="1329"/>
      <c r="BC404" s="1329"/>
      <c r="BD404" s="1329"/>
      <c r="BH404" s="1187"/>
      <c r="BI404" s="1188"/>
      <c r="BJ404" s="1189"/>
    </row>
    <row r="405" spans="53:62">
      <c r="BA405" s="1330"/>
      <c r="BB405" s="1330"/>
      <c r="BC405" s="1330"/>
      <c r="BD405" s="1330"/>
      <c r="BH405" s="1187"/>
      <c r="BI405" s="1188"/>
      <c r="BJ405" s="1189"/>
    </row>
    <row r="406" spans="53:62">
      <c r="BA406" s="1330"/>
      <c r="BB406" s="1330"/>
      <c r="BC406" s="1330"/>
      <c r="BD406" s="1330"/>
      <c r="BH406" s="1187"/>
      <c r="BI406" s="1188"/>
      <c r="BJ406" s="1189"/>
    </row>
    <row r="407" spans="53:62">
      <c r="BA407" s="1329"/>
      <c r="BB407" s="1329"/>
      <c r="BC407" s="1329"/>
      <c r="BD407" s="1329"/>
      <c r="BH407" s="1187"/>
      <c r="BI407" s="1188"/>
      <c r="BJ407" s="1189"/>
    </row>
    <row r="408" spans="53:62">
      <c r="BA408" s="1329"/>
      <c r="BB408" s="1329"/>
      <c r="BC408" s="1329"/>
      <c r="BD408" s="1329"/>
      <c r="BH408" s="1187"/>
      <c r="BI408" s="1188"/>
      <c r="BJ408" s="1189"/>
    </row>
    <row r="409" spans="53:62">
      <c r="BA409" s="1330"/>
      <c r="BB409" s="1330"/>
      <c r="BC409" s="1330"/>
      <c r="BD409" s="1330"/>
      <c r="BH409" s="1187"/>
      <c r="BI409" s="1188"/>
      <c r="BJ409" s="1189"/>
    </row>
    <row r="410" spans="53:62">
      <c r="BA410" s="1330"/>
      <c r="BB410" s="1330"/>
      <c r="BC410" s="1330"/>
      <c r="BD410" s="1330"/>
      <c r="BH410" s="1187"/>
      <c r="BI410" s="1188"/>
      <c r="BJ410" s="1189"/>
    </row>
    <row r="411" spans="53:62">
      <c r="BA411" s="1329"/>
      <c r="BB411" s="1329"/>
      <c r="BC411" s="1329"/>
      <c r="BD411" s="1329"/>
      <c r="BH411" s="1187"/>
      <c r="BI411" s="1188"/>
      <c r="BJ411" s="1189"/>
    </row>
    <row r="412" spans="53:62">
      <c r="BA412" s="1329"/>
      <c r="BB412" s="1329"/>
      <c r="BC412" s="1329"/>
      <c r="BD412" s="1329"/>
      <c r="BH412" s="1187"/>
      <c r="BI412" s="1188"/>
      <c r="BJ412" s="1189"/>
    </row>
    <row r="413" spans="53:62">
      <c r="BA413" s="1330"/>
      <c r="BB413" s="1330"/>
      <c r="BC413" s="1330"/>
      <c r="BD413" s="1330"/>
      <c r="BH413" s="1187"/>
      <c r="BI413" s="1188"/>
      <c r="BJ413" s="1189"/>
    </row>
    <row r="414" spans="53:62">
      <c r="BA414" s="1330"/>
      <c r="BB414" s="1330"/>
      <c r="BC414" s="1330"/>
      <c r="BD414" s="1330"/>
      <c r="BH414" s="1187"/>
      <c r="BI414" s="1188"/>
      <c r="BJ414" s="1189"/>
    </row>
    <row r="415" spans="53:62">
      <c r="BA415" s="1329"/>
      <c r="BB415" s="1329"/>
      <c r="BC415" s="1329"/>
      <c r="BD415" s="1329"/>
      <c r="BH415" s="1187"/>
      <c r="BI415" s="1188"/>
      <c r="BJ415" s="1189"/>
    </row>
    <row r="416" spans="53:62">
      <c r="BA416" s="1329"/>
      <c r="BB416" s="1329"/>
      <c r="BC416" s="1329"/>
      <c r="BD416" s="1329"/>
      <c r="BH416" s="1187"/>
      <c r="BI416" s="1188"/>
      <c r="BJ416" s="1189"/>
    </row>
    <row r="417" spans="53:62">
      <c r="BA417" s="1330"/>
      <c r="BB417" s="1330"/>
      <c r="BC417" s="1330"/>
      <c r="BD417" s="1330"/>
      <c r="BH417" s="1187"/>
      <c r="BI417" s="1188"/>
      <c r="BJ417" s="1189"/>
    </row>
    <row r="418" spans="53:62">
      <c r="BA418" s="1330"/>
      <c r="BB418" s="1330"/>
      <c r="BC418" s="1330"/>
      <c r="BD418" s="1330"/>
      <c r="BH418" s="1187"/>
      <c r="BI418" s="1188"/>
      <c r="BJ418" s="1189"/>
    </row>
    <row r="419" spans="53:62">
      <c r="BA419" s="1329"/>
      <c r="BB419" s="1329"/>
      <c r="BC419" s="1329"/>
      <c r="BD419" s="1329"/>
      <c r="BH419" s="1187"/>
      <c r="BI419" s="1188"/>
      <c r="BJ419" s="1189"/>
    </row>
    <row r="420" spans="53:62">
      <c r="BA420" s="1329"/>
      <c r="BB420" s="1329"/>
      <c r="BC420" s="1329"/>
      <c r="BD420" s="1329"/>
      <c r="BH420" s="1187"/>
      <c r="BI420" s="1188"/>
      <c r="BJ420" s="1189"/>
    </row>
    <row r="421" spans="53:62">
      <c r="BA421" s="1330"/>
      <c r="BB421" s="1330"/>
      <c r="BC421" s="1330"/>
      <c r="BD421" s="1330"/>
      <c r="BH421" s="1187"/>
      <c r="BI421" s="1188"/>
      <c r="BJ421" s="1189"/>
    </row>
    <row r="422" spans="53:62">
      <c r="BA422" s="1330"/>
      <c r="BB422" s="1330"/>
      <c r="BC422" s="1330"/>
      <c r="BD422" s="1330"/>
      <c r="BH422" s="1187"/>
      <c r="BI422" s="1188"/>
      <c r="BJ422" s="1189"/>
    </row>
    <row r="423" spans="53:62">
      <c r="BA423" s="1329"/>
      <c r="BB423" s="1329"/>
      <c r="BC423" s="1329"/>
      <c r="BD423" s="1329"/>
      <c r="BH423" s="1187"/>
      <c r="BI423" s="1188"/>
      <c r="BJ423" s="1189"/>
    </row>
    <row r="424" spans="53:62">
      <c r="BA424" s="1329"/>
      <c r="BB424" s="1329"/>
      <c r="BC424" s="1329"/>
      <c r="BD424" s="1329"/>
      <c r="BH424" s="1187"/>
      <c r="BI424" s="1188"/>
      <c r="BJ424" s="1189"/>
    </row>
    <row r="425" spans="53:62">
      <c r="BA425" s="1330"/>
      <c r="BB425" s="1330"/>
      <c r="BC425" s="1330"/>
      <c r="BD425" s="1330"/>
      <c r="BH425" s="1187"/>
      <c r="BI425" s="1188"/>
      <c r="BJ425" s="1189"/>
    </row>
    <row r="426" spans="53:62">
      <c r="BA426" s="1330"/>
      <c r="BB426" s="1330"/>
      <c r="BC426" s="1330"/>
      <c r="BD426" s="1330"/>
      <c r="BH426" s="1187"/>
      <c r="BI426" s="1188"/>
      <c r="BJ426" s="1189"/>
    </row>
    <row r="427" spans="53:62">
      <c r="BA427" s="1329"/>
      <c r="BB427" s="1329"/>
      <c r="BC427" s="1329"/>
      <c r="BD427" s="1329"/>
      <c r="BH427" s="1187"/>
      <c r="BI427" s="1188"/>
      <c r="BJ427" s="1189"/>
    </row>
    <row r="428" spans="53:62">
      <c r="BA428" s="1329"/>
      <c r="BB428" s="1329"/>
      <c r="BC428" s="1329"/>
      <c r="BD428" s="1329"/>
      <c r="BH428" s="1187"/>
      <c r="BI428" s="1188"/>
      <c r="BJ428" s="1189"/>
    </row>
    <row r="429" spans="53:62">
      <c r="BA429" s="1330"/>
      <c r="BB429" s="1330"/>
      <c r="BC429" s="1330"/>
      <c r="BD429" s="1330"/>
      <c r="BH429" s="1187"/>
      <c r="BI429" s="1188"/>
      <c r="BJ429" s="1189"/>
    </row>
    <row r="430" spans="53:62">
      <c r="BA430" s="1330"/>
      <c r="BB430" s="1330"/>
      <c r="BC430" s="1330"/>
      <c r="BD430" s="1330"/>
      <c r="BH430" s="1187"/>
      <c r="BI430" s="1188"/>
      <c r="BJ430" s="1189"/>
    </row>
    <row r="431" spans="53:62">
      <c r="BA431" s="1329"/>
      <c r="BB431" s="1329"/>
      <c r="BC431" s="1329"/>
      <c r="BD431" s="1329"/>
      <c r="BH431" s="1187"/>
      <c r="BI431" s="1188"/>
      <c r="BJ431" s="1189"/>
    </row>
    <row r="432" spans="53:62">
      <c r="BA432" s="1329"/>
      <c r="BB432" s="1329"/>
      <c r="BC432" s="1329"/>
      <c r="BD432" s="1329"/>
      <c r="BH432" s="1187"/>
      <c r="BI432" s="1188"/>
      <c r="BJ432" s="1189"/>
    </row>
    <row r="433" spans="53:62">
      <c r="BA433" s="1330"/>
      <c r="BB433" s="1330"/>
      <c r="BC433" s="1330"/>
      <c r="BD433" s="1330"/>
      <c r="BH433" s="1187"/>
      <c r="BI433" s="1188"/>
      <c r="BJ433" s="1189"/>
    </row>
    <row r="434" spans="53:62">
      <c r="BA434" s="1330"/>
      <c r="BB434" s="1330"/>
      <c r="BC434" s="1330"/>
      <c r="BD434" s="1330"/>
      <c r="BH434" s="1187"/>
      <c r="BI434" s="1188"/>
      <c r="BJ434" s="1189"/>
    </row>
    <row r="435" spans="53:62">
      <c r="BA435" s="1329"/>
      <c r="BB435" s="1329"/>
      <c r="BC435" s="1329"/>
      <c r="BD435" s="1329"/>
      <c r="BH435" s="1187"/>
      <c r="BI435" s="1188"/>
      <c r="BJ435" s="1189"/>
    </row>
    <row r="436" spans="53:62">
      <c r="BA436" s="1329"/>
      <c r="BB436" s="1329"/>
      <c r="BC436" s="1329"/>
      <c r="BD436" s="1329"/>
      <c r="BH436" s="1187"/>
      <c r="BI436" s="1188"/>
      <c r="BJ436" s="1189"/>
    </row>
    <row r="437" spans="53:62">
      <c r="BA437" s="1330"/>
      <c r="BB437" s="1330"/>
      <c r="BC437" s="1330"/>
      <c r="BD437" s="1330"/>
      <c r="BH437" s="1187"/>
      <c r="BI437" s="1188"/>
      <c r="BJ437" s="1189"/>
    </row>
    <row r="438" spans="53:62">
      <c r="BA438" s="1330"/>
      <c r="BB438" s="1330"/>
      <c r="BC438" s="1330"/>
      <c r="BD438" s="1330"/>
      <c r="BH438" s="1187"/>
      <c r="BI438" s="1188"/>
      <c r="BJ438" s="1189"/>
    </row>
    <row r="439" spans="53:62">
      <c r="BA439" s="1329"/>
      <c r="BB439" s="1329"/>
      <c r="BC439" s="1329"/>
      <c r="BD439" s="1329"/>
      <c r="BH439" s="1187"/>
      <c r="BI439" s="1188"/>
      <c r="BJ439" s="1189"/>
    </row>
    <row r="440" spans="53:62">
      <c r="BA440" s="1329"/>
      <c r="BB440" s="1329"/>
      <c r="BC440" s="1329"/>
      <c r="BD440" s="1329"/>
      <c r="BH440" s="1187"/>
      <c r="BI440" s="1188"/>
      <c r="BJ440" s="1189"/>
    </row>
    <row r="441" spans="53:62">
      <c r="BA441" s="1330"/>
      <c r="BB441" s="1330"/>
      <c r="BC441" s="1330"/>
      <c r="BD441" s="1330"/>
      <c r="BH441" s="1187"/>
      <c r="BI441" s="1188"/>
      <c r="BJ441" s="1189"/>
    </row>
    <row r="442" spans="53:62">
      <c r="BA442" s="1330"/>
      <c r="BB442" s="1330"/>
      <c r="BC442" s="1330"/>
      <c r="BD442" s="1330"/>
      <c r="BH442" s="1187"/>
      <c r="BI442" s="1188"/>
      <c r="BJ442" s="1189"/>
    </row>
    <row r="443" spans="53:62">
      <c r="BA443" s="1329"/>
      <c r="BB443" s="1329"/>
      <c r="BC443" s="1329"/>
      <c r="BD443" s="1329"/>
      <c r="BH443" s="1187"/>
      <c r="BI443" s="1188"/>
      <c r="BJ443" s="1189"/>
    </row>
    <row r="444" spans="53:62">
      <c r="BA444" s="1329"/>
      <c r="BB444" s="1329"/>
      <c r="BC444" s="1329"/>
      <c r="BD444" s="1329"/>
      <c r="BH444" s="1187"/>
      <c r="BI444" s="1188"/>
      <c r="BJ444" s="1189"/>
    </row>
    <row r="445" spans="53:62">
      <c r="BA445" s="1330"/>
      <c r="BB445" s="1330"/>
      <c r="BC445" s="1330"/>
      <c r="BD445" s="1330"/>
      <c r="BH445" s="1187"/>
      <c r="BI445" s="1188"/>
      <c r="BJ445" s="1189"/>
    </row>
    <row r="446" spans="53:62">
      <c r="BA446" s="1330"/>
      <c r="BB446" s="1330"/>
      <c r="BC446" s="1330"/>
      <c r="BD446" s="1330"/>
      <c r="BH446" s="1187"/>
      <c r="BI446" s="1188"/>
      <c r="BJ446" s="1189"/>
    </row>
    <row r="447" spans="53:62">
      <c r="BA447" s="1329"/>
      <c r="BB447" s="1329"/>
      <c r="BC447" s="1329"/>
      <c r="BD447" s="1329"/>
      <c r="BH447" s="1187"/>
      <c r="BI447" s="1188"/>
      <c r="BJ447" s="1189"/>
    </row>
    <row r="448" spans="53:62">
      <c r="BA448" s="1329"/>
      <c r="BB448" s="1329"/>
      <c r="BC448" s="1329"/>
      <c r="BD448" s="1329"/>
      <c r="BH448" s="1187"/>
      <c r="BI448" s="1188"/>
      <c r="BJ448" s="1189"/>
    </row>
    <row r="449" spans="53:62">
      <c r="BA449" s="1330"/>
      <c r="BB449" s="1330"/>
      <c r="BC449" s="1330"/>
      <c r="BD449" s="1330"/>
      <c r="BH449" s="1187"/>
      <c r="BI449" s="1188"/>
      <c r="BJ449" s="1189"/>
    </row>
    <row r="450" spans="53:62">
      <c r="BA450" s="1330"/>
      <c r="BB450" s="1330"/>
      <c r="BC450" s="1330"/>
      <c r="BD450" s="1330"/>
      <c r="BH450" s="1187"/>
      <c r="BI450" s="1188"/>
      <c r="BJ450" s="1189"/>
    </row>
    <row r="451" spans="53:62">
      <c r="BA451" s="1329"/>
      <c r="BB451" s="1329"/>
      <c r="BC451" s="1329"/>
      <c r="BD451" s="1329"/>
      <c r="BH451" s="1187"/>
      <c r="BI451" s="1188"/>
      <c r="BJ451" s="1189"/>
    </row>
    <row r="452" spans="53:62">
      <c r="BA452" s="1329"/>
      <c r="BB452" s="1329"/>
      <c r="BC452" s="1329"/>
      <c r="BD452" s="1329"/>
      <c r="BH452" s="1187"/>
      <c r="BI452" s="1188"/>
      <c r="BJ452" s="1189"/>
    </row>
    <row r="453" spans="53:62">
      <c r="BA453" s="1330"/>
      <c r="BB453" s="1330"/>
      <c r="BC453" s="1330"/>
      <c r="BD453" s="1330"/>
      <c r="BH453" s="1187"/>
      <c r="BI453" s="1188"/>
      <c r="BJ453" s="1189"/>
    </row>
    <row r="454" spans="53:62">
      <c r="BA454" s="1330"/>
      <c r="BB454" s="1330"/>
      <c r="BC454" s="1330"/>
      <c r="BD454" s="1330"/>
      <c r="BH454" s="1187"/>
      <c r="BI454" s="1188"/>
      <c r="BJ454" s="1189"/>
    </row>
    <row r="455" spans="53:62">
      <c r="BA455" s="1329"/>
      <c r="BB455" s="1329"/>
      <c r="BC455" s="1329"/>
      <c r="BD455" s="1329"/>
      <c r="BH455" s="1187"/>
      <c r="BI455" s="1188"/>
      <c r="BJ455" s="1189"/>
    </row>
    <row r="456" spans="53:62">
      <c r="BA456" s="1329"/>
      <c r="BB456" s="1329"/>
      <c r="BC456" s="1329"/>
      <c r="BD456" s="1329"/>
      <c r="BH456" s="1187"/>
      <c r="BI456" s="1188"/>
      <c r="BJ456" s="1189"/>
    </row>
    <row r="457" spans="53:62">
      <c r="BA457" s="1330"/>
      <c r="BB457" s="1330"/>
      <c r="BC457" s="1330"/>
      <c r="BD457" s="1330"/>
      <c r="BH457" s="1187"/>
      <c r="BI457" s="1188"/>
      <c r="BJ457" s="1189"/>
    </row>
    <row r="458" spans="53:62">
      <c r="BA458" s="1330"/>
      <c r="BB458" s="1330"/>
      <c r="BC458" s="1330"/>
      <c r="BD458" s="1330"/>
      <c r="BH458" s="1187"/>
      <c r="BI458" s="1188"/>
      <c r="BJ458" s="1189"/>
    </row>
    <row r="459" spans="53:62">
      <c r="BA459" s="1329"/>
      <c r="BB459" s="1329"/>
      <c r="BC459" s="1329"/>
      <c r="BD459" s="1329"/>
      <c r="BH459" s="1187"/>
      <c r="BI459" s="1188"/>
      <c r="BJ459" s="1189"/>
    </row>
    <row r="460" spans="53:62">
      <c r="BA460" s="1329"/>
      <c r="BB460" s="1329"/>
      <c r="BC460" s="1329"/>
      <c r="BD460" s="1329"/>
      <c r="BH460" s="1187"/>
      <c r="BI460" s="1188"/>
      <c r="BJ460" s="1189"/>
    </row>
    <row r="461" spans="53:62">
      <c r="BA461" s="1330"/>
      <c r="BB461" s="1330"/>
      <c r="BC461" s="1330"/>
      <c r="BD461" s="1330"/>
      <c r="BH461" s="1187"/>
      <c r="BI461" s="1188"/>
      <c r="BJ461" s="1189"/>
    </row>
    <row r="462" spans="53:62">
      <c r="BA462" s="1330"/>
      <c r="BB462" s="1330"/>
      <c r="BC462" s="1330"/>
      <c r="BD462" s="1330"/>
      <c r="BH462" s="1187"/>
      <c r="BI462" s="1188"/>
      <c r="BJ462" s="1189"/>
    </row>
    <row r="463" spans="53:62">
      <c r="BA463" s="1329"/>
      <c r="BB463" s="1329"/>
      <c r="BC463" s="1329"/>
      <c r="BD463" s="1329"/>
      <c r="BH463" s="1187"/>
      <c r="BI463" s="1188"/>
      <c r="BJ463" s="1189"/>
    </row>
    <row r="464" spans="53:62">
      <c r="BA464" s="1329"/>
      <c r="BB464" s="1329"/>
      <c r="BC464" s="1329"/>
      <c r="BD464" s="1329"/>
      <c r="BH464" s="1187"/>
      <c r="BI464" s="1188"/>
      <c r="BJ464" s="1189"/>
    </row>
    <row r="465" spans="53:62">
      <c r="BA465" s="1330"/>
      <c r="BB465" s="1330"/>
      <c r="BC465" s="1330"/>
      <c r="BD465" s="1330"/>
      <c r="BH465" s="1187"/>
      <c r="BI465" s="1188"/>
      <c r="BJ465" s="1189"/>
    </row>
    <row r="466" spans="53:62">
      <c r="BA466" s="1330"/>
      <c r="BB466" s="1330"/>
      <c r="BC466" s="1330"/>
      <c r="BD466" s="1330"/>
      <c r="BH466" s="1187"/>
      <c r="BI466" s="1188"/>
      <c r="BJ466" s="1189"/>
    </row>
    <row r="467" spans="53:62">
      <c r="BA467" s="1329"/>
      <c r="BB467" s="1329"/>
      <c r="BC467" s="1329"/>
      <c r="BD467" s="1329"/>
      <c r="BH467" s="1187"/>
      <c r="BI467" s="1188"/>
      <c r="BJ467" s="1189"/>
    </row>
    <row r="468" spans="53:62">
      <c r="BA468" s="1329"/>
      <c r="BB468" s="1329"/>
      <c r="BC468" s="1329"/>
      <c r="BD468" s="1329"/>
      <c r="BH468" s="1187"/>
      <c r="BI468" s="1188"/>
      <c r="BJ468" s="1189"/>
    </row>
    <row r="469" spans="53:62">
      <c r="BA469" s="1330"/>
      <c r="BB469" s="1330"/>
      <c r="BC469" s="1330"/>
      <c r="BD469" s="1330"/>
      <c r="BH469" s="1187"/>
      <c r="BI469" s="1188"/>
      <c r="BJ469" s="1189"/>
    </row>
    <row r="470" spans="53:62">
      <c r="BA470" s="1330"/>
      <c r="BB470" s="1330"/>
      <c r="BC470" s="1330"/>
      <c r="BD470" s="1330"/>
      <c r="BH470" s="1187"/>
      <c r="BI470" s="1188"/>
      <c r="BJ470" s="1189"/>
    </row>
    <row r="471" spans="53:62">
      <c r="BA471" s="1329"/>
      <c r="BB471" s="1329"/>
      <c r="BC471" s="1329"/>
      <c r="BD471" s="1329"/>
      <c r="BH471" s="1187"/>
      <c r="BI471" s="1188"/>
      <c r="BJ471" s="1189"/>
    </row>
    <row r="472" spans="53:62">
      <c r="BA472" s="1329"/>
      <c r="BB472" s="1329"/>
      <c r="BC472" s="1329"/>
      <c r="BD472" s="1329"/>
      <c r="BH472" s="1187"/>
      <c r="BI472" s="1188"/>
      <c r="BJ472" s="1189"/>
    </row>
    <row r="473" spans="53:62">
      <c r="BA473" s="1330"/>
      <c r="BB473" s="1330"/>
      <c r="BC473" s="1330"/>
      <c r="BD473" s="1330"/>
      <c r="BH473" s="1187"/>
      <c r="BI473" s="1188"/>
      <c r="BJ473" s="1189"/>
    </row>
    <row r="474" spans="53:62">
      <c r="BA474" s="1330"/>
      <c r="BB474" s="1330"/>
      <c r="BC474" s="1330"/>
      <c r="BD474" s="1330"/>
      <c r="BH474" s="1187"/>
      <c r="BI474" s="1188"/>
      <c r="BJ474" s="1189"/>
    </row>
    <row r="475" spans="53:62">
      <c r="BA475" s="1329"/>
      <c r="BB475" s="1329"/>
      <c r="BC475" s="1329"/>
      <c r="BD475" s="1329"/>
      <c r="BH475" s="1187"/>
      <c r="BI475" s="1188"/>
      <c r="BJ475" s="1189"/>
    </row>
    <row r="476" spans="53:62">
      <c r="BA476" s="1329"/>
      <c r="BB476" s="1329"/>
      <c r="BC476" s="1329"/>
      <c r="BD476" s="1329"/>
      <c r="BH476" s="1187"/>
      <c r="BI476" s="1188"/>
      <c r="BJ476" s="1189"/>
    </row>
    <row r="477" spans="53:62">
      <c r="BA477" s="1330"/>
      <c r="BB477" s="1330"/>
      <c r="BC477" s="1330"/>
      <c r="BD477" s="1330"/>
      <c r="BH477" s="1187"/>
      <c r="BI477" s="1188"/>
      <c r="BJ477" s="1189"/>
    </row>
    <row r="478" spans="53:62">
      <c r="BA478" s="1330"/>
      <c r="BB478" s="1330"/>
      <c r="BC478" s="1330"/>
      <c r="BD478" s="1330"/>
      <c r="BH478" s="1187"/>
      <c r="BI478" s="1188"/>
      <c r="BJ478" s="1189"/>
    </row>
    <row r="479" spans="53:62">
      <c r="BA479" s="1329"/>
      <c r="BB479" s="1329"/>
      <c r="BC479" s="1329"/>
      <c r="BD479" s="1329"/>
      <c r="BH479" s="1187"/>
      <c r="BI479" s="1188"/>
      <c r="BJ479" s="1189"/>
    </row>
    <row r="480" spans="53:62">
      <c r="BA480" s="1329"/>
      <c r="BB480" s="1329"/>
      <c r="BC480" s="1329"/>
      <c r="BD480" s="1329"/>
      <c r="BH480" s="1187"/>
      <c r="BI480" s="1188"/>
      <c r="BJ480" s="1189"/>
    </row>
    <row r="481" spans="53:62">
      <c r="BA481" s="1330"/>
      <c r="BB481" s="1330"/>
      <c r="BC481" s="1330"/>
      <c r="BD481" s="1330"/>
      <c r="BH481" s="1187"/>
      <c r="BI481" s="1188"/>
      <c r="BJ481" s="1189"/>
    </row>
    <row r="482" spans="53:62">
      <c r="BA482" s="1330"/>
      <c r="BB482" s="1330"/>
      <c r="BC482" s="1330"/>
      <c r="BD482" s="1330"/>
      <c r="BH482" s="1187"/>
      <c r="BI482" s="1188"/>
      <c r="BJ482" s="1189"/>
    </row>
    <row r="483" spans="53:62">
      <c r="BA483" s="1329"/>
      <c r="BB483" s="1329"/>
      <c r="BC483" s="1329"/>
      <c r="BD483" s="1329"/>
      <c r="BH483" s="1187"/>
      <c r="BI483" s="1188"/>
      <c r="BJ483" s="1189"/>
    </row>
    <row r="484" spans="53:62">
      <c r="BA484" s="1329"/>
      <c r="BB484" s="1329"/>
      <c r="BC484" s="1329"/>
      <c r="BD484" s="1329"/>
      <c r="BH484" s="1187"/>
      <c r="BI484" s="1188"/>
      <c r="BJ484" s="1189"/>
    </row>
    <row r="485" spans="53:62">
      <c r="BA485" s="1330"/>
      <c r="BB485" s="1330"/>
      <c r="BC485" s="1330"/>
      <c r="BD485" s="1330"/>
      <c r="BH485" s="1187"/>
      <c r="BI485" s="1188"/>
      <c r="BJ485" s="1189"/>
    </row>
    <row r="486" spans="53:62">
      <c r="BA486" s="1330"/>
      <c r="BB486" s="1330"/>
      <c r="BC486" s="1330"/>
      <c r="BD486" s="1330"/>
      <c r="BH486" s="1187"/>
      <c r="BI486" s="1188"/>
      <c r="BJ486" s="1189"/>
    </row>
    <row r="487" spans="53:62">
      <c r="BA487" s="1329"/>
      <c r="BB487" s="1329"/>
      <c r="BC487" s="1329"/>
      <c r="BD487" s="1329"/>
      <c r="BH487" s="1187"/>
      <c r="BI487" s="1188"/>
      <c r="BJ487" s="1189"/>
    </row>
    <row r="488" spans="53:62">
      <c r="BA488" s="1329"/>
      <c r="BB488" s="1329"/>
      <c r="BC488" s="1329"/>
      <c r="BD488" s="1329"/>
      <c r="BH488" s="1187"/>
      <c r="BI488" s="1188"/>
      <c r="BJ488" s="1189"/>
    </row>
    <row r="489" spans="53:62">
      <c r="BA489" s="1330"/>
      <c r="BB489" s="1330"/>
      <c r="BC489" s="1330"/>
      <c r="BD489" s="1330"/>
      <c r="BH489" s="1187"/>
      <c r="BI489" s="1188"/>
      <c r="BJ489" s="1189"/>
    </row>
    <row r="490" spans="53:62">
      <c r="BA490" s="1330"/>
      <c r="BB490" s="1330"/>
      <c r="BC490" s="1330"/>
      <c r="BD490" s="1330"/>
      <c r="BH490" s="1187"/>
      <c r="BI490" s="1188"/>
      <c r="BJ490" s="1189"/>
    </row>
    <row r="491" spans="53:62">
      <c r="BA491" s="1329"/>
      <c r="BB491" s="1329"/>
      <c r="BC491" s="1329"/>
      <c r="BD491" s="1329"/>
      <c r="BH491" s="1187"/>
      <c r="BI491" s="1188"/>
      <c r="BJ491" s="1189"/>
    </row>
    <row r="492" spans="53:62">
      <c r="BA492" s="1329"/>
      <c r="BB492" s="1329"/>
      <c r="BC492" s="1329"/>
      <c r="BD492" s="1329"/>
      <c r="BH492" s="1187"/>
      <c r="BI492" s="1188"/>
      <c r="BJ492" s="1189"/>
    </row>
    <row r="493" spans="53:62">
      <c r="BA493" s="1330"/>
      <c r="BB493" s="1330"/>
      <c r="BC493" s="1330"/>
      <c r="BD493" s="1330"/>
      <c r="BH493" s="1187"/>
      <c r="BI493" s="1188"/>
      <c r="BJ493" s="1189"/>
    </row>
    <row r="494" spans="53:62">
      <c r="BA494" s="1330"/>
      <c r="BB494" s="1330"/>
      <c r="BC494" s="1330"/>
      <c r="BD494" s="1330"/>
      <c r="BH494" s="1187"/>
      <c r="BI494" s="1188"/>
      <c r="BJ494" s="1189"/>
    </row>
    <row r="495" spans="53:62">
      <c r="BA495" s="1329"/>
      <c r="BB495" s="1329"/>
      <c r="BC495" s="1329"/>
      <c r="BD495" s="1329"/>
      <c r="BH495" s="1187"/>
      <c r="BI495" s="1188"/>
      <c r="BJ495" s="1189"/>
    </row>
    <row r="496" spans="53:62">
      <c r="BA496" s="1329"/>
      <c r="BB496" s="1329"/>
      <c r="BC496" s="1329"/>
      <c r="BD496" s="1329"/>
      <c r="BH496" s="1187"/>
      <c r="BI496" s="1188"/>
      <c r="BJ496" s="1189"/>
    </row>
    <row r="497" spans="53:62">
      <c r="BA497" s="1330"/>
      <c r="BB497" s="1330"/>
      <c r="BC497" s="1330"/>
      <c r="BD497" s="1330"/>
      <c r="BH497" s="1187"/>
      <c r="BI497" s="1188"/>
      <c r="BJ497" s="1189"/>
    </row>
    <row r="498" spans="53:62">
      <c r="BA498" s="1330"/>
      <c r="BB498" s="1330"/>
      <c r="BC498" s="1330"/>
      <c r="BD498" s="1330"/>
      <c r="BH498" s="1187"/>
      <c r="BI498" s="1188"/>
      <c r="BJ498" s="1189"/>
    </row>
    <row r="499" spans="53:62">
      <c r="BA499" s="1329"/>
      <c r="BB499" s="1329"/>
      <c r="BC499" s="1329"/>
      <c r="BD499" s="1329"/>
      <c r="BH499" s="1187"/>
      <c r="BI499" s="1188"/>
      <c r="BJ499" s="1189"/>
    </row>
    <row r="500" spans="53:62">
      <c r="BA500" s="1329"/>
      <c r="BB500" s="1329"/>
      <c r="BC500" s="1329"/>
      <c r="BD500" s="1329"/>
      <c r="BH500" s="1187"/>
      <c r="BI500" s="1188"/>
      <c r="BJ500" s="1189"/>
    </row>
    <row r="501" spans="53:62">
      <c r="BA501" s="1330"/>
      <c r="BB501" s="1330"/>
      <c r="BC501" s="1330"/>
      <c r="BD501" s="1330"/>
      <c r="BH501" s="1187"/>
      <c r="BI501" s="1188"/>
      <c r="BJ501" s="1189"/>
    </row>
    <row r="502" spans="53:62">
      <c r="BA502" s="1330"/>
      <c r="BB502" s="1330"/>
      <c r="BC502" s="1330"/>
      <c r="BD502" s="1330"/>
      <c r="BH502" s="1187"/>
      <c r="BI502" s="1188"/>
      <c r="BJ502" s="1189"/>
    </row>
    <row r="503" spans="53:62">
      <c r="BA503" s="1329"/>
      <c r="BB503" s="1329"/>
      <c r="BC503" s="1329"/>
      <c r="BD503" s="1329"/>
      <c r="BH503" s="1187"/>
      <c r="BI503" s="1188"/>
      <c r="BJ503" s="1189"/>
    </row>
    <row r="504" spans="53:62">
      <c r="BA504" s="1329"/>
      <c r="BB504" s="1329"/>
      <c r="BC504" s="1329"/>
      <c r="BD504" s="1329"/>
      <c r="BH504" s="1187"/>
      <c r="BI504" s="1188"/>
      <c r="BJ504" s="1189"/>
    </row>
    <row r="505" spans="53:62">
      <c r="BA505" s="1330"/>
      <c r="BB505" s="1330"/>
      <c r="BC505" s="1330"/>
      <c r="BD505" s="1330"/>
      <c r="BH505" s="1187"/>
      <c r="BI505" s="1188"/>
      <c r="BJ505" s="1189"/>
    </row>
    <row r="506" spans="53:62">
      <c r="BA506" s="1330"/>
      <c r="BB506" s="1330"/>
      <c r="BC506" s="1330"/>
      <c r="BD506" s="1330"/>
      <c r="BH506" s="1187"/>
      <c r="BI506" s="1188"/>
      <c r="BJ506" s="1189"/>
    </row>
    <row r="507" spans="53:62">
      <c r="BA507" s="1329"/>
      <c r="BB507" s="1329"/>
      <c r="BC507" s="1329"/>
      <c r="BD507" s="1329"/>
      <c r="BH507" s="1187"/>
      <c r="BI507" s="1188"/>
      <c r="BJ507" s="1189"/>
    </row>
    <row r="508" spans="53:62">
      <c r="BA508" s="1329"/>
      <c r="BB508" s="1329"/>
      <c r="BC508" s="1329"/>
      <c r="BD508" s="1329"/>
      <c r="BH508" s="1187"/>
      <c r="BI508" s="1188"/>
      <c r="BJ508" s="1189"/>
    </row>
    <row r="509" spans="53:62">
      <c r="BA509" s="1330"/>
      <c r="BB509" s="1330"/>
      <c r="BC509" s="1330"/>
      <c r="BD509" s="1330"/>
      <c r="BH509" s="1187"/>
      <c r="BI509" s="1188"/>
      <c r="BJ509" s="1189"/>
    </row>
    <row r="510" spans="53:62">
      <c r="BA510" s="1330"/>
      <c r="BB510" s="1330"/>
      <c r="BC510" s="1330"/>
      <c r="BD510" s="1330"/>
      <c r="BH510" s="1187"/>
      <c r="BI510" s="1188"/>
      <c r="BJ510" s="1189"/>
    </row>
    <row r="511" spans="53:62">
      <c r="BA511" s="1329"/>
      <c r="BB511" s="1329"/>
      <c r="BC511" s="1329"/>
      <c r="BD511" s="1329"/>
      <c r="BH511" s="1187"/>
      <c r="BI511" s="1188"/>
      <c r="BJ511" s="1189"/>
    </row>
    <row r="512" spans="53:62">
      <c r="BA512" s="1329"/>
      <c r="BB512" s="1329"/>
      <c r="BC512" s="1329"/>
      <c r="BD512" s="1329"/>
      <c r="BH512" s="1187"/>
      <c r="BI512" s="1188"/>
      <c r="BJ512" s="1189"/>
    </row>
    <row r="513" spans="53:62">
      <c r="BA513" s="1330"/>
      <c r="BB513" s="1330"/>
      <c r="BC513" s="1330"/>
      <c r="BD513" s="1330"/>
      <c r="BH513" s="1187"/>
      <c r="BI513" s="1188"/>
      <c r="BJ513" s="1189"/>
    </row>
    <row r="514" spans="53:62">
      <c r="BA514" s="1330"/>
      <c r="BB514" s="1330"/>
      <c r="BC514" s="1330"/>
      <c r="BD514" s="1330"/>
      <c r="BH514" s="1187"/>
      <c r="BI514" s="1188"/>
      <c r="BJ514" s="1189"/>
    </row>
    <row r="515" spans="53:62">
      <c r="BA515" s="1329"/>
      <c r="BB515" s="1329"/>
      <c r="BC515" s="1329"/>
      <c r="BD515" s="1329"/>
      <c r="BH515" s="1187"/>
      <c r="BI515" s="1188"/>
      <c r="BJ515" s="1189"/>
    </row>
    <row r="516" spans="53:62">
      <c r="BA516" s="1329"/>
      <c r="BB516" s="1329"/>
      <c r="BC516" s="1329"/>
      <c r="BD516" s="1329"/>
      <c r="BH516" s="1187"/>
      <c r="BI516" s="1188"/>
      <c r="BJ516" s="1189"/>
    </row>
    <row r="517" spans="53:62">
      <c r="BA517" s="1330"/>
      <c r="BB517" s="1330"/>
      <c r="BC517" s="1330"/>
      <c r="BD517" s="1330"/>
      <c r="BH517" s="1187"/>
      <c r="BI517" s="1188"/>
      <c r="BJ517" s="1189"/>
    </row>
    <row r="518" spans="53:62">
      <c r="BA518" s="1330"/>
      <c r="BB518" s="1330"/>
      <c r="BC518" s="1330"/>
      <c r="BD518" s="1330"/>
      <c r="BH518" s="1187"/>
      <c r="BI518" s="1188"/>
      <c r="BJ518" s="1189"/>
    </row>
    <row r="519" spans="53:62">
      <c r="BA519" s="1329"/>
      <c r="BB519" s="1329"/>
      <c r="BC519" s="1329"/>
      <c r="BD519" s="1329"/>
      <c r="BH519" s="1187"/>
      <c r="BI519" s="1188"/>
      <c r="BJ519" s="1189"/>
    </row>
    <row r="520" spans="53:62">
      <c r="BA520" s="1329"/>
      <c r="BB520" s="1329"/>
      <c r="BC520" s="1329"/>
      <c r="BD520" s="1329"/>
      <c r="BH520" s="1187"/>
      <c r="BI520" s="1188"/>
      <c r="BJ520" s="1189"/>
    </row>
    <row r="521" spans="53:62">
      <c r="BA521" s="1330"/>
      <c r="BB521" s="1330"/>
      <c r="BC521" s="1330"/>
      <c r="BD521" s="1330"/>
      <c r="BH521" s="1187"/>
      <c r="BI521" s="1188"/>
      <c r="BJ521" s="1189"/>
    </row>
    <row r="522" spans="53:62">
      <c r="BA522" s="1330"/>
      <c r="BB522" s="1330"/>
      <c r="BC522" s="1330"/>
      <c r="BD522" s="1330"/>
      <c r="BH522" s="1187"/>
      <c r="BI522" s="1188"/>
      <c r="BJ522" s="1189"/>
    </row>
    <row r="523" spans="53:62">
      <c r="BA523" s="1329"/>
      <c r="BB523" s="1329"/>
      <c r="BC523" s="1329"/>
      <c r="BD523" s="1329"/>
      <c r="BH523" s="1187"/>
      <c r="BI523" s="1188"/>
      <c r="BJ523" s="1189"/>
    </row>
    <row r="524" spans="53:62">
      <c r="BA524" s="1329"/>
      <c r="BB524" s="1329"/>
      <c r="BC524" s="1329"/>
      <c r="BD524" s="1329"/>
      <c r="BH524" s="1187"/>
      <c r="BI524" s="1188"/>
      <c r="BJ524" s="1189"/>
    </row>
    <row r="525" spans="53:62">
      <c r="BA525" s="1330"/>
      <c r="BB525" s="1330"/>
      <c r="BC525" s="1330"/>
      <c r="BD525" s="1330"/>
      <c r="BH525" s="1187"/>
      <c r="BI525" s="1188"/>
      <c r="BJ525" s="1189"/>
    </row>
    <row r="526" spans="53:62">
      <c r="BA526" s="1330"/>
      <c r="BB526" s="1330"/>
      <c r="BC526" s="1330"/>
      <c r="BD526" s="1330"/>
      <c r="BH526" s="1187"/>
      <c r="BI526" s="1188"/>
      <c r="BJ526" s="1189"/>
    </row>
    <row r="527" spans="53:62">
      <c r="BA527" s="1329"/>
      <c r="BB527" s="1329"/>
      <c r="BC527" s="1329"/>
      <c r="BD527" s="1329"/>
      <c r="BH527" s="1187"/>
      <c r="BI527" s="1188"/>
      <c r="BJ527" s="1189"/>
    </row>
    <row r="528" spans="53:62">
      <c r="BA528" s="1329"/>
      <c r="BB528" s="1329"/>
      <c r="BC528" s="1329"/>
      <c r="BD528" s="1329"/>
      <c r="BH528" s="1187"/>
      <c r="BI528" s="1188"/>
      <c r="BJ528" s="1189"/>
    </row>
    <row r="529" spans="53:62">
      <c r="BA529" s="1330"/>
      <c r="BB529" s="1330"/>
      <c r="BC529" s="1330"/>
      <c r="BD529" s="1330"/>
      <c r="BH529" s="1187"/>
      <c r="BI529" s="1188"/>
      <c r="BJ529" s="1189"/>
    </row>
    <row r="530" spans="53:62">
      <c r="BA530" s="1330"/>
      <c r="BB530" s="1330"/>
      <c r="BC530" s="1330"/>
      <c r="BD530" s="1330"/>
      <c r="BH530" s="1187"/>
      <c r="BI530" s="1188"/>
      <c r="BJ530" s="1189"/>
    </row>
    <row r="531" spans="53:62">
      <c r="BA531" s="1329"/>
      <c r="BB531" s="1329"/>
      <c r="BC531" s="1329"/>
      <c r="BD531" s="1329"/>
      <c r="BH531" s="1187"/>
      <c r="BI531" s="1188"/>
      <c r="BJ531" s="1189"/>
    </row>
    <row r="532" spans="53:62">
      <c r="BA532" s="1329"/>
      <c r="BB532" s="1329"/>
      <c r="BC532" s="1329"/>
      <c r="BD532" s="1329"/>
      <c r="BH532" s="1187"/>
      <c r="BI532" s="1188"/>
      <c r="BJ532" s="1189"/>
    </row>
    <row r="533" spans="53:62">
      <c r="BA533" s="1330"/>
      <c r="BB533" s="1330"/>
      <c r="BC533" s="1330"/>
      <c r="BD533" s="1330"/>
      <c r="BH533" s="1187"/>
      <c r="BI533" s="1188"/>
      <c r="BJ533" s="1189"/>
    </row>
    <row r="534" spans="53:62">
      <c r="BA534" s="1330"/>
      <c r="BB534" s="1330"/>
      <c r="BC534" s="1330"/>
      <c r="BD534" s="1330"/>
      <c r="BH534" s="1187"/>
      <c r="BI534" s="1188"/>
      <c r="BJ534" s="1189"/>
    </row>
    <row r="535" spans="53:62">
      <c r="BA535" s="1329"/>
      <c r="BB535" s="1329"/>
      <c r="BC535" s="1329"/>
      <c r="BD535" s="1329"/>
      <c r="BH535" s="1187"/>
      <c r="BI535" s="1188"/>
      <c r="BJ535" s="1189"/>
    </row>
    <row r="536" spans="53:62">
      <c r="BA536" s="1329"/>
      <c r="BB536" s="1329"/>
      <c r="BC536" s="1329"/>
      <c r="BD536" s="1329"/>
      <c r="BH536" s="1187"/>
      <c r="BI536" s="1188"/>
      <c r="BJ536" s="1189"/>
    </row>
    <row r="537" spans="53:62">
      <c r="BA537" s="1330"/>
      <c r="BB537" s="1330"/>
      <c r="BC537" s="1330"/>
      <c r="BD537" s="1330"/>
      <c r="BH537" s="1187"/>
      <c r="BI537" s="1188"/>
      <c r="BJ537" s="1189"/>
    </row>
    <row r="538" spans="53:62">
      <c r="BA538" s="1330"/>
      <c r="BB538" s="1330"/>
      <c r="BC538" s="1330"/>
      <c r="BD538" s="1330"/>
      <c r="BH538" s="1187"/>
      <c r="BI538" s="1188"/>
      <c r="BJ538" s="1189"/>
    </row>
    <row r="539" spans="53:62">
      <c r="BA539" s="1329"/>
      <c r="BB539" s="1329"/>
      <c r="BC539" s="1329"/>
      <c r="BD539" s="1329"/>
      <c r="BH539" s="1187"/>
      <c r="BI539" s="1188"/>
      <c r="BJ539" s="1189"/>
    </row>
    <row r="540" spans="53:62">
      <c r="BA540" s="1329"/>
      <c r="BB540" s="1329"/>
      <c r="BC540" s="1329"/>
      <c r="BD540" s="1329"/>
      <c r="BH540" s="1187"/>
      <c r="BI540" s="1188"/>
      <c r="BJ540" s="1189"/>
    </row>
    <row r="541" spans="53:62">
      <c r="BA541" s="1330"/>
      <c r="BB541" s="1330"/>
      <c r="BC541" s="1330"/>
      <c r="BD541" s="1330"/>
      <c r="BH541" s="1187"/>
      <c r="BI541" s="1188"/>
      <c r="BJ541" s="1189"/>
    </row>
    <row r="542" spans="53:62">
      <c r="BA542" s="1330"/>
      <c r="BB542" s="1330"/>
      <c r="BC542" s="1330"/>
      <c r="BD542" s="1330"/>
      <c r="BH542" s="1187"/>
      <c r="BI542" s="1188"/>
      <c r="BJ542" s="1189"/>
    </row>
    <row r="543" spans="53:62">
      <c r="BA543" s="1329"/>
      <c r="BB543" s="1329"/>
      <c r="BC543" s="1329"/>
      <c r="BD543" s="1329"/>
      <c r="BH543" s="1187"/>
      <c r="BI543" s="1188"/>
      <c r="BJ543" s="1189"/>
    </row>
    <row r="544" spans="53:62">
      <c r="BA544" s="1329"/>
      <c r="BB544" s="1329"/>
      <c r="BC544" s="1329"/>
      <c r="BD544" s="1329"/>
      <c r="BH544" s="1187"/>
      <c r="BI544" s="1188"/>
      <c r="BJ544" s="1189"/>
    </row>
    <row r="545" spans="53:62">
      <c r="BA545" s="1330"/>
      <c r="BB545" s="1330"/>
      <c r="BC545" s="1330"/>
      <c r="BD545" s="1330"/>
      <c r="BH545" s="1187"/>
      <c r="BI545" s="1188"/>
      <c r="BJ545" s="1189"/>
    </row>
    <row r="546" spans="53:62">
      <c r="BA546" s="1330"/>
      <c r="BB546" s="1330"/>
      <c r="BC546" s="1330"/>
      <c r="BD546" s="1330"/>
      <c r="BH546" s="1187"/>
      <c r="BI546" s="1188"/>
      <c r="BJ546" s="1189"/>
    </row>
    <row r="547" spans="53:62">
      <c r="BA547" s="1329"/>
      <c r="BB547" s="1329"/>
      <c r="BC547" s="1329"/>
      <c r="BD547" s="1329"/>
      <c r="BH547" s="1187"/>
      <c r="BI547" s="1188"/>
      <c r="BJ547" s="1189"/>
    </row>
    <row r="548" spans="53:62">
      <c r="BA548" s="1329"/>
      <c r="BB548" s="1329"/>
      <c r="BC548" s="1329"/>
      <c r="BD548" s="1329"/>
      <c r="BH548" s="1187"/>
      <c r="BI548" s="1188"/>
      <c r="BJ548" s="1189"/>
    </row>
    <row r="549" spans="53:62">
      <c r="BA549" s="1330"/>
      <c r="BB549" s="1330"/>
      <c r="BC549" s="1330"/>
      <c r="BD549" s="1330"/>
      <c r="BH549" s="1187"/>
      <c r="BI549" s="1188"/>
      <c r="BJ549" s="1189"/>
    </row>
    <row r="550" spans="53:62">
      <c r="BA550" s="1330"/>
      <c r="BB550" s="1330"/>
      <c r="BC550" s="1330"/>
      <c r="BD550" s="1330"/>
      <c r="BH550" s="1187"/>
      <c r="BI550" s="1188"/>
      <c r="BJ550" s="1189"/>
    </row>
  </sheetData>
  <mergeCells count="1926">
    <mergeCell ref="BC545:BC546"/>
    <mergeCell ref="BD545:BD546"/>
    <mergeCell ref="BA547:BA548"/>
    <mergeCell ref="BB547:BB548"/>
    <mergeCell ref="BC547:BC548"/>
    <mergeCell ref="BD547:BD548"/>
    <mergeCell ref="BA549:BA550"/>
    <mergeCell ref="BB549:BB550"/>
    <mergeCell ref="BC549:BC550"/>
    <mergeCell ref="BD549:BD550"/>
    <mergeCell ref="BA543:BA544"/>
    <mergeCell ref="BB543:BB544"/>
    <mergeCell ref="BC543:BC544"/>
    <mergeCell ref="BD543:BD544"/>
    <mergeCell ref="BA545:BA546"/>
    <mergeCell ref="BB545:BB546"/>
    <mergeCell ref="BC533:BC534"/>
    <mergeCell ref="BD533:BD534"/>
    <mergeCell ref="BA535:BA536"/>
    <mergeCell ref="BB535:BB536"/>
    <mergeCell ref="BC535:BC536"/>
    <mergeCell ref="BD535:BD536"/>
    <mergeCell ref="BA541:BA542"/>
    <mergeCell ref="BB541:BB542"/>
    <mergeCell ref="BC541:BC542"/>
    <mergeCell ref="BD541:BD542"/>
    <mergeCell ref="BA531:BA532"/>
    <mergeCell ref="BB531:BB532"/>
    <mergeCell ref="BC531:BC532"/>
    <mergeCell ref="BD531:BD532"/>
    <mergeCell ref="BA533:BA534"/>
    <mergeCell ref="BB533:BB534"/>
    <mergeCell ref="BA537:BA538"/>
    <mergeCell ref="BB537:BB538"/>
    <mergeCell ref="BC537:BC538"/>
    <mergeCell ref="BD537:BD538"/>
    <mergeCell ref="BA539:BA540"/>
    <mergeCell ref="BB539:BB540"/>
    <mergeCell ref="BC539:BC540"/>
    <mergeCell ref="BD539:BD540"/>
    <mergeCell ref="BC521:BC522"/>
    <mergeCell ref="BD521:BD522"/>
    <mergeCell ref="BA523:BA524"/>
    <mergeCell ref="BB523:BB524"/>
    <mergeCell ref="BC523:BC524"/>
    <mergeCell ref="BD523:BD524"/>
    <mergeCell ref="BA529:BA530"/>
    <mergeCell ref="BB529:BB530"/>
    <mergeCell ref="BC529:BC530"/>
    <mergeCell ref="BD529:BD530"/>
    <mergeCell ref="BA519:BA520"/>
    <mergeCell ref="BB519:BB520"/>
    <mergeCell ref="BC519:BC520"/>
    <mergeCell ref="BD519:BD520"/>
    <mergeCell ref="BA521:BA522"/>
    <mergeCell ref="BB521:BB522"/>
    <mergeCell ref="BA525:BA526"/>
    <mergeCell ref="BB525:BB526"/>
    <mergeCell ref="BC525:BC526"/>
    <mergeCell ref="BD525:BD526"/>
    <mergeCell ref="BA527:BA528"/>
    <mergeCell ref="BB527:BB528"/>
    <mergeCell ref="BC527:BC528"/>
    <mergeCell ref="BD527:BD528"/>
    <mergeCell ref="BC509:BC510"/>
    <mergeCell ref="BD509:BD510"/>
    <mergeCell ref="BA511:BA512"/>
    <mergeCell ref="BB511:BB512"/>
    <mergeCell ref="BC511:BC512"/>
    <mergeCell ref="BD511:BD512"/>
    <mergeCell ref="BA517:BA518"/>
    <mergeCell ref="BB517:BB518"/>
    <mergeCell ref="BC517:BC518"/>
    <mergeCell ref="BD517:BD518"/>
    <mergeCell ref="BA507:BA508"/>
    <mergeCell ref="BB507:BB508"/>
    <mergeCell ref="BC507:BC508"/>
    <mergeCell ref="BD507:BD508"/>
    <mergeCell ref="BA509:BA510"/>
    <mergeCell ref="BB509:BB510"/>
    <mergeCell ref="BA513:BA514"/>
    <mergeCell ref="BB513:BB514"/>
    <mergeCell ref="BC513:BC514"/>
    <mergeCell ref="BD513:BD514"/>
    <mergeCell ref="BA515:BA516"/>
    <mergeCell ref="BB515:BB516"/>
    <mergeCell ref="BC515:BC516"/>
    <mergeCell ref="BD515:BD516"/>
    <mergeCell ref="BC497:BC498"/>
    <mergeCell ref="BD497:BD498"/>
    <mergeCell ref="BA499:BA500"/>
    <mergeCell ref="BB499:BB500"/>
    <mergeCell ref="BC499:BC500"/>
    <mergeCell ref="BD499:BD500"/>
    <mergeCell ref="BA505:BA506"/>
    <mergeCell ref="BB505:BB506"/>
    <mergeCell ref="BC505:BC506"/>
    <mergeCell ref="BD505:BD506"/>
    <mergeCell ref="BA495:BA496"/>
    <mergeCell ref="BB495:BB496"/>
    <mergeCell ref="BC495:BC496"/>
    <mergeCell ref="BD495:BD496"/>
    <mergeCell ref="BA497:BA498"/>
    <mergeCell ref="BB497:BB498"/>
    <mergeCell ref="BA501:BA502"/>
    <mergeCell ref="BB501:BB502"/>
    <mergeCell ref="BC501:BC502"/>
    <mergeCell ref="BD501:BD502"/>
    <mergeCell ref="BA503:BA504"/>
    <mergeCell ref="BB503:BB504"/>
    <mergeCell ref="BC503:BC504"/>
    <mergeCell ref="BD503:BD504"/>
    <mergeCell ref="BC485:BC486"/>
    <mergeCell ref="BD485:BD486"/>
    <mergeCell ref="BA487:BA488"/>
    <mergeCell ref="BB487:BB488"/>
    <mergeCell ref="BC487:BC488"/>
    <mergeCell ref="BD487:BD488"/>
    <mergeCell ref="BA493:BA494"/>
    <mergeCell ref="BB493:BB494"/>
    <mergeCell ref="BC493:BC494"/>
    <mergeCell ref="BD493:BD494"/>
    <mergeCell ref="BA483:BA484"/>
    <mergeCell ref="BB483:BB484"/>
    <mergeCell ref="BC483:BC484"/>
    <mergeCell ref="BD483:BD484"/>
    <mergeCell ref="BA485:BA486"/>
    <mergeCell ref="BB485:BB486"/>
    <mergeCell ref="BA489:BA490"/>
    <mergeCell ref="BB489:BB490"/>
    <mergeCell ref="BC489:BC490"/>
    <mergeCell ref="BD489:BD490"/>
    <mergeCell ref="BA491:BA492"/>
    <mergeCell ref="BB491:BB492"/>
    <mergeCell ref="BC491:BC492"/>
    <mergeCell ref="BD491:BD492"/>
    <mergeCell ref="BC473:BC474"/>
    <mergeCell ref="BD473:BD474"/>
    <mergeCell ref="BA475:BA476"/>
    <mergeCell ref="BB475:BB476"/>
    <mergeCell ref="BC475:BC476"/>
    <mergeCell ref="BD475:BD476"/>
    <mergeCell ref="BA481:BA482"/>
    <mergeCell ref="BB481:BB482"/>
    <mergeCell ref="BC481:BC482"/>
    <mergeCell ref="BD481:BD482"/>
    <mergeCell ref="BA471:BA472"/>
    <mergeCell ref="BB471:BB472"/>
    <mergeCell ref="BC471:BC472"/>
    <mergeCell ref="BD471:BD472"/>
    <mergeCell ref="BA473:BA474"/>
    <mergeCell ref="BB473:BB474"/>
    <mergeCell ref="BA477:BA478"/>
    <mergeCell ref="BB477:BB478"/>
    <mergeCell ref="BC477:BC478"/>
    <mergeCell ref="BD477:BD478"/>
    <mergeCell ref="BA479:BA480"/>
    <mergeCell ref="BB479:BB480"/>
    <mergeCell ref="BC479:BC480"/>
    <mergeCell ref="BD479:BD480"/>
    <mergeCell ref="BC461:BC462"/>
    <mergeCell ref="BD461:BD462"/>
    <mergeCell ref="BA463:BA464"/>
    <mergeCell ref="BB463:BB464"/>
    <mergeCell ref="BC463:BC464"/>
    <mergeCell ref="BD463:BD464"/>
    <mergeCell ref="BA469:BA470"/>
    <mergeCell ref="BB469:BB470"/>
    <mergeCell ref="BC469:BC470"/>
    <mergeCell ref="BD469:BD470"/>
    <mergeCell ref="BA459:BA460"/>
    <mergeCell ref="BB459:BB460"/>
    <mergeCell ref="BC459:BC460"/>
    <mergeCell ref="BD459:BD460"/>
    <mergeCell ref="BA461:BA462"/>
    <mergeCell ref="BB461:BB462"/>
    <mergeCell ref="BA465:BA466"/>
    <mergeCell ref="BB465:BB466"/>
    <mergeCell ref="BC465:BC466"/>
    <mergeCell ref="BD465:BD466"/>
    <mergeCell ref="BA467:BA468"/>
    <mergeCell ref="BB467:BB468"/>
    <mergeCell ref="BC467:BC468"/>
    <mergeCell ref="BD467:BD468"/>
    <mergeCell ref="BC449:BC450"/>
    <mergeCell ref="BD449:BD450"/>
    <mergeCell ref="BA451:BA452"/>
    <mergeCell ref="BB451:BB452"/>
    <mergeCell ref="BC451:BC452"/>
    <mergeCell ref="BD451:BD452"/>
    <mergeCell ref="BA457:BA458"/>
    <mergeCell ref="BB457:BB458"/>
    <mergeCell ref="BC457:BC458"/>
    <mergeCell ref="BD457:BD458"/>
    <mergeCell ref="BA447:BA448"/>
    <mergeCell ref="BB447:BB448"/>
    <mergeCell ref="BC447:BC448"/>
    <mergeCell ref="BD447:BD448"/>
    <mergeCell ref="BA449:BA450"/>
    <mergeCell ref="BB449:BB450"/>
    <mergeCell ref="BA453:BA454"/>
    <mergeCell ref="BB453:BB454"/>
    <mergeCell ref="BC453:BC454"/>
    <mergeCell ref="BD453:BD454"/>
    <mergeCell ref="BA455:BA456"/>
    <mergeCell ref="BB455:BB456"/>
    <mergeCell ref="BC455:BC456"/>
    <mergeCell ref="BD455:BD456"/>
    <mergeCell ref="BC437:BC438"/>
    <mergeCell ref="BD437:BD438"/>
    <mergeCell ref="BA439:BA440"/>
    <mergeCell ref="BB439:BB440"/>
    <mergeCell ref="BC439:BC440"/>
    <mergeCell ref="BD439:BD440"/>
    <mergeCell ref="BA445:BA446"/>
    <mergeCell ref="BB445:BB446"/>
    <mergeCell ref="BC445:BC446"/>
    <mergeCell ref="BD445:BD446"/>
    <mergeCell ref="BA435:BA436"/>
    <mergeCell ref="BB435:BB436"/>
    <mergeCell ref="BC435:BC436"/>
    <mergeCell ref="BD435:BD436"/>
    <mergeCell ref="BA437:BA438"/>
    <mergeCell ref="BB437:BB438"/>
    <mergeCell ref="BA441:BA442"/>
    <mergeCell ref="BB441:BB442"/>
    <mergeCell ref="BC441:BC442"/>
    <mergeCell ref="BD441:BD442"/>
    <mergeCell ref="BA443:BA444"/>
    <mergeCell ref="BB443:BB444"/>
    <mergeCell ref="BC443:BC444"/>
    <mergeCell ref="BD443:BD444"/>
    <mergeCell ref="BC425:BC426"/>
    <mergeCell ref="BD425:BD426"/>
    <mergeCell ref="BA427:BA428"/>
    <mergeCell ref="BB427:BB428"/>
    <mergeCell ref="BC427:BC428"/>
    <mergeCell ref="BD427:BD428"/>
    <mergeCell ref="BA433:BA434"/>
    <mergeCell ref="BB433:BB434"/>
    <mergeCell ref="BC433:BC434"/>
    <mergeCell ref="BD433:BD434"/>
    <mergeCell ref="BA423:BA424"/>
    <mergeCell ref="BB423:BB424"/>
    <mergeCell ref="BC423:BC424"/>
    <mergeCell ref="BD423:BD424"/>
    <mergeCell ref="BA425:BA426"/>
    <mergeCell ref="BB425:BB426"/>
    <mergeCell ref="BA429:BA430"/>
    <mergeCell ref="BB429:BB430"/>
    <mergeCell ref="BC429:BC430"/>
    <mergeCell ref="BD429:BD430"/>
    <mergeCell ref="BA431:BA432"/>
    <mergeCell ref="BB431:BB432"/>
    <mergeCell ref="BC431:BC432"/>
    <mergeCell ref="BD431:BD432"/>
    <mergeCell ref="BC413:BC414"/>
    <mergeCell ref="BD413:BD414"/>
    <mergeCell ref="BA415:BA416"/>
    <mergeCell ref="BB415:BB416"/>
    <mergeCell ref="BC415:BC416"/>
    <mergeCell ref="BD415:BD416"/>
    <mergeCell ref="BA421:BA422"/>
    <mergeCell ref="BB421:BB422"/>
    <mergeCell ref="BC421:BC422"/>
    <mergeCell ref="BD421:BD422"/>
    <mergeCell ref="BA411:BA412"/>
    <mergeCell ref="BB411:BB412"/>
    <mergeCell ref="BC411:BC412"/>
    <mergeCell ref="BD411:BD412"/>
    <mergeCell ref="BA413:BA414"/>
    <mergeCell ref="BB413:BB414"/>
    <mergeCell ref="BA417:BA418"/>
    <mergeCell ref="BB417:BB418"/>
    <mergeCell ref="BC417:BC418"/>
    <mergeCell ref="BD417:BD418"/>
    <mergeCell ref="BA419:BA420"/>
    <mergeCell ref="BB419:BB420"/>
    <mergeCell ref="BC419:BC420"/>
    <mergeCell ref="BD419:BD420"/>
    <mergeCell ref="BC401:BC402"/>
    <mergeCell ref="BD401:BD402"/>
    <mergeCell ref="BA403:BA404"/>
    <mergeCell ref="BB403:BB404"/>
    <mergeCell ref="BC403:BC404"/>
    <mergeCell ref="BD403:BD404"/>
    <mergeCell ref="BA409:BA410"/>
    <mergeCell ref="BB409:BB410"/>
    <mergeCell ref="BC409:BC410"/>
    <mergeCell ref="BD409:BD410"/>
    <mergeCell ref="BA399:BA400"/>
    <mergeCell ref="BB399:BB400"/>
    <mergeCell ref="BC399:BC400"/>
    <mergeCell ref="BD399:BD400"/>
    <mergeCell ref="BA401:BA402"/>
    <mergeCell ref="BB401:BB402"/>
    <mergeCell ref="BA405:BA406"/>
    <mergeCell ref="BB405:BB406"/>
    <mergeCell ref="BC405:BC406"/>
    <mergeCell ref="BD405:BD406"/>
    <mergeCell ref="BA407:BA408"/>
    <mergeCell ref="BB407:BB408"/>
    <mergeCell ref="BC407:BC408"/>
    <mergeCell ref="BD407:BD408"/>
    <mergeCell ref="BC389:BC390"/>
    <mergeCell ref="BD389:BD390"/>
    <mergeCell ref="BA391:BA392"/>
    <mergeCell ref="BB391:BB392"/>
    <mergeCell ref="BC391:BC392"/>
    <mergeCell ref="BD391:BD392"/>
    <mergeCell ref="BA397:BA398"/>
    <mergeCell ref="BB397:BB398"/>
    <mergeCell ref="BC397:BC398"/>
    <mergeCell ref="BD397:BD398"/>
    <mergeCell ref="BA387:BA388"/>
    <mergeCell ref="BB387:BB388"/>
    <mergeCell ref="BC387:BC388"/>
    <mergeCell ref="BD387:BD388"/>
    <mergeCell ref="BA389:BA390"/>
    <mergeCell ref="BB389:BB390"/>
    <mergeCell ref="BA393:BA394"/>
    <mergeCell ref="BB393:BB394"/>
    <mergeCell ref="BC393:BC394"/>
    <mergeCell ref="BD393:BD394"/>
    <mergeCell ref="BA395:BA396"/>
    <mergeCell ref="BB395:BB396"/>
    <mergeCell ref="BC395:BC396"/>
    <mergeCell ref="BD395:BD396"/>
    <mergeCell ref="BC377:BC378"/>
    <mergeCell ref="BD377:BD378"/>
    <mergeCell ref="BA379:BA380"/>
    <mergeCell ref="BB379:BB380"/>
    <mergeCell ref="BC379:BC380"/>
    <mergeCell ref="BD379:BD380"/>
    <mergeCell ref="BA385:BA386"/>
    <mergeCell ref="BB385:BB386"/>
    <mergeCell ref="BC385:BC386"/>
    <mergeCell ref="BD385:BD386"/>
    <mergeCell ref="BA375:BA376"/>
    <mergeCell ref="BB375:BB376"/>
    <mergeCell ref="BC375:BC376"/>
    <mergeCell ref="BD375:BD376"/>
    <mergeCell ref="BA377:BA378"/>
    <mergeCell ref="BB377:BB378"/>
    <mergeCell ref="BA381:BA382"/>
    <mergeCell ref="BB381:BB382"/>
    <mergeCell ref="BC381:BC382"/>
    <mergeCell ref="BD381:BD382"/>
    <mergeCell ref="BA383:BA384"/>
    <mergeCell ref="BB383:BB384"/>
    <mergeCell ref="BC383:BC384"/>
    <mergeCell ref="BD383:BD384"/>
    <mergeCell ref="BC365:BC366"/>
    <mergeCell ref="BD365:BD366"/>
    <mergeCell ref="BA367:BA368"/>
    <mergeCell ref="BB367:BB368"/>
    <mergeCell ref="BC367:BC368"/>
    <mergeCell ref="BD367:BD368"/>
    <mergeCell ref="BA373:BA374"/>
    <mergeCell ref="BB373:BB374"/>
    <mergeCell ref="BC373:BC374"/>
    <mergeCell ref="BD373:BD374"/>
    <mergeCell ref="BA363:BA364"/>
    <mergeCell ref="BB363:BB364"/>
    <mergeCell ref="BC363:BC364"/>
    <mergeCell ref="BD363:BD364"/>
    <mergeCell ref="BA365:BA366"/>
    <mergeCell ref="BB365:BB366"/>
    <mergeCell ref="BA369:BA370"/>
    <mergeCell ref="BB369:BB370"/>
    <mergeCell ref="BC369:BC370"/>
    <mergeCell ref="BD369:BD370"/>
    <mergeCell ref="BA371:BA372"/>
    <mergeCell ref="BB371:BB372"/>
    <mergeCell ref="BC371:BC372"/>
    <mergeCell ref="BD371:BD372"/>
    <mergeCell ref="BC353:BC354"/>
    <mergeCell ref="BD353:BD354"/>
    <mergeCell ref="BA355:BA356"/>
    <mergeCell ref="BB355:BB356"/>
    <mergeCell ref="BC355:BC356"/>
    <mergeCell ref="BD355:BD356"/>
    <mergeCell ref="BA361:BA362"/>
    <mergeCell ref="BB361:BB362"/>
    <mergeCell ref="BC361:BC362"/>
    <mergeCell ref="BD361:BD362"/>
    <mergeCell ref="BA351:BA352"/>
    <mergeCell ref="BB351:BB352"/>
    <mergeCell ref="BC351:BC352"/>
    <mergeCell ref="BD351:BD352"/>
    <mergeCell ref="BA353:BA354"/>
    <mergeCell ref="BB353:BB354"/>
    <mergeCell ref="BA357:BA358"/>
    <mergeCell ref="BB357:BB358"/>
    <mergeCell ref="BC357:BC358"/>
    <mergeCell ref="BD357:BD358"/>
    <mergeCell ref="BA359:BA360"/>
    <mergeCell ref="BB359:BB360"/>
    <mergeCell ref="BC359:BC360"/>
    <mergeCell ref="BD359:BD360"/>
    <mergeCell ref="BC341:BC342"/>
    <mergeCell ref="BD341:BD342"/>
    <mergeCell ref="BA343:BA344"/>
    <mergeCell ref="BB343:BB344"/>
    <mergeCell ref="BC343:BC344"/>
    <mergeCell ref="BD343:BD344"/>
    <mergeCell ref="BA349:BA350"/>
    <mergeCell ref="BB349:BB350"/>
    <mergeCell ref="BC349:BC350"/>
    <mergeCell ref="BD349:BD350"/>
    <mergeCell ref="BA339:BA340"/>
    <mergeCell ref="BB339:BB340"/>
    <mergeCell ref="BC339:BC340"/>
    <mergeCell ref="BD339:BD340"/>
    <mergeCell ref="BA341:BA342"/>
    <mergeCell ref="BB341:BB342"/>
    <mergeCell ref="BA345:BA346"/>
    <mergeCell ref="BB345:BB346"/>
    <mergeCell ref="BC345:BC346"/>
    <mergeCell ref="BD345:BD346"/>
    <mergeCell ref="BA347:BA348"/>
    <mergeCell ref="BB347:BB348"/>
    <mergeCell ref="BC347:BC348"/>
    <mergeCell ref="BD347:BD348"/>
    <mergeCell ref="BC329:BC330"/>
    <mergeCell ref="BD329:BD330"/>
    <mergeCell ref="BA331:BA332"/>
    <mergeCell ref="BB331:BB332"/>
    <mergeCell ref="BC331:BC332"/>
    <mergeCell ref="BD331:BD332"/>
    <mergeCell ref="BA337:BA338"/>
    <mergeCell ref="BB337:BB338"/>
    <mergeCell ref="BC337:BC338"/>
    <mergeCell ref="BD337:BD338"/>
    <mergeCell ref="BA327:BA328"/>
    <mergeCell ref="BB327:BB328"/>
    <mergeCell ref="BC327:BC328"/>
    <mergeCell ref="BD327:BD328"/>
    <mergeCell ref="BA329:BA330"/>
    <mergeCell ref="BB329:BB330"/>
    <mergeCell ref="BA333:BA334"/>
    <mergeCell ref="BB333:BB334"/>
    <mergeCell ref="BC333:BC334"/>
    <mergeCell ref="BD333:BD334"/>
    <mergeCell ref="BA335:BA336"/>
    <mergeCell ref="BB335:BB336"/>
    <mergeCell ref="BC335:BC336"/>
    <mergeCell ref="BD335:BD336"/>
    <mergeCell ref="BC317:BC318"/>
    <mergeCell ref="BD317:BD318"/>
    <mergeCell ref="BA319:BA320"/>
    <mergeCell ref="BB319:BB320"/>
    <mergeCell ref="BC319:BC320"/>
    <mergeCell ref="BD319:BD320"/>
    <mergeCell ref="BA325:BA326"/>
    <mergeCell ref="BB325:BB326"/>
    <mergeCell ref="BC325:BC326"/>
    <mergeCell ref="BD325:BD326"/>
    <mergeCell ref="BA315:BA316"/>
    <mergeCell ref="BB315:BB316"/>
    <mergeCell ref="BC315:BC316"/>
    <mergeCell ref="BD315:BD316"/>
    <mergeCell ref="BA317:BA318"/>
    <mergeCell ref="BB317:BB318"/>
    <mergeCell ref="BA321:BA322"/>
    <mergeCell ref="BB321:BB322"/>
    <mergeCell ref="BC321:BC322"/>
    <mergeCell ref="BD321:BD322"/>
    <mergeCell ref="BA323:BA324"/>
    <mergeCell ref="BB323:BB324"/>
    <mergeCell ref="BC323:BC324"/>
    <mergeCell ref="BD323:BD324"/>
    <mergeCell ref="BC305:BC306"/>
    <mergeCell ref="BD305:BD306"/>
    <mergeCell ref="BA307:BA308"/>
    <mergeCell ref="BB307:BB308"/>
    <mergeCell ref="BC307:BC308"/>
    <mergeCell ref="BD307:BD308"/>
    <mergeCell ref="BA313:BA314"/>
    <mergeCell ref="BB313:BB314"/>
    <mergeCell ref="BC313:BC314"/>
    <mergeCell ref="BD313:BD314"/>
    <mergeCell ref="BA303:BA304"/>
    <mergeCell ref="BB303:BB304"/>
    <mergeCell ref="BC303:BC304"/>
    <mergeCell ref="BD303:BD304"/>
    <mergeCell ref="BA305:BA306"/>
    <mergeCell ref="BB305:BB306"/>
    <mergeCell ref="BA309:BA310"/>
    <mergeCell ref="BB309:BB310"/>
    <mergeCell ref="BC309:BC310"/>
    <mergeCell ref="BD309:BD310"/>
    <mergeCell ref="BA311:BA312"/>
    <mergeCell ref="BB311:BB312"/>
    <mergeCell ref="BC311:BC312"/>
    <mergeCell ref="BD311:BD312"/>
    <mergeCell ref="BC293:BC294"/>
    <mergeCell ref="BD293:BD294"/>
    <mergeCell ref="BA295:BA296"/>
    <mergeCell ref="BB295:BB296"/>
    <mergeCell ref="BC295:BC296"/>
    <mergeCell ref="BD295:BD296"/>
    <mergeCell ref="BA301:BA302"/>
    <mergeCell ref="BB301:BB302"/>
    <mergeCell ref="BC301:BC302"/>
    <mergeCell ref="BD301:BD302"/>
    <mergeCell ref="BA291:BA292"/>
    <mergeCell ref="BB291:BB292"/>
    <mergeCell ref="BC291:BC292"/>
    <mergeCell ref="BD291:BD292"/>
    <mergeCell ref="BA293:BA294"/>
    <mergeCell ref="BB293:BB294"/>
    <mergeCell ref="BA297:BA298"/>
    <mergeCell ref="BB297:BB298"/>
    <mergeCell ref="BC297:BC298"/>
    <mergeCell ref="BD297:BD298"/>
    <mergeCell ref="BA299:BA300"/>
    <mergeCell ref="BB299:BB300"/>
    <mergeCell ref="BC299:BC300"/>
    <mergeCell ref="BD299:BD300"/>
    <mergeCell ref="BC281:BC282"/>
    <mergeCell ref="BD281:BD282"/>
    <mergeCell ref="BA283:BA284"/>
    <mergeCell ref="BB283:BB284"/>
    <mergeCell ref="BC283:BC284"/>
    <mergeCell ref="BD283:BD284"/>
    <mergeCell ref="BA289:BA290"/>
    <mergeCell ref="BB289:BB290"/>
    <mergeCell ref="BC289:BC290"/>
    <mergeCell ref="BD289:BD290"/>
    <mergeCell ref="BA279:BA280"/>
    <mergeCell ref="BB279:BB280"/>
    <mergeCell ref="BC279:BC280"/>
    <mergeCell ref="BD279:BD280"/>
    <mergeCell ref="BA281:BA282"/>
    <mergeCell ref="BB281:BB282"/>
    <mergeCell ref="BA285:BA286"/>
    <mergeCell ref="BB285:BB286"/>
    <mergeCell ref="BC285:BC286"/>
    <mergeCell ref="BD285:BD286"/>
    <mergeCell ref="BA287:BA288"/>
    <mergeCell ref="BB287:BB288"/>
    <mergeCell ref="BC287:BC288"/>
    <mergeCell ref="BD287:BD288"/>
    <mergeCell ref="BC269:BC270"/>
    <mergeCell ref="BD269:BD270"/>
    <mergeCell ref="BA271:BA272"/>
    <mergeCell ref="BB271:BB272"/>
    <mergeCell ref="BC271:BC272"/>
    <mergeCell ref="BD271:BD272"/>
    <mergeCell ref="BA277:BA278"/>
    <mergeCell ref="BB277:BB278"/>
    <mergeCell ref="BC277:BC278"/>
    <mergeCell ref="BD277:BD278"/>
    <mergeCell ref="BA267:BA268"/>
    <mergeCell ref="BB267:BB268"/>
    <mergeCell ref="BC267:BC268"/>
    <mergeCell ref="BD267:BD268"/>
    <mergeCell ref="BA269:BA270"/>
    <mergeCell ref="BB269:BB270"/>
    <mergeCell ref="BA273:BA274"/>
    <mergeCell ref="BB273:BB274"/>
    <mergeCell ref="BC273:BC274"/>
    <mergeCell ref="BD273:BD274"/>
    <mergeCell ref="BA275:BA276"/>
    <mergeCell ref="BB275:BB276"/>
    <mergeCell ref="BC275:BC276"/>
    <mergeCell ref="BD275:BD276"/>
    <mergeCell ref="BC257:BC258"/>
    <mergeCell ref="BD257:BD258"/>
    <mergeCell ref="BA259:BA260"/>
    <mergeCell ref="BB259:BB260"/>
    <mergeCell ref="BC259:BC260"/>
    <mergeCell ref="BD259:BD260"/>
    <mergeCell ref="BA265:BA266"/>
    <mergeCell ref="BB265:BB266"/>
    <mergeCell ref="BC265:BC266"/>
    <mergeCell ref="BD265:BD266"/>
    <mergeCell ref="BA255:BA256"/>
    <mergeCell ref="BB255:BB256"/>
    <mergeCell ref="BC255:BC256"/>
    <mergeCell ref="BD255:BD256"/>
    <mergeCell ref="BA257:BA258"/>
    <mergeCell ref="BB257:BB258"/>
    <mergeCell ref="BA261:BA262"/>
    <mergeCell ref="BB261:BB262"/>
    <mergeCell ref="BC261:BC262"/>
    <mergeCell ref="BD261:BD262"/>
    <mergeCell ref="BA263:BA264"/>
    <mergeCell ref="BB263:BB264"/>
    <mergeCell ref="BC263:BC264"/>
    <mergeCell ref="BD263:BD264"/>
    <mergeCell ref="BC245:BC246"/>
    <mergeCell ref="BD245:BD246"/>
    <mergeCell ref="BA247:BA248"/>
    <mergeCell ref="BB247:BB248"/>
    <mergeCell ref="BC247:BC248"/>
    <mergeCell ref="BD247:BD248"/>
    <mergeCell ref="BA253:BA254"/>
    <mergeCell ref="BB253:BB254"/>
    <mergeCell ref="BC253:BC254"/>
    <mergeCell ref="BD253:BD254"/>
    <mergeCell ref="BA243:BA244"/>
    <mergeCell ref="BB243:BB244"/>
    <mergeCell ref="BC243:BC244"/>
    <mergeCell ref="BD243:BD244"/>
    <mergeCell ref="BA245:BA246"/>
    <mergeCell ref="BB245:BB246"/>
    <mergeCell ref="BA249:BA250"/>
    <mergeCell ref="BB249:BB250"/>
    <mergeCell ref="BC249:BC250"/>
    <mergeCell ref="BD249:BD250"/>
    <mergeCell ref="BA251:BA252"/>
    <mergeCell ref="BB251:BB252"/>
    <mergeCell ref="BC251:BC252"/>
    <mergeCell ref="BD251:BD252"/>
    <mergeCell ref="BC233:BC234"/>
    <mergeCell ref="BD233:BD234"/>
    <mergeCell ref="BA235:BA236"/>
    <mergeCell ref="BB235:BB236"/>
    <mergeCell ref="BC235:BC236"/>
    <mergeCell ref="BD235:BD236"/>
    <mergeCell ref="BA241:BA242"/>
    <mergeCell ref="BB241:BB242"/>
    <mergeCell ref="BC241:BC242"/>
    <mergeCell ref="BD241:BD242"/>
    <mergeCell ref="BA231:BA232"/>
    <mergeCell ref="BB231:BB232"/>
    <mergeCell ref="BC231:BC232"/>
    <mergeCell ref="BD231:BD232"/>
    <mergeCell ref="BA233:BA234"/>
    <mergeCell ref="BB233:BB234"/>
    <mergeCell ref="BA237:BA238"/>
    <mergeCell ref="BB237:BB238"/>
    <mergeCell ref="BC237:BC238"/>
    <mergeCell ref="BD237:BD238"/>
    <mergeCell ref="BA239:BA240"/>
    <mergeCell ref="BB239:BB240"/>
    <mergeCell ref="BC239:BC240"/>
    <mergeCell ref="BD239:BD240"/>
    <mergeCell ref="BC221:BC222"/>
    <mergeCell ref="BD221:BD222"/>
    <mergeCell ref="BA223:BA224"/>
    <mergeCell ref="BB223:BB224"/>
    <mergeCell ref="BC223:BC224"/>
    <mergeCell ref="BD223:BD224"/>
    <mergeCell ref="BA229:BA230"/>
    <mergeCell ref="BB229:BB230"/>
    <mergeCell ref="BC229:BC230"/>
    <mergeCell ref="BD229:BD230"/>
    <mergeCell ref="BA219:BA220"/>
    <mergeCell ref="BB219:BB220"/>
    <mergeCell ref="BC219:BC220"/>
    <mergeCell ref="BD219:BD220"/>
    <mergeCell ref="BA221:BA222"/>
    <mergeCell ref="BB221:BB222"/>
    <mergeCell ref="BA225:BA226"/>
    <mergeCell ref="BB225:BB226"/>
    <mergeCell ref="BC225:BC226"/>
    <mergeCell ref="BD225:BD226"/>
    <mergeCell ref="BA227:BA228"/>
    <mergeCell ref="BB227:BB228"/>
    <mergeCell ref="BC227:BC228"/>
    <mergeCell ref="BD227:BD228"/>
    <mergeCell ref="BC209:BC210"/>
    <mergeCell ref="BD209:BD210"/>
    <mergeCell ref="BA211:BA212"/>
    <mergeCell ref="BB211:BB212"/>
    <mergeCell ref="BC211:BC212"/>
    <mergeCell ref="BD211:BD212"/>
    <mergeCell ref="BA217:BA218"/>
    <mergeCell ref="BB217:BB218"/>
    <mergeCell ref="BC217:BC218"/>
    <mergeCell ref="BD217:BD218"/>
    <mergeCell ref="BA207:BA208"/>
    <mergeCell ref="BB207:BB208"/>
    <mergeCell ref="BC207:BC208"/>
    <mergeCell ref="BD207:BD208"/>
    <mergeCell ref="BA209:BA210"/>
    <mergeCell ref="BB209:BB210"/>
    <mergeCell ref="BA213:BA214"/>
    <mergeCell ref="BB213:BB214"/>
    <mergeCell ref="BC213:BC214"/>
    <mergeCell ref="BD213:BD214"/>
    <mergeCell ref="BA215:BA216"/>
    <mergeCell ref="BB215:BB216"/>
    <mergeCell ref="BC215:BC216"/>
    <mergeCell ref="BD215:BD216"/>
    <mergeCell ref="BC197:BC198"/>
    <mergeCell ref="BD197:BD198"/>
    <mergeCell ref="BA199:BA200"/>
    <mergeCell ref="BB199:BB200"/>
    <mergeCell ref="BC199:BC200"/>
    <mergeCell ref="BD199:BD200"/>
    <mergeCell ref="BA205:BA206"/>
    <mergeCell ref="BB205:BB206"/>
    <mergeCell ref="BC205:BC206"/>
    <mergeCell ref="BD205:BD206"/>
    <mergeCell ref="BA195:BA196"/>
    <mergeCell ref="BB195:BB196"/>
    <mergeCell ref="BC195:BC196"/>
    <mergeCell ref="BD195:BD196"/>
    <mergeCell ref="BA197:BA198"/>
    <mergeCell ref="BB197:BB198"/>
    <mergeCell ref="BA201:BA202"/>
    <mergeCell ref="BB201:BB202"/>
    <mergeCell ref="BC201:BC202"/>
    <mergeCell ref="BD201:BD202"/>
    <mergeCell ref="BA203:BA204"/>
    <mergeCell ref="BB203:BB204"/>
    <mergeCell ref="BC203:BC204"/>
    <mergeCell ref="BD203:BD204"/>
    <mergeCell ref="BC185:BC186"/>
    <mergeCell ref="BD185:BD186"/>
    <mergeCell ref="BA187:BA188"/>
    <mergeCell ref="BB187:BB188"/>
    <mergeCell ref="BC187:BC188"/>
    <mergeCell ref="BD187:BD188"/>
    <mergeCell ref="BA193:BA194"/>
    <mergeCell ref="BB193:BB194"/>
    <mergeCell ref="BC193:BC194"/>
    <mergeCell ref="BD193:BD194"/>
    <mergeCell ref="BA183:BA184"/>
    <mergeCell ref="BB183:BB184"/>
    <mergeCell ref="BC183:BC184"/>
    <mergeCell ref="BD183:BD184"/>
    <mergeCell ref="BA185:BA186"/>
    <mergeCell ref="BB185:BB186"/>
    <mergeCell ref="BA189:BA190"/>
    <mergeCell ref="BB189:BB190"/>
    <mergeCell ref="BC189:BC190"/>
    <mergeCell ref="BD189:BD190"/>
    <mergeCell ref="BA191:BA192"/>
    <mergeCell ref="BB191:BB192"/>
    <mergeCell ref="BC191:BC192"/>
    <mergeCell ref="BD191:BD192"/>
    <mergeCell ref="BC173:BC174"/>
    <mergeCell ref="BD173:BD174"/>
    <mergeCell ref="BA175:BA176"/>
    <mergeCell ref="BB175:BB176"/>
    <mergeCell ref="BC175:BC176"/>
    <mergeCell ref="BD175:BD176"/>
    <mergeCell ref="BA181:BA182"/>
    <mergeCell ref="BB181:BB182"/>
    <mergeCell ref="BC181:BC182"/>
    <mergeCell ref="BD181:BD182"/>
    <mergeCell ref="BA171:BA172"/>
    <mergeCell ref="BB171:BB172"/>
    <mergeCell ref="BC171:BC172"/>
    <mergeCell ref="BD171:BD172"/>
    <mergeCell ref="BA173:BA174"/>
    <mergeCell ref="BB173:BB174"/>
    <mergeCell ref="BA177:BA178"/>
    <mergeCell ref="BB177:BB178"/>
    <mergeCell ref="BC177:BC178"/>
    <mergeCell ref="BD177:BD178"/>
    <mergeCell ref="BA179:BA180"/>
    <mergeCell ref="BB179:BB180"/>
    <mergeCell ref="BC179:BC180"/>
    <mergeCell ref="BD179:BD180"/>
    <mergeCell ref="BC161:BC162"/>
    <mergeCell ref="BD161:BD162"/>
    <mergeCell ref="BA163:BA164"/>
    <mergeCell ref="BB163:BB164"/>
    <mergeCell ref="BC163:BC164"/>
    <mergeCell ref="BD163:BD164"/>
    <mergeCell ref="BA169:BA170"/>
    <mergeCell ref="BB169:BB170"/>
    <mergeCell ref="BC169:BC170"/>
    <mergeCell ref="BD169:BD170"/>
    <mergeCell ref="BA159:BA160"/>
    <mergeCell ref="BB159:BB160"/>
    <mergeCell ref="BC159:BC160"/>
    <mergeCell ref="BD159:BD160"/>
    <mergeCell ref="BA161:BA162"/>
    <mergeCell ref="BB161:BB162"/>
    <mergeCell ref="BA165:BA166"/>
    <mergeCell ref="BB165:BB166"/>
    <mergeCell ref="BC165:BC166"/>
    <mergeCell ref="BD165:BD166"/>
    <mergeCell ref="BA167:BA168"/>
    <mergeCell ref="BB167:BB168"/>
    <mergeCell ref="BC167:BC168"/>
    <mergeCell ref="BD167:BD168"/>
    <mergeCell ref="BC149:BC150"/>
    <mergeCell ref="BD149:BD150"/>
    <mergeCell ref="BA151:BA152"/>
    <mergeCell ref="BB151:BB152"/>
    <mergeCell ref="BC151:BC152"/>
    <mergeCell ref="BD151:BD152"/>
    <mergeCell ref="BA157:BA158"/>
    <mergeCell ref="BB157:BB158"/>
    <mergeCell ref="BC157:BC158"/>
    <mergeCell ref="BD157:BD158"/>
    <mergeCell ref="BA147:BA148"/>
    <mergeCell ref="BB147:BB148"/>
    <mergeCell ref="BC147:BC148"/>
    <mergeCell ref="BD147:BD148"/>
    <mergeCell ref="BA149:BA150"/>
    <mergeCell ref="BB149:BB150"/>
    <mergeCell ref="BA153:BA154"/>
    <mergeCell ref="BB153:BB154"/>
    <mergeCell ref="BC153:BC154"/>
    <mergeCell ref="BD153:BD154"/>
    <mergeCell ref="BA155:BA156"/>
    <mergeCell ref="BB155:BB156"/>
    <mergeCell ref="BC155:BC156"/>
    <mergeCell ref="BD155:BD156"/>
    <mergeCell ref="BC137:BC138"/>
    <mergeCell ref="BD137:BD138"/>
    <mergeCell ref="BA139:BA140"/>
    <mergeCell ref="BB139:BB140"/>
    <mergeCell ref="BC139:BC140"/>
    <mergeCell ref="BD139:BD140"/>
    <mergeCell ref="BA145:BA146"/>
    <mergeCell ref="BB145:BB146"/>
    <mergeCell ref="BC145:BC146"/>
    <mergeCell ref="BD145:BD146"/>
    <mergeCell ref="BA135:BA136"/>
    <mergeCell ref="BB135:BB136"/>
    <mergeCell ref="BC135:BC136"/>
    <mergeCell ref="BD135:BD136"/>
    <mergeCell ref="BA137:BA138"/>
    <mergeCell ref="BB137:BB138"/>
    <mergeCell ref="BA141:BA142"/>
    <mergeCell ref="BB141:BB142"/>
    <mergeCell ref="BC141:BC142"/>
    <mergeCell ref="BD141:BD142"/>
    <mergeCell ref="BA143:BA144"/>
    <mergeCell ref="BB143:BB144"/>
    <mergeCell ref="BC143:BC144"/>
    <mergeCell ref="BD143:BD144"/>
    <mergeCell ref="BC125:BC126"/>
    <mergeCell ref="BD125:BD126"/>
    <mergeCell ref="BA127:BA128"/>
    <mergeCell ref="BB127:BB128"/>
    <mergeCell ref="BC127:BC128"/>
    <mergeCell ref="BD127:BD128"/>
    <mergeCell ref="BA133:BA134"/>
    <mergeCell ref="BB133:BB134"/>
    <mergeCell ref="BC133:BC134"/>
    <mergeCell ref="BD133:BD134"/>
    <mergeCell ref="BA123:BA124"/>
    <mergeCell ref="BB123:BB124"/>
    <mergeCell ref="BC123:BC124"/>
    <mergeCell ref="BD123:BD124"/>
    <mergeCell ref="BA125:BA126"/>
    <mergeCell ref="BB125:BB126"/>
    <mergeCell ref="BA129:BA130"/>
    <mergeCell ref="BB129:BB130"/>
    <mergeCell ref="BC129:BC130"/>
    <mergeCell ref="BD129:BD130"/>
    <mergeCell ref="BA131:BA132"/>
    <mergeCell ref="BB131:BB132"/>
    <mergeCell ref="BC131:BC132"/>
    <mergeCell ref="BD131:BD132"/>
    <mergeCell ref="BC113:BC114"/>
    <mergeCell ref="BD113:BD114"/>
    <mergeCell ref="BA115:BA116"/>
    <mergeCell ref="BB115:BB116"/>
    <mergeCell ref="BC115:BC116"/>
    <mergeCell ref="BD115:BD116"/>
    <mergeCell ref="BA121:BA122"/>
    <mergeCell ref="BB121:BB122"/>
    <mergeCell ref="BC121:BC122"/>
    <mergeCell ref="BD121:BD122"/>
    <mergeCell ref="BA111:BA112"/>
    <mergeCell ref="BB111:BB112"/>
    <mergeCell ref="BC111:BC112"/>
    <mergeCell ref="BD111:BD112"/>
    <mergeCell ref="BA113:BA114"/>
    <mergeCell ref="BB113:BB114"/>
    <mergeCell ref="BA117:BA118"/>
    <mergeCell ref="BB117:BB118"/>
    <mergeCell ref="BC117:BC118"/>
    <mergeCell ref="BD117:BD118"/>
    <mergeCell ref="BA119:BA120"/>
    <mergeCell ref="BB119:BB120"/>
    <mergeCell ref="BC119:BC120"/>
    <mergeCell ref="BD119:BD120"/>
    <mergeCell ref="BC101:BC102"/>
    <mergeCell ref="BD101:BD102"/>
    <mergeCell ref="BA103:BA104"/>
    <mergeCell ref="BB103:BB104"/>
    <mergeCell ref="BC103:BC104"/>
    <mergeCell ref="BD103:BD104"/>
    <mergeCell ref="BA109:BA110"/>
    <mergeCell ref="BB109:BB110"/>
    <mergeCell ref="BC109:BC110"/>
    <mergeCell ref="BD109:BD110"/>
    <mergeCell ref="BA101:BA102"/>
    <mergeCell ref="BB101:BB102"/>
    <mergeCell ref="BA105:BA106"/>
    <mergeCell ref="BB105:BB106"/>
    <mergeCell ref="BC105:BC106"/>
    <mergeCell ref="BD105:BD106"/>
    <mergeCell ref="BA107:BA108"/>
    <mergeCell ref="BB107:BB108"/>
    <mergeCell ref="BC107:BC108"/>
    <mergeCell ref="BD107:BD108"/>
    <mergeCell ref="BC89:BC90"/>
    <mergeCell ref="BD89:BD90"/>
    <mergeCell ref="BA91:BA92"/>
    <mergeCell ref="BB91:BB92"/>
    <mergeCell ref="BC91:BC92"/>
    <mergeCell ref="BD91:BD92"/>
    <mergeCell ref="BA97:BA98"/>
    <mergeCell ref="BB97:BB98"/>
    <mergeCell ref="BC97:BC98"/>
    <mergeCell ref="BD97:BD98"/>
    <mergeCell ref="BA89:BA90"/>
    <mergeCell ref="BB89:BB90"/>
    <mergeCell ref="BA93:BA94"/>
    <mergeCell ref="BB93:BB94"/>
    <mergeCell ref="BC93:BC94"/>
    <mergeCell ref="BD93:BD94"/>
    <mergeCell ref="BA95:BA96"/>
    <mergeCell ref="BB95:BB96"/>
    <mergeCell ref="BC95:BC96"/>
    <mergeCell ref="BD95:BD96"/>
    <mergeCell ref="BA85:BA86"/>
    <mergeCell ref="BB85:BB86"/>
    <mergeCell ref="BC85:BC86"/>
    <mergeCell ref="BD85:BD86"/>
    <mergeCell ref="BA99:BA100"/>
    <mergeCell ref="BB99:BB100"/>
    <mergeCell ref="BC99:BC100"/>
    <mergeCell ref="BD99:BD100"/>
    <mergeCell ref="BA81:BA82"/>
    <mergeCell ref="BB81:BB82"/>
    <mergeCell ref="BC81:BC82"/>
    <mergeCell ref="BD81:BD82"/>
    <mergeCell ref="BA83:BA84"/>
    <mergeCell ref="BB83:BB84"/>
    <mergeCell ref="BC83:BC84"/>
    <mergeCell ref="BD83:BD84"/>
    <mergeCell ref="BD67:BD68"/>
    <mergeCell ref="BA69:BA70"/>
    <mergeCell ref="BB69:BB70"/>
    <mergeCell ref="BC69:BC70"/>
    <mergeCell ref="BD69:BD70"/>
    <mergeCell ref="BA87:BA88"/>
    <mergeCell ref="BB87:BB88"/>
    <mergeCell ref="BC87:BC88"/>
    <mergeCell ref="BD87:BD88"/>
    <mergeCell ref="BA71:BA72"/>
    <mergeCell ref="BB71:BB72"/>
    <mergeCell ref="BC71:BC72"/>
    <mergeCell ref="BC77:BC78"/>
    <mergeCell ref="BD77:BD78"/>
    <mergeCell ref="BA79:BA80"/>
    <mergeCell ref="BB79:BB80"/>
    <mergeCell ref="BC79:BC80"/>
    <mergeCell ref="BD79:BD80"/>
    <mergeCell ref="BA67:BA68"/>
    <mergeCell ref="BB67:BB68"/>
    <mergeCell ref="BC67:BC68"/>
    <mergeCell ref="BB73:BB74"/>
    <mergeCell ref="BC73:BC74"/>
    <mergeCell ref="BD73:BD74"/>
    <mergeCell ref="BA75:BA76"/>
    <mergeCell ref="BB75:BB76"/>
    <mergeCell ref="BC75:BC76"/>
    <mergeCell ref="BD75:BD76"/>
    <mergeCell ref="BA77:BA78"/>
    <mergeCell ref="BB77:BB78"/>
    <mergeCell ref="BF71:BF72"/>
    <mergeCell ref="BD71:BD72"/>
    <mergeCell ref="BF65:BF66"/>
    <mergeCell ref="BC65:BC66"/>
    <mergeCell ref="BD65:BD66"/>
    <mergeCell ref="BF57:BF58"/>
    <mergeCell ref="AN71:AN74"/>
    <mergeCell ref="AO71:AO74"/>
    <mergeCell ref="BA73:BA74"/>
    <mergeCell ref="BA61:BA62"/>
    <mergeCell ref="BA49:BA50"/>
    <mergeCell ref="BB49:BB50"/>
    <mergeCell ref="BC49:BC50"/>
    <mergeCell ref="BD49:BD50"/>
    <mergeCell ref="BA51:BA52"/>
    <mergeCell ref="BB51:BB52"/>
    <mergeCell ref="BC51:BC52"/>
    <mergeCell ref="BD51:BD52"/>
    <mergeCell ref="AT71:AT74"/>
    <mergeCell ref="AU71:AU74"/>
    <mergeCell ref="AZ71:AZ74"/>
    <mergeCell ref="AV71:AV74"/>
    <mergeCell ref="AW71:AW74"/>
    <mergeCell ref="BF67:BF68"/>
    <mergeCell ref="BF69:BF70"/>
    <mergeCell ref="BF73:BF74"/>
    <mergeCell ref="BF63:BF64"/>
    <mergeCell ref="BF59:BF60"/>
    <mergeCell ref="BF61:BF62"/>
    <mergeCell ref="BF49:BF50"/>
    <mergeCell ref="BC55:BC56"/>
    <mergeCell ref="BD55:BD56"/>
    <mergeCell ref="BA57:BA58"/>
    <mergeCell ref="BB57:BB58"/>
    <mergeCell ref="BA53:BA54"/>
    <mergeCell ref="BD41:BD42"/>
    <mergeCell ref="BB47:BB48"/>
    <mergeCell ref="BC47:BC48"/>
    <mergeCell ref="BD47:BD48"/>
    <mergeCell ref="BA39:BA40"/>
    <mergeCell ref="BF41:BF42"/>
    <mergeCell ref="BA19:BA20"/>
    <mergeCell ref="BB19:BB20"/>
    <mergeCell ref="BC19:BC20"/>
    <mergeCell ref="BD19:BD20"/>
    <mergeCell ref="BB39:BB40"/>
    <mergeCell ref="BC39:BC40"/>
    <mergeCell ref="BC17:BC18"/>
    <mergeCell ref="BD17:BD18"/>
    <mergeCell ref="BF29:BF30"/>
    <mergeCell ref="BD37:BD38"/>
    <mergeCell ref="BA37:BA38"/>
    <mergeCell ref="BD35:BD36"/>
    <mergeCell ref="BD29:BD30"/>
    <mergeCell ref="BF33:BF34"/>
    <mergeCell ref="BF31:BF32"/>
    <mergeCell ref="BF35:BF36"/>
    <mergeCell ref="BF37:BF38"/>
    <mergeCell ref="BD31:BD32"/>
    <mergeCell ref="BD33:BD34"/>
    <mergeCell ref="BD45:BD46"/>
    <mergeCell ref="BF27:BF28"/>
    <mergeCell ref="BB43:BB44"/>
    <mergeCell ref="BB29:BB30"/>
    <mergeCell ref="BF19:BF20"/>
    <mergeCell ref="BD39:BD40"/>
    <mergeCell ref="AZ63:AZ66"/>
    <mergeCell ref="AZ59:AZ62"/>
    <mergeCell ref="BA65:BA66"/>
    <mergeCell ref="BB65:BB66"/>
    <mergeCell ref="AV59:AV62"/>
    <mergeCell ref="BB37:BB38"/>
    <mergeCell ref="AN67:AN70"/>
    <mergeCell ref="AO67:AO70"/>
    <mergeCell ref="AG71:AG74"/>
    <mergeCell ref="AJ71:AJ74"/>
    <mergeCell ref="AL71:AL74"/>
    <mergeCell ref="AP71:AP74"/>
    <mergeCell ref="BF13:BF14"/>
    <mergeCell ref="BA17:BA18"/>
    <mergeCell ref="BC63:BC64"/>
    <mergeCell ref="BD63:BD64"/>
    <mergeCell ref="BA29:BA30"/>
    <mergeCell ref="BA21:BA22"/>
    <mergeCell ref="BB21:BB22"/>
    <mergeCell ref="BC21:BC22"/>
    <mergeCell ref="BD21:BD22"/>
    <mergeCell ref="BA23:BA24"/>
    <mergeCell ref="BB23:BB24"/>
    <mergeCell ref="BC23:BC24"/>
    <mergeCell ref="BD23:BD24"/>
    <mergeCell ref="BB53:BB54"/>
    <mergeCell ref="BC53:BC54"/>
    <mergeCell ref="BA59:BA60"/>
    <mergeCell ref="AV67:AV70"/>
    <mergeCell ref="BA41:BA42"/>
    <mergeCell ref="BB41:BB42"/>
    <mergeCell ref="BC41:BC42"/>
    <mergeCell ref="AW67:AW70"/>
    <mergeCell ref="C67:C70"/>
    <mergeCell ref="D67:D68"/>
    <mergeCell ref="R67:R70"/>
    <mergeCell ref="S67:S70"/>
    <mergeCell ref="T67:T70"/>
    <mergeCell ref="U67:U70"/>
    <mergeCell ref="D69:D70"/>
    <mergeCell ref="AP67:AP70"/>
    <mergeCell ref="AT67:AT70"/>
    <mergeCell ref="AU67:AU70"/>
    <mergeCell ref="AZ67:AZ70"/>
    <mergeCell ref="AW59:AW62"/>
    <mergeCell ref="BA63:BA64"/>
    <mergeCell ref="BB63:BB64"/>
    <mergeCell ref="C71:C74"/>
    <mergeCell ref="D71:D72"/>
    <mergeCell ref="R71:R74"/>
    <mergeCell ref="S71:S74"/>
    <mergeCell ref="T71:T74"/>
    <mergeCell ref="U71:U74"/>
    <mergeCell ref="D73:D74"/>
    <mergeCell ref="AG63:AG66"/>
    <mergeCell ref="AJ63:AJ66"/>
    <mergeCell ref="AL63:AL66"/>
    <mergeCell ref="AP63:AP66"/>
    <mergeCell ref="AT63:AT66"/>
    <mergeCell ref="AU63:AU66"/>
    <mergeCell ref="AG67:AG70"/>
    <mergeCell ref="AJ67:AJ70"/>
    <mergeCell ref="AL67:AL70"/>
    <mergeCell ref="AV63:AV66"/>
    <mergeCell ref="AT47:AT50"/>
    <mergeCell ref="AU47:AU50"/>
    <mergeCell ref="D45:D46"/>
    <mergeCell ref="BA43:BA44"/>
    <mergeCell ref="AW63:AW66"/>
    <mergeCell ref="AN63:AN66"/>
    <mergeCell ref="AO63:AO66"/>
    <mergeCell ref="T55:T58"/>
    <mergeCell ref="U55:U58"/>
    <mergeCell ref="D57:D58"/>
    <mergeCell ref="D51:D52"/>
    <mergeCell ref="R51:R54"/>
    <mergeCell ref="S51:S54"/>
    <mergeCell ref="T51:T54"/>
    <mergeCell ref="U51:U54"/>
    <mergeCell ref="C55:C58"/>
    <mergeCell ref="C59:C62"/>
    <mergeCell ref="D59:D60"/>
    <mergeCell ref="R59:R62"/>
    <mergeCell ref="S59:S62"/>
    <mergeCell ref="T59:T62"/>
    <mergeCell ref="U59:U62"/>
    <mergeCell ref="D61:D62"/>
    <mergeCell ref="AG59:AG62"/>
    <mergeCell ref="AJ59:AJ62"/>
    <mergeCell ref="C63:C66"/>
    <mergeCell ref="D63:D64"/>
    <mergeCell ref="R63:R66"/>
    <mergeCell ref="S63:S66"/>
    <mergeCell ref="T63:T66"/>
    <mergeCell ref="U63:U66"/>
    <mergeCell ref="D65:D66"/>
    <mergeCell ref="C51:C54"/>
    <mergeCell ref="D53:D54"/>
    <mergeCell ref="AN55:AN58"/>
    <mergeCell ref="AO55:AO58"/>
    <mergeCell ref="AT51:AT54"/>
    <mergeCell ref="AU51:AU54"/>
    <mergeCell ref="AV51:AV54"/>
    <mergeCell ref="AL59:AL62"/>
    <mergeCell ref="AP59:AP62"/>
    <mergeCell ref="AT59:AT62"/>
    <mergeCell ref="AU59:AU62"/>
    <mergeCell ref="AN59:AN62"/>
    <mergeCell ref="AO59:AO62"/>
    <mergeCell ref="BB61:BB62"/>
    <mergeCell ref="BB59:BB60"/>
    <mergeCell ref="BC59:BC60"/>
    <mergeCell ref="BD59:BD60"/>
    <mergeCell ref="BC61:BC62"/>
    <mergeCell ref="BD61:BD62"/>
    <mergeCell ref="BD53:BD54"/>
    <mergeCell ref="AG55:AG58"/>
    <mergeCell ref="AJ55:AJ58"/>
    <mergeCell ref="AL55:AL58"/>
    <mergeCell ref="AP55:AP58"/>
    <mergeCell ref="AV55:AV58"/>
    <mergeCell ref="AW55:AW58"/>
    <mergeCell ref="AZ55:AZ58"/>
    <mergeCell ref="AT55:AT58"/>
    <mergeCell ref="AU55:AU58"/>
    <mergeCell ref="BA55:BA56"/>
    <mergeCell ref="BB55:BB56"/>
    <mergeCell ref="AG51:AG54"/>
    <mergeCell ref="AN51:AN54"/>
    <mergeCell ref="AO51:AO54"/>
    <mergeCell ref="BF53:BF54"/>
    <mergeCell ref="AJ51:AJ54"/>
    <mergeCell ref="AL51:AL54"/>
    <mergeCell ref="AP51:AP54"/>
    <mergeCell ref="AN47:AN50"/>
    <mergeCell ref="AT43:AT46"/>
    <mergeCell ref="AV43:AV46"/>
    <mergeCell ref="AV47:AV50"/>
    <mergeCell ref="AW47:AW50"/>
    <mergeCell ref="AL43:AL46"/>
    <mergeCell ref="AP43:AP46"/>
    <mergeCell ref="AO47:AO50"/>
    <mergeCell ref="BF47:BF48"/>
    <mergeCell ref="BF51:BF52"/>
    <mergeCell ref="AW51:AW54"/>
    <mergeCell ref="AZ51:AZ54"/>
    <mergeCell ref="BA47:BA48"/>
    <mergeCell ref="BF45:BF46"/>
    <mergeCell ref="BF43:BF44"/>
    <mergeCell ref="BC57:BC58"/>
    <mergeCell ref="BD57:BD58"/>
    <mergeCell ref="BF55:BF56"/>
    <mergeCell ref="BC43:BC44"/>
    <mergeCell ref="BD43:BD44"/>
    <mergeCell ref="BB45:BB46"/>
    <mergeCell ref="AJ35:AJ38"/>
    <mergeCell ref="AJ39:AJ42"/>
    <mergeCell ref="BF39:BF40"/>
    <mergeCell ref="BC37:BC38"/>
    <mergeCell ref="AL39:AL42"/>
    <mergeCell ref="AP39:AP42"/>
    <mergeCell ref="AT39:AT42"/>
    <mergeCell ref="AU39:AU42"/>
    <mergeCell ref="AH37:AH38"/>
    <mergeCell ref="T43:T46"/>
    <mergeCell ref="AG47:AG50"/>
    <mergeCell ref="AJ47:AJ50"/>
    <mergeCell ref="AJ43:AJ46"/>
    <mergeCell ref="D41:D42"/>
    <mergeCell ref="AG43:AG46"/>
    <mergeCell ref="AZ43:AZ46"/>
    <mergeCell ref="AO39:AO42"/>
    <mergeCell ref="AN43:AN46"/>
    <mergeCell ref="AO43:AO46"/>
    <mergeCell ref="AZ47:AZ50"/>
    <mergeCell ref="BA45:BA46"/>
    <mergeCell ref="AN39:AN42"/>
    <mergeCell ref="D47:D48"/>
    <mergeCell ref="R47:R50"/>
    <mergeCell ref="S47:S50"/>
    <mergeCell ref="T47:T50"/>
    <mergeCell ref="U47:U50"/>
    <mergeCell ref="AU43:AU46"/>
    <mergeCell ref="U39:U42"/>
    <mergeCell ref="AY41:AY42"/>
    <mergeCell ref="AL47:AL50"/>
    <mergeCell ref="AP47:AP50"/>
    <mergeCell ref="BA35:BA36"/>
    <mergeCell ref="AT27:AT30"/>
    <mergeCell ref="AU27:AU30"/>
    <mergeCell ref="R35:R38"/>
    <mergeCell ref="S35:S38"/>
    <mergeCell ref="T35:T38"/>
    <mergeCell ref="D43:D44"/>
    <mergeCell ref="R43:R46"/>
    <mergeCell ref="S43:S46"/>
    <mergeCell ref="D37:D38"/>
    <mergeCell ref="U43:U46"/>
    <mergeCell ref="AW43:AW46"/>
    <mergeCell ref="BC45:BC46"/>
    <mergeCell ref="BA25:BA26"/>
    <mergeCell ref="BB25:BB26"/>
    <mergeCell ref="BC25:BC26"/>
    <mergeCell ref="BA27:BA28"/>
    <mergeCell ref="BB27:BB28"/>
    <mergeCell ref="BC27:BC28"/>
    <mergeCell ref="AU31:AU34"/>
    <mergeCell ref="AV31:AV34"/>
    <mergeCell ref="AW31:AW34"/>
    <mergeCell ref="AT35:AT38"/>
    <mergeCell ref="AT31:AT34"/>
    <mergeCell ref="AZ39:AZ42"/>
    <mergeCell ref="AG31:AG32"/>
    <mergeCell ref="AH31:AH32"/>
    <mergeCell ref="AJ31:AJ34"/>
    <mergeCell ref="AK31:AK34"/>
    <mergeCell ref="AL31:AL34"/>
    <mergeCell ref="AG35:AG36"/>
    <mergeCell ref="AH35:AH36"/>
    <mergeCell ref="D21:D22"/>
    <mergeCell ref="AG21:AG22"/>
    <mergeCell ref="AH21:AH22"/>
    <mergeCell ref="BF21:BF22"/>
    <mergeCell ref="T31:T34"/>
    <mergeCell ref="U31:U34"/>
    <mergeCell ref="U23:U26"/>
    <mergeCell ref="AL27:AL30"/>
    <mergeCell ref="AP27:AP30"/>
    <mergeCell ref="AK19:AK22"/>
    <mergeCell ref="AU35:AU38"/>
    <mergeCell ref="AV35:AV38"/>
    <mergeCell ref="AW35:AW38"/>
    <mergeCell ref="AV39:AV42"/>
    <mergeCell ref="AW39:AW42"/>
    <mergeCell ref="AJ27:AJ30"/>
    <mergeCell ref="AK27:AK30"/>
    <mergeCell ref="AG29:AG30"/>
    <mergeCell ref="AO31:AO34"/>
    <mergeCell ref="AN35:AN38"/>
    <mergeCell ref="AO35:AO38"/>
    <mergeCell ref="AH29:AH30"/>
    <mergeCell ref="AH25:AH26"/>
    <mergeCell ref="AJ23:AJ26"/>
    <mergeCell ref="AK23:AK26"/>
    <mergeCell ref="BB35:BB36"/>
    <mergeCell ref="BC35:BC36"/>
    <mergeCell ref="BC29:BC30"/>
    <mergeCell ref="AK35:AK38"/>
    <mergeCell ref="AL35:AL38"/>
    <mergeCell ref="AP35:AP38"/>
    <mergeCell ref="AG19:AG20"/>
    <mergeCell ref="C27:C30"/>
    <mergeCell ref="D27:D28"/>
    <mergeCell ref="R27:R30"/>
    <mergeCell ref="S27:S30"/>
    <mergeCell ref="T27:T30"/>
    <mergeCell ref="D23:D24"/>
    <mergeCell ref="R23:R26"/>
    <mergeCell ref="S23:S26"/>
    <mergeCell ref="AG25:AG26"/>
    <mergeCell ref="C23:C26"/>
    <mergeCell ref="AP31:AP34"/>
    <mergeCell ref="C31:C34"/>
    <mergeCell ref="D31:D32"/>
    <mergeCell ref="R31:R34"/>
    <mergeCell ref="S31:S34"/>
    <mergeCell ref="BF23:BF24"/>
    <mergeCell ref="AV23:AV26"/>
    <mergeCell ref="AV27:AV30"/>
    <mergeCell ref="AW27:AW30"/>
    <mergeCell ref="AZ27:AZ30"/>
    <mergeCell ref="AG27:AG28"/>
    <mergeCell ref="AH27:AH28"/>
    <mergeCell ref="D33:D34"/>
    <mergeCell ref="AG33:AG34"/>
    <mergeCell ref="BD25:BD26"/>
    <mergeCell ref="BD27:BD28"/>
    <mergeCell ref="AG23:AG24"/>
    <mergeCell ref="AZ23:AZ26"/>
    <mergeCell ref="BA31:BA32"/>
    <mergeCell ref="BB31:BB32"/>
    <mergeCell ref="BC31:BC32"/>
    <mergeCell ref="BA33:BA34"/>
    <mergeCell ref="AL11:AL14"/>
    <mergeCell ref="AZ11:AZ14"/>
    <mergeCell ref="AJ19:AJ22"/>
    <mergeCell ref="AP11:AP14"/>
    <mergeCell ref="AT11:AT14"/>
    <mergeCell ref="AU11:AU14"/>
    <mergeCell ref="AV11:AV14"/>
    <mergeCell ref="AW11:AW14"/>
    <mergeCell ref="AW15:AW18"/>
    <mergeCell ref="AZ15:AZ18"/>
    <mergeCell ref="D25:D26"/>
    <mergeCell ref="BF25:BF26"/>
    <mergeCell ref="AT23:AT26"/>
    <mergeCell ref="AU23:AU26"/>
    <mergeCell ref="AH17:AH18"/>
    <mergeCell ref="BF17:BF18"/>
    <mergeCell ref="BF15:BF16"/>
    <mergeCell ref="AJ15:AJ18"/>
    <mergeCell ref="AP19:AP22"/>
    <mergeCell ref="AG17:AG18"/>
    <mergeCell ref="R15:R18"/>
    <mergeCell ref="S15:S18"/>
    <mergeCell ref="T15:T18"/>
    <mergeCell ref="U15:U18"/>
    <mergeCell ref="AB7:AB74"/>
    <mergeCell ref="U19:U22"/>
    <mergeCell ref="AK15:AK18"/>
    <mergeCell ref="AL15:AL18"/>
    <mergeCell ref="AT19:AT22"/>
    <mergeCell ref="AL19:AL22"/>
    <mergeCell ref="AP15:AP18"/>
    <mergeCell ref="AT15:AT18"/>
    <mergeCell ref="AU15:AU18"/>
    <mergeCell ref="BA15:BA16"/>
    <mergeCell ref="BB15:BB16"/>
    <mergeCell ref="BC15:BC16"/>
    <mergeCell ref="BA11:BA12"/>
    <mergeCell ref="BB11:BB12"/>
    <mergeCell ref="BC11:BC12"/>
    <mergeCell ref="BD11:BD12"/>
    <mergeCell ref="BA13:BA14"/>
    <mergeCell ref="BB13:BB14"/>
    <mergeCell ref="BC13:BC14"/>
    <mergeCell ref="BD13:BD14"/>
    <mergeCell ref="BD9:BD10"/>
    <mergeCell ref="AV7:AV10"/>
    <mergeCell ref="AW7:AW10"/>
    <mergeCell ref="AX7:AX74"/>
    <mergeCell ref="AZ7:AZ10"/>
    <mergeCell ref="AU19:AU22"/>
    <mergeCell ref="AV19:AV22"/>
    <mergeCell ref="AW19:AW22"/>
    <mergeCell ref="AZ19:AZ22"/>
    <mergeCell ref="BD15:BD16"/>
    <mergeCell ref="AW23:AW26"/>
    <mergeCell ref="AZ35:AZ38"/>
    <mergeCell ref="AY39:AY40"/>
    <mergeCell ref="BA7:BA8"/>
    <mergeCell ref="BB7:BB8"/>
    <mergeCell ref="BC7:BC8"/>
    <mergeCell ref="BD7:BD8"/>
    <mergeCell ref="BA9:BA10"/>
    <mergeCell ref="BB33:BB34"/>
    <mergeCell ref="BC33:BC34"/>
    <mergeCell ref="BF11:BF12"/>
    <mergeCell ref="AV15:AV18"/>
    <mergeCell ref="AJ7:AJ10"/>
    <mergeCell ref="AK7:AK10"/>
    <mergeCell ref="AL7:AL10"/>
    <mergeCell ref="AP7:AP10"/>
    <mergeCell ref="AT7:AT10"/>
    <mergeCell ref="AU7:AU10"/>
    <mergeCell ref="AP23:AP26"/>
    <mergeCell ref="AH33:AH34"/>
    <mergeCell ref="AN27:AN30"/>
    <mergeCell ref="AO27:AO30"/>
    <mergeCell ref="AZ31:AZ34"/>
    <mergeCell ref="BF9:BF10"/>
    <mergeCell ref="D49:D50"/>
    <mergeCell ref="AL23:AL26"/>
    <mergeCell ref="T7:T10"/>
    <mergeCell ref="T19:T22"/>
    <mergeCell ref="T23:T26"/>
    <mergeCell ref="AG39:AG42"/>
    <mergeCell ref="AG13:AG14"/>
    <mergeCell ref="AH13:AH14"/>
    <mergeCell ref="AA19:AA21"/>
    <mergeCell ref="AC19:AC21"/>
    <mergeCell ref="D15:D16"/>
    <mergeCell ref="AH23:AH24"/>
    <mergeCell ref="U11:U14"/>
    <mergeCell ref="AG11:AG12"/>
    <mergeCell ref="AH11:AH12"/>
    <mergeCell ref="AJ11:AJ14"/>
    <mergeCell ref="BB17:BB18"/>
    <mergeCell ref="AH19:AH20"/>
    <mergeCell ref="AN19:AN22"/>
    <mergeCell ref="AO19:AO22"/>
    <mergeCell ref="AN23:AN26"/>
    <mergeCell ref="AO23:AO26"/>
    <mergeCell ref="AN31:AN34"/>
    <mergeCell ref="B7:B74"/>
    <mergeCell ref="C7:C10"/>
    <mergeCell ref="D7:D8"/>
    <mergeCell ref="R7:R10"/>
    <mergeCell ref="S7:S10"/>
    <mergeCell ref="AN7:AN10"/>
    <mergeCell ref="AO7:AO10"/>
    <mergeCell ref="AN11:AN14"/>
    <mergeCell ref="AO11:AO14"/>
    <mergeCell ref="AN15:AN18"/>
    <mergeCell ref="AO15:AO18"/>
    <mergeCell ref="AK11:AK14"/>
    <mergeCell ref="AE7:AE74"/>
    <mergeCell ref="AG7:AG8"/>
    <mergeCell ref="AH7:AH8"/>
    <mergeCell ref="AG15:AG16"/>
    <mergeCell ref="AH15:AH16"/>
    <mergeCell ref="D29:D30"/>
    <mergeCell ref="D55:D56"/>
    <mergeCell ref="R55:R58"/>
    <mergeCell ref="S55:S58"/>
    <mergeCell ref="C35:C38"/>
    <mergeCell ref="D35:D36"/>
    <mergeCell ref="C11:C14"/>
    <mergeCell ref="D11:D12"/>
    <mergeCell ref="R11:R14"/>
    <mergeCell ref="AG37:AG38"/>
    <mergeCell ref="S11:S14"/>
    <mergeCell ref="C19:C22"/>
    <mergeCell ref="D19:D20"/>
    <mergeCell ref="R19:R22"/>
    <mergeCell ref="S19:S22"/>
    <mergeCell ref="C15:C18"/>
    <mergeCell ref="D17:D18"/>
    <mergeCell ref="C39:C42"/>
    <mergeCell ref="D39:D40"/>
    <mergeCell ref="R39:R42"/>
    <mergeCell ref="S39:S42"/>
    <mergeCell ref="T39:T42"/>
    <mergeCell ref="AC3:AC4"/>
    <mergeCell ref="AF3:AF4"/>
    <mergeCell ref="G5:H5"/>
    <mergeCell ref="I5:J5"/>
    <mergeCell ref="L5:N5"/>
    <mergeCell ref="O5:Q5"/>
    <mergeCell ref="S5:U5"/>
    <mergeCell ref="W5:X5"/>
    <mergeCell ref="G3:H3"/>
    <mergeCell ref="I3:J3"/>
    <mergeCell ref="X3:X4"/>
    <mergeCell ref="U27:U30"/>
    <mergeCell ref="D9:D10"/>
    <mergeCell ref="D13:D14"/>
    <mergeCell ref="T11:T14"/>
    <mergeCell ref="U7:U10"/>
    <mergeCell ref="Y7:Y74"/>
    <mergeCell ref="C47:C50"/>
    <mergeCell ref="C43:C46"/>
    <mergeCell ref="U35:U38"/>
    <mergeCell ref="BH5:BJ5"/>
    <mergeCell ref="BH7:BH10"/>
    <mergeCell ref="BI7:BI10"/>
    <mergeCell ref="BJ7:BJ10"/>
    <mergeCell ref="B1:B4"/>
    <mergeCell ref="C1:C4"/>
    <mergeCell ref="D1:D4"/>
    <mergeCell ref="E1:E4"/>
    <mergeCell ref="G1:J1"/>
    <mergeCell ref="L1:Q1"/>
    <mergeCell ref="G2:H2"/>
    <mergeCell ref="I2:J2"/>
    <mergeCell ref="L2:N2"/>
    <mergeCell ref="O2:Q2"/>
    <mergeCell ref="AQ1:AS2"/>
    <mergeCell ref="BA1:BD1"/>
    <mergeCell ref="BA2:BA4"/>
    <mergeCell ref="BB2:BB4"/>
    <mergeCell ref="BC2:BC4"/>
    <mergeCell ref="BD2:BD4"/>
    <mergeCell ref="U3:U4"/>
    <mergeCell ref="BF7:BF8"/>
    <mergeCell ref="AU1:AW2"/>
    <mergeCell ref="AY1:AY4"/>
    <mergeCell ref="BF1:BF4"/>
    <mergeCell ref="S1:U2"/>
    <mergeCell ref="W1:X2"/>
    <mergeCell ref="AG9:AG10"/>
    <mergeCell ref="AH9:AH10"/>
    <mergeCell ref="BA5:BD5"/>
    <mergeCell ref="BB9:BB10"/>
    <mergeCell ref="BC9:BC10"/>
    <mergeCell ref="AA1:AF2"/>
    <mergeCell ref="AH1:AI2"/>
    <mergeCell ref="AM1:AO2"/>
    <mergeCell ref="BH27:BH30"/>
    <mergeCell ref="BI27:BI30"/>
    <mergeCell ref="BJ27:BJ30"/>
    <mergeCell ref="BH31:BH34"/>
    <mergeCell ref="BI31:BI34"/>
    <mergeCell ref="BJ31:BJ34"/>
    <mergeCell ref="BH19:BH22"/>
    <mergeCell ref="BI19:BI22"/>
    <mergeCell ref="BJ19:BJ22"/>
    <mergeCell ref="BH23:BH26"/>
    <mergeCell ref="BI23:BI26"/>
    <mergeCell ref="BJ23:BJ26"/>
    <mergeCell ref="BH11:BH14"/>
    <mergeCell ref="BI11:BI14"/>
    <mergeCell ref="BJ11:BJ14"/>
    <mergeCell ref="BH15:BH18"/>
    <mergeCell ref="BI15:BI18"/>
    <mergeCell ref="BJ15:BJ18"/>
    <mergeCell ref="AM5:AO5"/>
    <mergeCell ref="AQ5:AS5"/>
    <mergeCell ref="AU5:AW5"/>
    <mergeCell ref="AK3:AK4"/>
    <mergeCell ref="AN3:AO3"/>
    <mergeCell ref="AR3:AS3"/>
    <mergeCell ref="AW3:AW4"/>
    <mergeCell ref="AA5:AF5"/>
    <mergeCell ref="AH5:AK5"/>
    <mergeCell ref="BH1:BJ2"/>
    <mergeCell ref="BJ3:BJ4"/>
    <mergeCell ref="BH51:BH54"/>
    <mergeCell ref="BI51:BI54"/>
    <mergeCell ref="BJ51:BJ54"/>
    <mergeCell ref="BH55:BH58"/>
    <mergeCell ref="BI55:BI58"/>
    <mergeCell ref="BJ55:BJ58"/>
    <mergeCell ref="BH43:BH46"/>
    <mergeCell ref="BI43:BI46"/>
    <mergeCell ref="BJ43:BJ46"/>
    <mergeCell ref="BH47:BH50"/>
    <mergeCell ref="BI47:BI50"/>
    <mergeCell ref="BJ47:BJ50"/>
    <mergeCell ref="BH35:BH38"/>
    <mergeCell ref="BI35:BI38"/>
    <mergeCell ref="BJ35:BJ38"/>
    <mergeCell ref="BH39:BH42"/>
    <mergeCell ref="BI39:BI42"/>
    <mergeCell ref="BJ39:BJ42"/>
    <mergeCell ref="BH75:BH78"/>
    <mergeCell ref="BI75:BI78"/>
    <mergeCell ref="BJ75:BJ78"/>
    <mergeCell ref="BH79:BH82"/>
    <mergeCell ref="BI79:BI82"/>
    <mergeCell ref="BJ79:BJ82"/>
    <mergeCell ref="BH67:BH70"/>
    <mergeCell ref="BI67:BI70"/>
    <mergeCell ref="BJ67:BJ70"/>
    <mergeCell ref="BH71:BH74"/>
    <mergeCell ref="BI71:BI74"/>
    <mergeCell ref="BJ71:BJ74"/>
    <mergeCell ref="BH59:BH62"/>
    <mergeCell ref="BI59:BI62"/>
    <mergeCell ref="BJ59:BJ62"/>
    <mergeCell ref="BH63:BH66"/>
    <mergeCell ref="BI63:BI66"/>
    <mergeCell ref="BJ63:BJ66"/>
    <mergeCell ref="BH99:BH102"/>
    <mergeCell ref="BI99:BI102"/>
    <mergeCell ref="BJ99:BJ102"/>
    <mergeCell ref="BH103:BH106"/>
    <mergeCell ref="BI103:BI106"/>
    <mergeCell ref="BJ103:BJ106"/>
    <mergeCell ref="BH91:BH94"/>
    <mergeCell ref="BI91:BI94"/>
    <mergeCell ref="BJ91:BJ94"/>
    <mergeCell ref="BH95:BH98"/>
    <mergeCell ref="BI95:BI98"/>
    <mergeCell ref="BJ95:BJ98"/>
    <mergeCell ref="BH83:BH86"/>
    <mergeCell ref="BI83:BI86"/>
    <mergeCell ref="BJ83:BJ86"/>
    <mergeCell ref="BH87:BH90"/>
    <mergeCell ref="BI87:BI90"/>
    <mergeCell ref="BJ87:BJ90"/>
    <mergeCell ref="BH123:BH126"/>
    <mergeCell ref="BI123:BI126"/>
    <mergeCell ref="BJ123:BJ126"/>
    <mergeCell ref="BH127:BH130"/>
    <mergeCell ref="BI127:BI130"/>
    <mergeCell ref="BJ127:BJ130"/>
    <mergeCell ref="BH115:BH118"/>
    <mergeCell ref="BI115:BI118"/>
    <mergeCell ref="BJ115:BJ118"/>
    <mergeCell ref="BH119:BH122"/>
    <mergeCell ref="BI119:BI122"/>
    <mergeCell ref="BJ119:BJ122"/>
    <mergeCell ref="BH107:BH110"/>
    <mergeCell ref="BI107:BI110"/>
    <mergeCell ref="BJ107:BJ110"/>
    <mergeCell ref="BH111:BH114"/>
    <mergeCell ref="BI111:BI114"/>
    <mergeCell ref="BJ111:BJ114"/>
    <mergeCell ref="BH147:BH150"/>
    <mergeCell ref="BI147:BI150"/>
    <mergeCell ref="BJ147:BJ150"/>
    <mergeCell ref="BH151:BH154"/>
    <mergeCell ref="BI151:BI154"/>
    <mergeCell ref="BJ151:BJ154"/>
    <mergeCell ref="BH139:BH142"/>
    <mergeCell ref="BI139:BI142"/>
    <mergeCell ref="BJ139:BJ142"/>
    <mergeCell ref="BH143:BH146"/>
    <mergeCell ref="BI143:BI146"/>
    <mergeCell ref="BJ143:BJ146"/>
    <mergeCell ref="BH131:BH134"/>
    <mergeCell ref="BI131:BI134"/>
    <mergeCell ref="BJ131:BJ134"/>
    <mergeCell ref="BH135:BH138"/>
    <mergeCell ref="BI135:BI138"/>
    <mergeCell ref="BJ135:BJ138"/>
    <mergeCell ref="BH171:BH174"/>
    <mergeCell ref="BI171:BI174"/>
    <mergeCell ref="BJ171:BJ174"/>
    <mergeCell ref="BH175:BH178"/>
    <mergeCell ref="BI175:BI178"/>
    <mergeCell ref="BJ175:BJ178"/>
    <mergeCell ref="BH163:BH166"/>
    <mergeCell ref="BI163:BI166"/>
    <mergeCell ref="BJ163:BJ166"/>
    <mergeCell ref="BH167:BH170"/>
    <mergeCell ref="BI167:BI170"/>
    <mergeCell ref="BJ167:BJ170"/>
    <mergeCell ref="BH155:BH158"/>
    <mergeCell ref="BI155:BI158"/>
    <mergeCell ref="BJ155:BJ158"/>
    <mergeCell ref="BH159:BH162"/>
    <mergeCell ref="BI159:BI162"/>
    <mergeCell ref="BJ159:BJ162"/>
    <mergeCell ref="BH195:BH198"/>
    <mergeCell ref="BI195:BI198"/>
    <mergeCell ref="BJ195:BJ198"/>
    <mergeCell ref="BH199:BH202"/>
    <mergeCell ref="BI199:BI202"/>
    <mergeCell ref="BJ199:BJ202"/>
    <mergeCell ref="BH187:BH190"/>
    <mergeCell ref="BI187:BI190"/>
    <mergeCell ref="BJ187:BJ190"/>
    <mergeCell ref="BH191:BH194"/>
    <mergeCell ref="BI191:BI194"/>
    <mergeCell ref="BJ191:BJ194"/>
    <mergeCell ref="BH179:BH182"/>
    <mergeCell ref="BI179:BI182"/>
    <mergeCell ref="BJ179:BJ182"/>
    <mergeCell ref="BH183:BH186"/>
    <mergeCell ref="BI183:BI186"/>
    <mergeCell ref="BJ183:BJ186"/>
    <mergeCell ref="BH219:BH222"/>
    <mergeCell ref="BI219:BI222"/>
    <mergeCell ref="BJ219:BJ222"/>
    <mergeCell ref="BH223:BH226"/>
    <mergeCell ref="BI223:BI226"/>
    <mergeCell ref="BJ223:BJ226"/>
    <mergeCell ref="BH211:BH214"/>
    <mergeCell ref="BI211:BI214"/>
    <mergeCell ref="BJ211:BJ214"/>
    <mergeCell ref="BH215:BH218"/>
    <mergeCell ref="BI215:BI218"/>
    <mergeCell ref="BJ215:BJ218"/>
    <mergeCell ref="BH203:BH206"/>
    <mergeCell ref="BI203:BI206"/>
    <mergeCell ref="BJ203:BJ206"/>
    <mergeCell ref="BH207:BH210"/>
    <mergeCell ref="BI207:BI210"/>
    <mergeCell ref="BJ207:BJ210"/>
    <mergeCell ref="BH243:BH246"/>
    <mergeCell ref="BI243:BI246"/>
    <mergeCell ref="BJ243:BJ246"/>
    <mergeCell ref="BH247:BH250"/>
    <mergeCell ref="BI247:BI250"/>
    <mergeCell ref="BJ247:BJ250"/>
    <mergeCell ref="BH235:BH238"/>
    <mergeCell ref="BI235:BI238"/>
    <mergeCell ref="BJ235:BJ238"/>
    <mergeCell ref="BH239:BH242"/>
    <mergeCell ref="BI239:BI242"/>
    <mergeCell ref="BJ239:BJ242"/>
    <mergeCell ref="BH227:BH230"/>
    <mergeCell ref="BI227:BI230"/>
    <mergeCell ref="BJ227:BJ230"/>
    <mergeCell ref="BH231:BH234"/>
    <mergeCell ref="BI231:BI234"/>
    <mergeCell ref="BJ231:BJ234"/>
    <mergeCell ref="BH267:BH270"/>
    <mergeCell ref="BI267:BI270"/>
    <mergeCell ref="BJ267:BJ270"/>
    <mergeCell ref="BH271:BH274"/>
    <mergeCell ref="BI271:BI274"/>
    <mergeCell ref="BJ271:BJ274"/>
    <mergeCell ref="BH259:BH262"/>
    <mergeCell ref="BI259:BI262"/>
    <mergeCell ref="BJ259:BJ262"/>
    <mergeCell ref="BH263:BH266"/>
    <mergeCell ref="BI263:BI266"/>
    <mergeCell ref="BJ263:BJ266"/>
    <mergeCell ref="BH251:BH254"/>
    <mergeCell ref="BI251:BI254"/>
    <mergeCell ref="BJ251:BJ254"/>
    <mergeCell ref="BH255:BH258"/>
    <mergeCell ref="BI255:BI258"/>
    <mergeCell ref="BJ255:BJ258"/>
    <mergeCell ref="BH291:BH294"/>
    <mergeCell ref="BI291:BI294"/>
    <mergeCell ref="BJ291:BJ294"/>
    <mergeCell ref="BH295:BH298"/>
    <mergeCell ref="BI295:BI298"/>
    <mergeCell ref="BJ295:BJ298"/>
    <mergeCell ref="BH283:BH286"/>
    <mergeCell ref="BI283:BI286"/>
    <mergeCell ref="BJ283:BJ286"/>
    <mergeCell ref="BH287:BH290"/>
    <mergeCell ref="BI287:BI290"/>
    <mergeCell ref="BJ287:BJ290"/>
    <mergeCell ref="BH275:BH278"/>
    <mergeCell ref="BI275:BI278"/>
    <mergeCell ref="BJ275:BJ278"/>
    <mergeCell ref="BH279:BH282"/>
    <mergeCell ref="BI279:BI282"/>
    <mergeCell ref="BJ279:BJ282"/>
    <mergeCell ref="BH315:BH318"/>
    <mergeCell ref="BI315:BI318"/>
    <mergeCell ref="BJ315:BJ318"/>
    <mergeCell ref="BH319:BH322"/>
    <mergeCell ref="BI319:BI322"/>
    <mergeCell ref="BJ319:BJ322"/>
    <mergeCell ref="BH307:BH310"/>
    <mergeCell ref="BI307:BI310"/>
    <mergeCell ref="BJ307:BJ310"/>
    <mergeCell ref="BH311:BH314"/>
    <mergeCell ref="BI311:BI314"/>
    <mergeCell ref="BJ311:BJ314"/>
    <mergeCell ref="BH299:BH302"/>
    <mergeCell ref="BI299:BI302"/>
    <mergeCell ref="BJ299:BJ302"/>
    <mergeCell ref="BH303:BH306"/>
    <mergeCell ref="BI303:BI306"/>
    <mergeCell ref="BJ303:BJ306"/>
    <mergeCell ref="BH339:BH342"/>
    <mergeCell ref="BI339:BI342"/>
    <mergeCell ref="BJ339:BJ342"/>
    <mergeCell ref="BH343:BH346"/>
    <mergeCell ref="BI343:BI346"/>
    <mergeCell ref="BJ343:BJ346"/>
    <mergeCell ref="BH331:BH334"/>
    <mergeCell ref="BI331:BI334"/>
    <mergeCell ref="BJ331:BJ334"/>
    <mergeCell ref="BH335:BH338"/>
    <mergeCell ref="BI335:BI338"/>
    <mergeCell ref="BJ335:BJ338"/>
    <mergeCell ref="BH323:BH326"/>
    <mergeCell ref="BI323:BI326"/>
    <mergeCell ref="BJ323:BJ326"/>
    <mergeCell ref="BH327:BH330"/>
    <mergeCell ref="BI327:BI330"/>
    <mergeCell ref="BJ327:BJ330"/>
    <mergeCell ref="BH363:BH366"/>
    <mergeCell ref="BI363:BI366"/>
    <mergeCell ref="BJ363:BJ366"/>
    <mergeCell ref="BH367:BH370"/>
    <mergeCell ref="BI367:BI370"/>
    <mergeCell ref="BJ367:BJ370"/>
    <mergeCell ref="BH355:BH358"/>
    <mergeCell ref="BI355:BI358"/>
    <mergeCell ref="BJ355:BJ358"/>
    <mergeCell ref="BH359:BH362"/>
    <mergeCell ref="BI359:BI362"/>
    <mergeCell ref="BJ359:BJ362"/>
    <mergeCell ref="BH347:BH350"/>
    <mergeCell ref="BI347:BI350"/>
    <mergeCell ref="BJ347:BJ350"/>
    <mergeCell ref="BH351:BH354"/>
    <mergeCell ref="BI351:BI354"/>
    <mergeCell ref="BJ351:BJ354"/>
    <mergeCell ref="BH387:BH390"/>
    <mergeCell ref="BI387:BI390"/>
    <mergeCell ref="BJ387:BJ390"/>
    <mergeCell ref="BH391:BH394"/>
    <mergeCell ref="BI391:BI394"/>
    <mergeCell ref="BJ391:BJ394"/>
    <mergeCell ref="BH379:BH382"/>
    <mergeCell ref="BI379:BI382"/>
    <mergeCell ref="BJ379:BJ382"/>
    <mergeCell ref="BH383:BH386"/>
    <mergeCell ref="BI383:BI386"/>
    <mergeCell ref="BJ383:BJ386"/>
    <mergeCell ref="BH371:BH374"/>
    <mergeCell ref="BI371:BI374"/>
    <mergeCell ref="BJ371:BJ374"/>
    <mergeCell ref="BH375:BH378"/>
    <mergeCell ref="BI375:BI378"/>
    <mergeCell ref="BJ375:BJ378"/>
    <mergeCell ref="BH411:BH414"/>
    <mergeCell ref="BI411:BI414"/>
    <mergeCell ref="BJ411:BJ414"/>
    <mergeCell ref="BH415:BH418"/>
    <mergeCell ref="BI415:BI418"/>
    <mergeCell ref="BJ415:BJ418"/>
    <mergeCell ref="BH403:BH406"/>
    <mergeCell ref="BI403:BI406"/>
    <mergeCell ref="BJ403:BJ406"/>
    <mergeCell ref="BH407:BH410"/>
    <mergeCell ref="BI407:BI410"/>
    <mergeCell ref="BJ407:BJ410"/>
    <mergeCell ref="BH395:BH398"/>
    <mergeCell ref="BI395:BI398"/>
    <mergeCell ref="BJ395:BJ398"/>
    <mergeCell ref="BH399:BH402"/>
    <mergeCell ref="BI399:BI402"/>
    <mergeCell ref="BJ399:BJ402"/>
    <mergeCell ref="BH435:BH438"/>
    <mergeCell ref="BI435:BI438"/>
    <mergeCell ref="BJ435:BJ438"/>
    <mergeCell ref="BH439:BH442"/>
    <mergeCell ref="BI439:BI442"/>
    <mergeCell ref="BJ439:BJ442"/>
    <mergeCell ref="BH427:BH430"/>
    <mergeCell ref="BI427:BI430"/>
    <mergeCell ref="BJ427:BJ430"/>
    <mergeCell ref="BH431:BH434"/>
    <mergeCell ref="BI431:BI434"/>
    <mergeCell ref="BJ431:BJ434"/>
    <mergeCell ref="BH419:BH422"/>
    <mergeCell ref="BI419:BI422"/>
    <mergeCell ref="BJ419:BJ422"/>
    <mergeCell ref="BH423:BH426"/>
    <mergeCell ref="BI423:BI426"/>
    <mergeCell ref="BJ423:BJ426"/>
    <mergeCell ref="BH459:BH462"/>
    <mergeCell ref="BI459:BI462"/>
    <mergeCell ref="BJ459:BJ462"/>
    <mergeCell ref="BH463:BH466"/>
    <mergeCell ref="BI463:BI466"/>
    <mergeCell ref="BJ463:BJ466"/>
    <mergeCell ref="BH451:BH454"/>
    <mergeCell ref="BI451:BI454"/>
    <mergeCell ref="BJ451:BJ454"/>
    <mergeCell ref="BH455:BH458"/>
    <mergeCell ref="BI455:BI458"/>
    <mergeCell ref="BJ455:BJ458"/>
    <mergeCell ref="BH443:BH446"/>
    <mergeCell ref="BI443:BI446"/>
    <mergeCell ref="BJ443:BJ446"/>
    <mergeCell ref="BH447:BH450"/>
    <mergeCell ref="BI447:BI450"/>
    <mergeCell ref="BJ447:BJ450"/>
    <mergeCell ref="BH483:BH486"/>
    <mergeCell ref="BI483:BI486"/>
    <mergeCell ref="BJ483:BJ486"/>
    <mergeCell ref="BH487:BH490"/>
    <mergeCell ref="BI487:BI490"/>
    <mergeCell ref="BJ487:BJ490"/>
    <mergeCell ref="BH491:BH494"/>
    <mergeCell ref="BI491:BI494"/>
    <mergeCell ref="BJ491:BJ494"/>
    <mergeCell ref="BH475:BH478"/>
    <mergeCell ref="BI475:BI478"/>
    <mergeCell ref="BJ475:BJ478"/>
    <mergeCell ref="BH479:BH482"/>
    <mergeCell ref="BI479:BI482"/>
    <mergeCell ref="BJ479:BJ482"/>
    <mergeCell ref="BH467:BH470"/>
    <mergeCell ref="BI467:BI470"/>
    <mergeCell ref="BJ467:BJ470"/>
    <mergeCell ref="BH471:BH474"/>
    <mergeCell ref="BI471:BI474"/>
    <mergeCell ref="BJ471:BJ474"/>
    <mergeCell ref="BH495:BH498"/>
    <mergeCell ref="BI495:BI498"/>
    <mergeCell ref="BJ495:BJ498"/>
    <mergeCell ref="BH499:BH502"/>
    <mergeCell ref="BI499:BI502"/>
    <mergeCell ref="BJ499:BJ502"/>
    <mergeCell ref="BJ527:BJ530"/>
    <mergeCell ref="BH527:BH530"/>
    <mergeCell ref="BI527:BI530"/>
    <mergeCell ref="BH519:BH522"/>
    <mergeCell ref="BI519:BI522"/>
    <mergeCell ref="BJ519:BJ522"/>
    <mergeCell ref="BH523:BH526"/>
    <mergeCell ref="BI523:BI526"/>
    <mergeCell ref="BJ523:BJ526"/>
    <mergeCell ref="BJ507:BJ510"/>
    <mergeCell ref="BH511:BH514"/>
    <mergeCell ref="BI511:BI514"/>
    <mergeCell ref="BJ511:BJ514"/>
    <mergeCell ref="BH515:BH518"/>
    <mergeCell ref="BI515:BI518"/>
    <mergeCell ref="BJ515:BJ518"/>
    <mergeCell ref="BH547:BH550"/>
    <mergeCell ref="BI547:BI550"/>
    <mergeCell ref="BJ547:BJ550"/>
    <mergeCell ref="BH531:BH534"/>
    <mergeCell ref="BI531:BI534"/>
    <mergeCell ref="BJ531:BJ534"/>
    <mergeCell ref="BH535:BH538"/>
    <mergeCell ref="BI535:BI538"/>
    <mergeCell ref="BJ535:BJ538"/>
    <mergeCell ref="BH539:BH542"/>
    <mergeCell ref="BH503:BH506"/>
    <mergeCell ref="BI503:BI506"/>
    <mergeCell ref="BJ503:BJ506"/>
    <mergeCell ref="BH543:BH546"/>
    <mergeCell ref="BI543:BI546"/>
    <mergeCell ref="BJ543:BJ546"/>
    <mergeCell ref="BI539:BI542"/>
    <mergeCell ref="BJ539:BJ542"/>
    <mergeCell ref="BH507:BH510"/>
    <mergeCell ref="BI507:BI510"/>
  </mergeCells>
  <phoneticPr fontId="16"/>
  <pageMargins left="0.39370078740157483" right="0.39370078740157483" top="0.98425196850393704" bottom="0.39370078740157483" header="0.39370078740157483" footer="0.15748031496062992"/>
  <pageSetup paperSize="9" scale="73" fitToWidth="0"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XM550"/>
  <sheetViews>
    <sheetView view="pageBreakPreview" zoomScaleNormal="100" zoomScaleSheetLayoutView="100" workbookViewId="0">
      <pane xSplit="5" ySplit="5" topLeftCell="AZ17" activePane="bottomRight" state="frozen"/>
      <selection activeCell="AA15" sqref="AA15:AE15"/>
      <selection pane="topRight" activeCell="AA15" sqref="AA15:AE15"/>
      <selection pane="bottomLeft" activeCell="AA15" sqref="AA15:AE15"/>
      <selection pane="bottomRight" activeCell="AA15" sqref="AA7:AE74"/>
    </sheetView>
  </sheetViews>
  <sheetFormatPr defaultRowHeight="13.5"/>
  <cols>
    <col min="1" max="1" width="9" style="172"/>
    <col min="2" max="2" width="5.625" style="185" customWidth="1"/>
    <col min="3" max="3" width="7.25" style="185" customWidth="1"/>
    <col min="4" max="4" width="4.5" style="185" bestFit="1" customWidth="1"/>
    <col min="5" max="5" width="8.375" style="185" customWidth="1"/>
    <col min="6" max="6" width="2.25" style="184" customWidth="1"/>
    <col min="7" max="7" width="6.875" style="175" customWidth="1"/>
    <col min="8" max="8" width="8.125" style="183" customWidth="1"/>
    <col min="9" max="9" width="6.875" style="176" customWidth="1"/>
    <col min="10" max="10" width="8.125" style="183" customWidth="1"/>
    <col min="11" max="11" width="2.25" style="692" customWidth="1"/>
    <col min="12" max="12" width="6.25" style="175" customWidth="1"/>
    <col min="13" max="13" width="6.25" style="183" customWidth="1"/>
    <col min="14" max="14" width="7.625" style="174" customWidth="1"/>
    <col min="15" max="15" width="6.25" style="176" customWidth="1"/>
    <col min="16" max="16" width="6.25" style="183" customWidth="1"/>
    <col min="17" max="17" width="7.625" style="174" customWidth="1"/>
    <col min="18" max="18" width="2.25" style="174" customWidth="1"/>
    <col min="19" max="19" width="5.5" style="182" customWidth="1"/>
    <col min="20" max="20" width="2.25" style="181" customWidth="1"/>
    <col min="21" max="21" width="12.25" style="180" bestFit="1" customWidth="1"/>
    <col min="22" max="22" width="2.25" style="692" customWidth="1"/>
    <col min="23" max="23" width="6.25" style="175" customWidth="1"/>
    <col min="24" max="24" width="11.375" style="179" bestFit="1" customWidth="1"/>
    <col min="25" max="25" width="2.25" style="174" customWidth="1"/>
    <col min="26" max="26" width="9.875" style="692" customWidth="1"/>
    <col min="27" max="27" width="13.625" style="176" customWidth="1"/>
    <col min="28" max="28" width="2.25" style="692" customWidth="1"/>
    <col min="29" max="29" width="13.625" style="179" customWidth="1"/>
    <col min="30" max="30" width="1.75" style="179" customWidth="1"/>
    <col min="31" max="31" width="2.25" style="692" customWidth="1"/>
    <col min="32" max="32" width="10.25" style="179" customWidth="1"/>
    <col min="33" max="33" width="2.25" style="174" customWidth="1"/>
    <col min="34" max="34" width="5.625" style="176" customWidth="1"/>
    <col min="35" max="35" width="5.375" style="176" customWidth="1"/>
    <col min="36" max="36" width="2.25" style="692" customWidth="1"/>
    <col min="37" max="37" width="9.75" style="178" bestFit="1" customWidth="1"/>
    <col min="38" max="38" width="2.25" style="175" customWidth="1"/>
    <col min="39" max="39" width="6" style="177" bestFit="1" customWidth="1"/>
    <col min="40" max="41" width="6.125" style="175" customWidth="1"/>
    <col min="42" max="42" width="2.25" style="175" customWidth="1"/>
    <col min="43" max="43" width="6" style="177" bestFit="1" customWidth="1"/>
    <col min="44" max="45" width="6.125" style="175" customWidth="1"/>
    <col min="46" max="46" width="2.25" style="174" customWidth="1"/>
    <col min="47" max="47" width="5.5" style="176" customWidth="1"/>
    <col min="48" max="48" width="2.25" style="692" customWidth="1"/>
    <col min="49" max="49" width="9.25" style="175" customWidth="1"/>
    <col min="50" max="50" width="2.25" style="175" customWidth="1"/>
    <col min="51" max="51" width="10.25" style="177" customWidth="1"/>
    <col min="52" max="52" width="2.25" style="175" customWidth="1"/>
    <col min="53" max="55" width="14.375" style="175" customWidth="1"/>
    <col min="56" max="56" width="14.375" style="177" customWidth="1"/>
    <col min="57" max="57" width="2.25" style="175" customWidth="1"/>
    <col min="58" max="58" width="11.75" style="177" customWidth="1"/>
    <col min="59" max="59" width="6.25" style="175" customWidth="1"/>
    <col min="60" max="60" width="6.625" style="176" customWidth="1"/>
    <col min="61" max="61" width="2.25" style="692" customWidth="1"/>
    <col min="62" max="62" width="12.25" style="175" bestFit="1" customWidth="1"/>
    <col min="63" max="63" width="6.25" style="175" customWidth="1"/>
    <col min="64" max="64" width="7.5" style="174" customWidth="1"/>
    <col min="65" max="77" width="9" style="173"/>
    <col min="78" max="295" width="9" style="172"/>
    <col min="296" max="296" width="1.75" style="172" customWidth="1"/>
    <col min="297" max="297" width="2.5" style="172" customWidth="1"/>
    <col min="298" max="298" width="3.625" style="172" customWidth="1"/>
    <col min="299" max="299" width="2.75" style="172" customWidth="1"/>
    <col min="300" max="300" width="0.875" style="172" customWidth="1"/>
    <col min="301" max="301" width="1.25" style="172" customWidth="1"/>
    <col min="302" max="302" width="5.375" style="172" customWidth="1"/>
    <col min="303" max="303" width="6.5" style="172" customWidth="1"/>
    <col min="304" max="304" width="4.125" style="172" customWidth="1"/>
    <col min="305" max="305" width="7.875" style="172" customWidth="1"/>
    <col min="306" max="306" width="8.75" style="172" customWidth="1"/>
    <col min="307" max="310" width="6.25" style="172" customWidth="1"/>
    <col min="311" max="311" width="4.875" style="172" customWidth="1"/>
    <col min="312" max="312" width="2.5" style="172" customWidth="1"/>
    <col min="313" max="313" width="4.875" style="172" customWidth="1"/>
    <col min="314" max="551" width="9" style="172"/>
    <col min="552" max="552" width="1.75" style="172" customWidth="1"/>
    <col min="553" max="553" width="2.5" style="172" customWidth="1"/>
    <col min="554" max="554" width="3.625" style="172" customWidth="1"/>
    <col min="555" max="555" width="2.75" style="172" customWidth="1"/>
    <col min="556" max="556" width="0.875" style="172" customWidth="1"/>
    <col min="557" max="557" width="1.25" style="172" customWidth="1"/>
    <col min="558" max="558" width="5.375" style="172" customWidth="1"/>
    <col min="559" max="559" width="6.5" style="172" customWidth="1"/>
    <col min="560" max="560" width="4.125" style="172" customWidth="1"/>
    <col min="561" max="561" width="7.875" style="172" customWidth="1"/>
    <col min="562" max="562" width="8.75" style="172" customWidth="1"/>
    <col min="563" max="566" width="6.25" style="172" customWidth="1"/>
    <col min="567" max="567" width="4.875" style="172" customWidth="1"/>
    <col min="568" max="568" width="2.5" style="172" customWidth="1"/>
    <col min="569" max="569" width="4.875" style="172" customWidth="1"/>
    <col min="570" max="807" width="9" style="172"/>
    <col min="808" max="808" width="1.75" style="172" customWidth="1"/>
    <col min="809" max="809" width="2.5" style="172" customWidth="1"/>
    <col min="810" max="810" width="3.625" style="172" customWidth="1"/>
    <col min="811" max="811" width="2.75" style="172" customWidth="1"/>
    <col min="812" max="812" width="0.875" style="172" customWidth="1"/>
    <col min="813" max="813" width="1.25" style="172" customWidth="1"/>
    <col min="814" max="814" width="5.375" style="172" customWidth="1"/>
    <col min="815" max="815" width="6.5" style="172" customWidth="1"/>
    <col min="816" max="816" width="4.125" style="172" customWidth="1"/>
    <col min="817" max="817" width="7.875" style="172" customWidth="1"/>
    <col min="818" max="818" width="8.75" style="172" customWidth="1"/>
    <col min="819" max="822" width="6.25" style="172" customWidth="1"/>
    <col min="823" max="823" width="4.875" style="172" customWidth="1"/>
    <col min="824" max="824" width="2.5" style="172" customWidth="1"/>
    <col min="825" max="825" width="4.875" style="172" customWidth="1"/>
    <col min="826" max="1063" width="9" style="172"/>
    <col min="1064" max="1064" width="1.75" style="172" customWidth="1"/>
    <col min="1065" max="1065" width="2.5" style="172" customWidth="1"/>
    <col min="1066" max="1066" width="3.625" style="172" customWidth="1"/>
    <col min="1067" max="1067" width="2.75" style="172" customWidth="1"/>
    <col min="1068" max="1068" width="0.875" style="172" customWidth="1"/>
    <col min="1069" max="1069" width="1.25" style="172" customWidth="1"/>
    <col min="1070" max="1070" width="5.375" style="172" customWidth="1"/>
    <col min="1071" max="1071" width="6.5" style="172" customWidth="1"/>
    <col min="1072" max="1072" width="4.125" style="172" customWidth="1"/>
    <col min="1073" max="1073" width="7.875" style="172" customWidth="1"/>
    <col min="1074" max="1074" width="8.75" style="172" customWidth="1"/>
    <col min="1075" max="1078" width="6.25" style="172" customWidth="1"/>
    <col min="1079" max="1079" width="4.875" style="172" customWidth="1"/>
    <col min="1080" max="1080" width="2.5" style="172" customWidth="1"/>
    <col min="1081" max="1081" width="4.875" style="172" customWidth="1"/>
    <col min="1082" max="1319" width="9" style="172"/>
    <col min="1320" max="1320" width="1.75" style="172" customWidth="1"/>
    <col min="1321" max="1321" width="2.5" style="172" customWidth="1"/>
    <col min="1322" max="1322" width="3.625" style="172" customWidth="1"/>
    <col min="1323" max="1323" width="2.75" style="172" customWidth="1"/>
    <col min="1324" max="1324" width="0.875" style="172" customWidth="1"/>
    <col min="1325" max="1325" width="1.25" style="172" customWidth="1"/>
    <col min="1326" max="1326" width="5.375" style="172" customWidth="1"/>
    <col min="1327" max="1327" width="6.5" style="172" customWidth="1"/>
    <col min="1328" max="1328" width="4.125" style="172" customWidth="1"/>
    <col min="1329" max="1329" width="7.875" style="172" customWidth="1"/>
    <col min="1330" max="1330" width="8.75" style="172" customWidth="1"/>
    <col min="1331" max="1334" width="6.25" style="172" customWidth="1"/>
    <col min="1335" max="1335" width="4.875" style="172" customWidth="1"/>
    <col min="1336" max="1336" width="2.5" style="172" customWidth="1"/>
    <col min="1337" max="1337" width="4.875" style="172" customWidth="1"/>
    <col min="1338" max="1575" width="9" style="172"/>
    <col min="1576" max="1576" width="1.75" style="172" customWidth="1"/>
    <col min="1577" max="1577" width="2.5" style="172" customWidth="1"/>
    <col min="1578" max="1578" width="3.625" style="172" customWidth="1"/>
    <col min="1579" max="1579" width="2.75" style="172" customWidth="1"/>
    <col min="1580" max="1580" width="0.875" style="172" customWidth="1"/>
    <col min="1581" max="1581" width="1.25" style="172" customWidth="1"/>
    <col min="1582" max="1582" width="5.375" style="172" customWidth="1"/>
    <col min="1583" max="1583" width="6.5" style="172" customWidth="1"/>
    <col min="1584" max="1584" width="4.125" style="172" customWidth="1"/>
    <col min="1585" max="1585" width="7.875" style="172" customWidth="1"/>
    <col min="1586" max="1586" width="8.75" style="172" customWidth="1"/>
    <col min="1587" max="1590" width="6.25" style="172" customWidth="1"/>
    <col min="1591" max="1591" width="4.875" style="172" customWidth="1"/>
    <col min="1592" max="1592" width="2.5" style="172" customWidth="1"/>
    <col min="1593" max="1593" width="4.875" style="172" customWidth="1"/>
    <col min="1594" max="1831" width="9" style="172"/>
    <col min="1832" max="1832" width="1.75" style="172" customWidth="1"/>
    <col min="1833" max="1833" width="2.5" style="172" customWidth="1"/>
    <col min="1834" max="1834" width="3.625" style="172" customWidth="1"/>
    <col min="1835" max="1835" width="2.75" style="172" customWidth="1"/>
    <col min="1836" max="1836" width="0.875" style="172" customWidth="1"/>
    <col min="1837" max="1837" width="1.25" style="172" customWidth="1"/>
    <col min="1838" max="1838" width="5.375" style="172" customWidth="1"/>
    <col min="1839" max="1839" width="6.5" style="172" customWidth="1"/>
    <col min="1840" max="1840" width="4.125" style="172" customWidth="1"/>
    <col min="1841" max="1841" width="7.875" style="172" customWidth="1"/>
    <col min="1842" max="1842" width="8.75" style="172" customWidth="1"/>
    <col min="1843" max="1846" width="6.25" style="172" customWidth="1"/>
    <col min="1847" max="1847" width="4.875" style="172" customWidth="1"/>
    <col min="1848" max="1848" width="2.5" style="172" customWidth="1"/>
    <col min="1849" max="1849" width="4.875" style="172" customWidth="1"/>
    <col min="1850" max="2087" width="9" style="172"/>
    <col min="2088" max="2088" width="1.75" style="172" customWidth="1"/>
    <col min="2089" max="2089" width="2.5" style="172" customWidth="1"/>
    <col min="2090" max="2090" width="3.625" style="172" customWidth="1"/>
    <col min="2091" max="2091" width="2.75" style="172" customWidth="1"/>
    <col min="2092" max="2092" width="0.875" style="172" customWidth="1"/>
    <col min="2093" max="2093" width="1.25" style="172" customWidth="1"/>
    <col min="2094" max="2094" width="5.375" style="172" customWidth="1"/>
    <col min="2095" max="2095" width="6.5" style="172" customWidth="1"/>
    <col min="2096" max="2096" width="4.125" style="172" customWidth="1"/>
    <col min="2097" max="2097" width="7.875" style="172" customWidth="1"/>
    <col min="2098" max="2098" width="8.75" style="172" customWidth="1"/>
    <col min="2099" max="2102" width="6.25" style="172" customWidth="1"/>
    <col min="2103" max="2103" width="4.875" style="172" customWidth="1"/>
    <col min="2104" max="2104" width="2.5" style="172" customWidth="1"/>
    <col min="2105" max="2105" width="4.875" style="172" customWidth="1"/>
    <col min="2106" max="2343" width="9" style="172"/>
    <col min="2344" max="2344" width="1.75" style="172" customWidth="1"/>
    <col min="2345" max="2345" width="2.5" style="172" customWidth="1"/>
    <col min="2346" max="2346" width="3.625" style="172" customWidth="1"/>
    <col min="2347" max="2347" width="2.75" style="172" customWidth="1"/>
    <col min="2348" max="2348" width="0.875" style="172" customWidth="1"/>
    <col min="2349" max="2349" width="1.25" style="172" customWidth="1"/>
    <col min="2350" max="2350" width="5.375" style="172" customWidth="1"/>
    <col min="2351" max="2351" width="6.5" style="172" customWidth="1"/>
    <col min="2352" max="2352" width="4.125" style="172" customWidth="1"/>
    <col min="2353" max="2353" width="7.875" style="172" customWidth="1"/>
    <col min="2354" max="2354" width="8.75" style="172" customWidth="1"/>
    <col min="2355" max="2358" width="6.25" style="172" customWidth="1"/>
    <col min="2359" max="2359" width="4.875" style="172" customWidth="1"/>
    <col min="2360" max="2360" width="2.5" style="172" customWidth="1"/>
    <col min="2361" max="2361" width="4.875" style="172" customWidth="1"/>
    <col min="2362" max="2599" width="9" style="172"/>
    <col min="2600" max="2600" width="1.75" style="172" customWidth="1"/>
    <col min="2601" max="2601" width="2.5" style="172" customWidth="1"/>
    <col min="2602" max="2602" width="3.625" style="172" customWidth="1"/>
    <col min="2603" max="2603" width="2.75" style="172" customWidth="1"/>
    <col min="2604" max="2604" width="0.875" style="172" customWidth="1"/>
    <col min="2605" max="2605" width="1.25" style="172" customWidth="1"/>
    <col min="2606" max="2606" width="5.375" style="172" customWidth="1"/>
    <col min="2607" max="2607" width="6.5" style="172" customWidth="1"/>
    <col min="2608" max="2608" width="4.125" style="172" customWidth="1"/>
    <col min="2609" max="2609" width="7.875" style="172" customWidth="1"/>
    <col min="2610" max="2610" width="8.75" style="172" customWidth="1"/>
    <col min="2611" max="2614" width="6.25" style="172" customWidth="1"/>
    <col min="2615" max="2615" width="4.875" style="172" customWidth="1"/>
    <col min="2616" max="2616" width="2.5" style="172" customWidth="1"/>
    <col min="2617" max="2617" width="4.875" style="172" customWidth="1"/>
    <col min="2618" max="2855" width="9" style="172"/>
    <col min="2856" max="2856" width="1.75" style="172" customWidth="1"/>
    <col min="2857" max="2857" width="2.5" style="172" customWidth="1"/>
    <col min="2858" max="2858" width="3.625" style="172" customWidth="1"/>
    <col min="2859" max="2859" width="2.75" style="172" customWidth="1"/>
    <col min="2860" max="2860" width="0.875" style="172" customWidth="1"/>
    <col min="2861" max="2861" width="1.25" style="172" customWidth="1"/>
    <col min="2862" max="2862" width="5.375" style="172" customWidth="1"/>
    <col min="2863" max="2863" width="6.5" style="172" customWidth="1"/>
    <col min="2864" max="2864" width="4.125" style="172" customWidth="1"/>
    <col min="2865" max="2865" width="7.875" style="172" customWidth="1"/>
    <col min="2866" max="2866" width="8.75" style="172" customWidth="1"/>
    <col min="2867" max="2870" width="6.25" style="172" customWidth="1"/>
    <col min="2871" max="2871" width="4.875" style="172" customWidth="1"/>
    <col min="2872" max="2872" width="2.5" style="172" customWidth="1"/>
    <col min="2873" max="2873" width="4.875" style="172" customWidth="1"/>
    <col min="2874" max="3111" width="9" style="172"/>
    <col min="3112" max="3112" width="1.75" style="172" customWidth="1"/>
    <col min="3113" max="3113" width="2.5" style="172" customWidth="1"/>
    <col min="3114" max="3114" width="3.625" style="172" customWidth="1"/>
    <col min="3115" max="3115" width="2.75" style="172" customWidth="1"/>
    <col min="3116" max="3116" width="0.875" style="172" customWidth="1"/>
    <col min="3117" max="3117" width="1.25" style="172" customWidth="1"/>
    <col min="3118" max="3118" width="5.375" style="172" customWidth="1"/>
    <col min="3119" max="3119" width="6.5" style="172" customWidth="1"/>
    <col min="3120" max="3120" width="4.125" style="172" customWidth="1"/>
    <col min="3121" max="3121" width="7.875" style="172" customWidth="1"/>
    <col min="3122" max="3122" width="8.75" style="172" customWidth="1"/>
    <col min="3123" max="3126" width="6.25" style="172" customWidth="1"/>
    <col min="3127" max="3127" width="4.875" style="172" customWidth="1"/>
    <col min="3128" max="3128" width="2.5" style="172" customWidth="1"/>
    <col min="3129" max="3129" width="4.875" style="172" customWidth="1"/>
    <col min="3130" max="3367" width="9" style="172"/>
    <col min="3368" max="3368" width="1.75" style="172" customWidth="1"/>
    <col min="3369" max="3369" width="2.5" style="172" customWidth="1"/>
    <col min="3370" max="3370" width="3.625" style="172" customWidth="1"/>
    <col min="3371" max="3371" width="2.75" style="172" customWidth="1"/>
    <col min="3372" max="3372" width="0.875" style="172" customWidth="1"/>
    <col min="3373" max="3373" width="1.25" style="172" customWidth="1"/>
    <col min="3374" max="3374" width="5.375" style="172" customWidth="1"/>
    <col min="3375" max="3375" width="6.5" style="172" customWidth="1"/>
    <col min="3376" max="3376" width="4.125" style="172" customWidth="1"/>
    <col min="3377" max="3377" width="7.875" style="172" customWidth="1"/>
    <col min="3378" max="3378" width="8.75" style="172" customWidth="1"/>
    <col min="3379" max="3382" width="6.25" style="172" customWidth="1"/>
    <col min="3383" max="3383" width="4.875" style="172" customWidth="1"/>
    <col min="3384" max="3384" width="2.5" style="172" customWidth="1"/>
    <col min="3385" max="3385" width="4.875" style="172" customWidth="1"/>
    <col min="3386" max="3623" width="9" style="172"/>
    <col min="3624" max="3624" width="1.75" style="172" customWidth="1"/>
    <col min="3625" max="3625" width="2.5" style="172" customWidth="1"/>
    <col min="3626" max="3626" width="3.625" style="172" customWidth="1"/>
    <col min="3627" max="3627" width="2.75" style="172" customWidth="1"/>
    <col min="3628" max="3628" width="0.875" style="172" customWidth="1"/>
    <col min="3629" max="3629" width="1.25" style="172" customWidth="1"/>
    <col min="3630" max="3630" width="5.375" style="172" customWidth="1"/>
    <col min="3631" max="3631" width="6.5" style="172" customWidth="1"/>
    <col min="3632" max="3632" width="4.125" style="172" customWidth="1"/>
    <col min="3633" max="3633" width="7.875" style="172" customWidth="1"/>
    <col min="3634" max="3634" width="8.75" style="172" customWidth="1"/>
    <col min="3635" max="3638" width="6.25" style="172" customWidth="1"/>
    <col min="3639" max="3639" width="4.875" style="172" customWidth="1"/>
    <col min="3640" max="3640" width="2.5" style="172" customWidth="1"/>
    <col min="3641" max="3641" width="4.875" style="172" customWidth="1"/>
    <col min="3642" max="3879" width="9" style="172"/>
    <col min="3880" max="3880" width="1.75" style="172" customWidth="1"/>
    <col min="3881" max="3881" width="2.5" style="172" customWidth="1"/>
    <col min="3882" max="3882" width="3.625" style="172" customWidth="1"/>
    <col min="3883" max="3883" width="2.75" style="172" customWidth="1"/>
    <col min="3884" max="3884" width="0.875" style="172" customWidth="1"/>
    <col min="3885" max="3885" width="1.25" style="172" customWidth="1"/>
    <col min="3886" max="3886" width="5.375" style="172" customWidth="1"/>
    <col min="3887" max="3887" width="6.5" style="172" customWidth="1"/>
    <col min="3888" max="3888" width="4.125" style="172" customWidth="1"/>
    <col min="3889" max="3889" width="7.875" style="172" customWidth="1"/>
    <col min="3890" max="3890" width="8.75" style="172" customWidth="1"/>
    <col min="3891" max="3894" width="6.25" style="172" customWidth="1"/>
    <col min="3895" max="3895" width="4.875" style="172" customWidth="1"/>
    <col min="3896" max="3896" width="2.5" style="172" customWidth="1"/>
    <col min="3897" max="3897" width="4.875" style="172" customWidth="1"/>
    <col min="3898" max="4135" width="9" style="172"/>
    <col min="4136" max="4136" width="1.75" style="172" customWidth="1"/>
    <col min="4137" max="4137" width="2.5" style="172" customWidth="1"/>
    <col min="4138" max="4138" width="3.625" style="172" customWidth="1"/>
    <col min="4139" max="4139" width="2.75" style="172" customWidth="1"/>
    <col min="4140" max="4140" width="0.875" style="172" customWidth="1"/>
    <col min="4141" max="4141" width="1.25" style="172" customWidth="1"/>
    <col min="4142" max="4142" width="5.375" style="172" customWidth="1"/>
    <col min="4143" max="4143" width="6.5" style="172" customWidth="1"/>
    <col min="4144" max="4144" width="4.125" style="172" customWidth="1"/>
    <col min="4145" max="4145" width="7.875" style="172" customWidth="1"/>
    <col min="4146" max="4146" width="8.75" style="172" customWidth="1"/>
    <col min="4147" max="4150" width="6.25" style="172" customWidth="1"/>
    <col min="4151" max="4151" width="4.875" style="172" customWidth="1"/>
    <col min="4152" max="4152" width="2.5" style="172" customWidth="1"/>
    <col min="4153" max="4153" width="4.875" style="172" customWidth="1"/>
    <col min="4154" max="4391" width="9" style="172"/>
    <col min="4392" max="4392" width="1.75" style="172" customWidth="1"/>
    <col min="4393" max="4393" width="2.5" style="172" customWidth="1"/>
    <col min="4394" max="4394" width="3.625" style="172" customWidth="1"/>
    <col min="4395" max="4395" width="2.75" style="172" customWidth="1"/>
    <col min="4396" max="4396" width="0.875" style="172" customWidth="1"/>
    <col min="4397" max="4397" width="1.25" style="172" customWidth="1"/>
    <col min="4398" max="4398" width="5.375" style="172" customWidth="1"/>
    <col min="4399" max="4399" width="6.5" style="172" customWidth="1"/>
    <col min="4400" max="4400" width="4.125" style="172" customWidth="1"/>
    <col min="4401" max="4401" width="7.875" style="172" customWidth="1"/>
    <col min="4402" max="4402" width="8.75" style="172" customWidth="1"/>
    <col min="4403" max="4406" width="6.25" style="172" customWidth="1"/>
    <col min="4407" max="4407" width="4.875" style="172" customWidth="1"/>
    <col min="4408" max="4408" width="2.5" style="172" customWidth="1"/>
    <col min="4409" max="4409" width="4.875" style="172" customWidth="1"/>
    <col min="4410" max="4647" width="9" style="172"/>
    <col min="4648" max="4648" width="1.75" style="172" customWidth="1"/>
    <col min="4649" max="4649" width="2.5" style="172" customWidth="1"/>
    <col min="4650" max="4650" width="3.625" style="172" customWidth="1"/>
    <col min="4651" max="4651" width="2.75" style="172" customWidth="1"/>
    <col min="4652" max="4652" width="0.875" style="172" customWidth="1"/>
    <col min="4653" max="4653" width="1.25" style="172" customWidth="1"/>
    <col min="4654" max="4654" width="5.375" style="172" customWidth="1"/>
    <col min="4655" max="4655" width="6.5" style="172" customWidth="1"/>
    <col min="4656" max="4656" width="4.125" style="172" customWidth="1"/>
    <col min="4657" max="4657" width="7.875" style="172" customWidth="1"/>
    <col min="4658" max="4658" width="8.75" style="172" customWidth="1"/>
    <col min="4659" max="4662" width="6.25" style="172" customWidth="1"/>
    <col min="4663" max="4663" width="4.875" style="172" customWidth="1"/>
    <col min="4664" max="4664" width="2.5" style="172" customWidth="1"/>
    <col min="4665" max="4665" width="4.875" style="172" customWidth="1"/>
    <col min="4666" max="4903" width="9" style="172"/>
    <col min="4904" max="4904" width="1.75" style="172" customWidth="1"/>
    <col min="4905" max="4905" width="2.5" style="172" customWidth="1"/>
    <col min="4906" max="4906" width="3.625" style="172" customWidth="1"/>
    <col min="4907" max="4907" width="2.75" style="172" customWidth="1"/>
    <col min="4908" max="4908" width="0.875" style="172" customWidth="1"/>
    <col min="4909" max="4909" width="1.25" style="172" customWidth="1"/>
    <col min="4910" max="4910" width="5.375" style="172" customWidth="1"/>
    <col min="4911" max="4911" width="6.5" style="172" customWidth="1"/>
    <col min="4912" max="4912" width="4.125" style="172" customWidth="1"/>
    <col min="4913" max="4913" width="7.875" style="172" customWidth="1"/>
    <col min="4914" max="4914" width="8.75" style="172" customWidth="1"/>
    <col min="4915" max="4918" width="6.25" style="172" customWidth="1"/>
    <col min="4919" max="4919" width="4.875" style="172" customWidth="1"/>
    <col min="4920" max="4920" width="2.5" style="172" customWidth="1"/>
    <col min="4921" max="4921" width="4.875" style="172" customWidth="1"/>
    <col min="4922" max="5159" width="9" style="172"/>
    <col min="5160" max="5160" width="1.75" style="172" customWidth="1"/>
    <col min="5161" max="5161" width="2.5" style="172" customWidth="1"/>
    <col min="5162" max="5162" width="3.625" style="172" customWidth="1"/>
    <col min="5163" max="5163" width="2.75" style="172" customWidth="1"/>
    <col min="5164" max="5164" width="0.875" style="172" customWidth="1"/>
    <col min="5165" max="5165" width="1.25" style="172" customWidth="1"/>
    <col min="5166" max="5166" width="5.375" style="172" customWidth="1"/>
    <col min="5167" max="5167" width="6.5" style="172" customWidth="1"/>
    <col min="5168" max="5168" width="4.125" style="172" customWidth="1"/>
    <col min="5169" max="5169" width="7.875" style="172" customWidth="1"/>
    <col min="5170" max="5170" width="8.75" style="172" customWidth="1"/>
    <col min="5171" max="5174" width="6.25" style="172" customWidth="1"/>
    <col min="5175" max="5175" width="4.875" style="172" customWidth="1"/>
    <col min="5176" max="5176" width="2.5" style="172" customWidth="1"/>
    <col min="5177" max="5177" width="4.875" style="172" customWidth="1"/>
    <col min="5178" max="5415" width="9" style="172"/>
    <col min="5416" max="5416" width="1.75" style="172" customWidth="1"/>
    <col min="5417" max="5417" width="2.5" style="172" customWidth="1"/>
    <col min="5418" max="5418" width="3.625" style="172" customWidth="1"/>
    <col min="5419" max="5419" width="2.75" style="172" customWidth="1"/>
    <col min="5420" max="5420" width="0.875" style="172" customWidth="1"/>
    <col min="5421" max="5421" width="1.25" style="172" customWidth="1"/>
    <col min="5422" max="5422" width="5.375" style="172" customWidth="1"/>
    <col min="5423" max="5423" width="6.5" style="172" customWidth="1"/>
    <col min="5424" max="5424" width="4.125" style="172" customWidth="1"/>
    <col min="5425" max="5425" width="7.875" style="172" customWidth="1"/>
    <col min="5426" max="5426" width="8.75" style="172" customWidth="1"/>
    <col min="5427" max="5430" width="6.25" style="172" customWidth="1"/>
    <col min="5431" max="5431" width="4.875" style="172" customWidth="1"/>
    <col min="5432" max="5432" width="2.5" style="172" customWidth="1"/>
    <col min="5433" max="5433" width="4.875" style="172" customWidth="1"/>
    <col min="5434" max="5671" width="9" style="172"/>
    <col min="5672" max="5672" width="1.75" style="172" customWidth="1"/>
    <col min="5673" max="5673" width="2.5" style="172" customWidth="1"/>
    <col min="5674" max="5674" width="3.625" style="172" customWidth="1"/>
    <col min="5675" max="5675" width="2.75" style="172" customWidth="1"/>
    <col min="5676" max="5676" width="0.875" style="172" customWidth="1"/>
    <col min="5677" max="5677" width="1.25" style="172" customWidth="1"/>
    <col min="5678" max="5678" width="5.375" style="172" customWidth="1"/>
    <col min="5679" max="5679" width="6.5" style="172" customWidth="1"/>
    <col min="5680" max="5680" width="4.125" style="172" customWidth="1"/>
    <col min="5681" max="5681" width="7.875" style="172" customWidth="1"/>
    <col min="5682" max="5682" width="8.75" style="172" customWidth="1"/>
    <col min="5683" max="5686" width="6.25" style="172" customWidth="1"/>
    <col min="5687" max="5687" width="4.875" style="172" customWidth="1"/>
    <col min="5688" max="5688" width="2.5" style="172" customWidth="1"/>
    <col min="5689" max="5689" width="4.875" style="172" customWidth="1"/>
    <col min="5690" max="5927" width="9" style="172"/>
    <col min="5928" max="5928" width="1.75" style="172" customWidth="1"/>
    <col min="5929" max="5929" width="2.5" style="172" customWidth="1"/>
    <col min="5930" max="5930" width="3.625" style="172" customWidth="1"/>
    <col min="5931" max="5931" width="2.75" style="172" customWidth="1"/>
    <col min="5932" max="5932" width="0.875" style="172" customWidth="1"/>
    <col min="5933" max="5933" width="1.25" style="172" customWidth="1"/>
    <col min="5934" max="5934" width="5.375" style="172" customWidth="1"/>
    <col min="5935" max="5935" width="6.5" style="172" customWidth="1"/>
    <col min="5936" max="5936" width="4.125" style="172" customWidth="1"/>
    <col min="5937" max="5937" width="7.875" style="172" customWidth="1"/>
    <col min="5938" max="5938" width="8.75" style="172" customWidth="1"/>
    <col min="5939" max="5942" width="6.25" style="172" customWidth="1"/>
    <col min="5943" max="5943" width="4.875" style="172" customWidth="1"/>
    <col min="5944" max="5944" width="2.5" style="172" customWidth="1"/>
    <col min="5945" max="5945" width="4.875" style="172" customWidth="1"/>
    <col min="5946" max="6183" width="9" style="172"/>
    <col min="6184" max="6184" width="1.75" style="172" customWidth="1"/>
    <col min="6185" max="6185" width="2.5" style="172" customWidth="1"/>
    <col min="6186" max="6186" width="3.625" style="172" customWidth="1"/>
    <col min="6187" max="6187" width="2.75" style="172" customWidth="1"/>
    <col min="6188" max="6188" width="0.875" style="172" customWidth="1"/>
    <col min="6189" max="6189" width="1.25" style="172" customWidth="1"/>
    <col min="6190" max="6190" width="5.375" style="172" customWidth="1"/>
    <col min="6191" max="6191" width="6.5" style="172" customWidth="1"/>
    <col min="6192" max="6192" width="4.125" style="172" customWidth="1"/>
    <col min="6193" max="6193" width="7.875" style="172" customWidth="1"/>
    <col min="6194" max="6194" width="8.75" style="172" customWidth="1"/>
    <col min="6195" max="6198" width="6.25" style="172" customWidth="1"/>
    <col min="6199" max="6199" width="4.875" style="172" customWidth="1"/>
    <col min="6200" max="6200" width="2.5" style="172" customWidth="1"/>
    <col min="6201" max="6201" width="4.875" style="172" customWidth="1"/>
    <col min="6202" max="6439" width="9" style="172"/>
    <col min="6440" max="6440" width="1.75" style="172" customWidth="1"/>
    <col min="6441" max="6441" width="2.5" style="172" customWidth="1"/>
    <col min="6442" max="6442" width="3.625" style="172" customWidth="1"/>
    <col min="6443" max="6443" width="2.75" style="172" customWidth="1"/>
    <col min="6444" max="6444" width="0.875" style="172" customWidth="1"/>
    <col min="6445" max="6445" width="1.25" style="172" customWidth="1"/>
    <col min="6446" max="6446" width="5.375" style="172" customWidth="1"/>
    <col min="6447" max="6447" width="6.5" style="172" customWidth="1"/>
    <col min="6448" max="6448" width="4.125" style="172" customWidth="1"/>
    <col min="6449" max="6449" width="7.875" style="172" customWidth="1"/>
    <col min="6450" max="6450" width="8.75" style="172" customWidth="1"/>
    <col min="6451" max="6454" width="6.25" style="172" customWidth="1"/>
    <col min="6455" max="6455" width="4.875" style="172" customWidth="1"/>
    <col min="6456" max="6456" width="2.5" style="172" customWidth="1"/>
    <col min="6457" max="6457" width="4.875" style="172" customWidth="1"/>
    <col min="6458" max="6695" width="9" style="172"/>
    <col min="6696" max="6696" width="1.75" style="172" customWidth="1"/>
    <col min="6697" max="6697" width="2.5" style="172" customWidth="1"/>
    <col min="6698" max="6698" width="3.625" style="172" customWidth="1"/>
    <col min="6699" max="6699" width="2.75" style="172" customWidth="1"/>
    <col min="6700" max="6700" width="0.875" style="172" customWidth="1"/>
    <col min="6701" max="6701" width="1.25" style="172" customWidth="1"/>
    <col min="6702" max="6702" width="5.375" style="172" customWidth="1"/>
    <col min="6703" max="6703" width="6.5" style="172" customWidth="1"/>
    <col min="6704" max="6704" width="4.125" style="172" customWidth="1"/>
    <col min="6705" max="6705" width="7.875" style="172" customWidth="1"/>
    <col min="6706" max="6706" width="8.75" style="172" customWidth="1"/>
    <col min="6707" max="6710" width="6.25" style="172" customWidth="1"/>
    <col min="6711" max="6711" width="4.875" style="172" customWidth="1"/>
    <col min="6712" max="6712" width="2.5" style="172" customWidth="1"/>
    <col min="6713" max="6713" width="4.875" style="172" customWidth="1"/>
    <col min="6714" max="6951" width="9" style="172"/>
    <col min="6952" max="6952" width="1.75" style="172" customWidth="1"/>
    <col min="6953" max="6953" width="2.5" style="172" customWidth="1"/>
    <col min="6954" max="6954" width="3.625" style="172" customWidth="1"/>
    <col min="6955" max="6955" width="2.75" style="172" customWidth="1"/>
    <col min="6956" max="6956" width="0.875" style="172" customWidth="1"/>
    <col min="6957" max="6957" width="1.25" style="172" customWidth="1"/>
    <col min="6958" max="6958" width="5.375" style="172" customWidth="1"/>
    <col min="6959" max="6959" width="6.5" style="172" customWidth="1"/>
    <col min="6960" max="6960" width="4.125" style="172" customWidth="1"/>
    <col min="6961" max="6961" width="7.875" style="172" customWidth="1"/>
    <col min="6962" max="6962" width="8.75" style="172" customWidth="1"/>
    <col min="6963" max="6966" width="6.25" style="172" customWidth="1"/>
    <col min="6967" max="6967" width="4.875" style="172" customWidth="1"/>
    <col min="6968" max="6968" width="2.5" style="172" customWidth="1"/>
    <col min="6969" max="6969" width="4.875" style="172" customWidth="1"/>
    <col min="6970" max="7207" width="9" style="172"/>
    <col min="7208" max="7208" width="1.75" style="172" customWidth="1"/>
    <col min="7209" max="7209" width="2.5" style="172" customWidth="1"/>
    <col min="7210" max="7210" width="3.625" style="172" customWidth="1"/>
    <col min="7211" max="7211" width="2.75" style="172" customWidth="1"/>
    <col min="7212" max="7212" width="0.875" style="172" customWidth="1"/>
    <col min="7213" max="7213" width="1.25" style="172" customWidth="1"/>
    <col min="7214" max="7214" width="5.375" style="172" customWidth="1"/>
    <col min="7215" max="7215" width="6.5" style="172" customWidth="1"/>
    <col min="7216" max="7216" width="4.125" style="172" customWidth="1"/>
    <col min="7217" max="7217" width="7.875" style="172" customWidth="1"/>
    <col min="7218" max="7218" width="8.75" style="172" customWidth="1"/>
    <col min="7219" max="7222" width="6.25" style="172" customWidth="1"/>
    <col min="7223" max="7223" width="4.875" style="172" customWidth="1"/>
    <col min="7224" max="7224" width="2.5" style="172" customWidth="1"/>
    <col min="7225" max="7225" width="4.875" style="172" customWidth="1"/>
    <col min="7226" max="7463" width="9" style="172"/>
    <col min="7464" max="7464" width="1.75" style="172" customWidth="1"/>
    <col min="7465" max="7465" width="2.5" style="172" customWidth="1"/>
    <col min="7466" max="7466" width="3.625" style="172" customWidth="1"/>
    <col min="7467" max="7467" width="2.75" style="172" customWidth="1"/>
    <col min="7468" max="7468" width="0.875" style="172" customWidth="1"/>
    <col min="7469" max="7469" width="1.25" style="172" customWidth="1"/>
    <col min="7470" max="7470" width="5.375" style="172" customWidth="1"/>
    <col min="7471" max="7471" width="6.5" style="172" customWidth="1"/>
    <col min="7472" max="7472" width="4.125" style="172" customWidth="1"/>
    <col min="7473" max="7473" width="7.875" style="172" customWidth="1"/>
    <col min="7474" max="7474" width="8.75" style="172" customWidth="1"/>
    <col min="7475" max="7478" width="6.25" style="172" customWidth="1"/>
    <col min="7479" max="7479" width="4.875" style="172" customWidth="1"/>
    <col min="7480" max="7480" width="2.5" style="172" customWidth="1"/>
    <col min="7481" max="7481" width="4.875" style="172" customWidth="1"/>
    <col min="7482" max="7719" width="9" style="172"/>
    <col min="7720" max="7720" width="1.75" style="172" customWidth="1"/>
    <col min="7721" max="7721" width="2.5" style="172" customWidth="1"/>
    <col min="7722" max="7722" width="3.625" style="172" customWidth="1"/>
    <col min="7723" max="7723" width="2.75" style="172" customWidth="1"/>
    <col min="7724" max="7724" width="0.875" style="172" customWidth="1"/>
    <col min="7725" max="7725" width="1.25" style="172" customWidth="1"/>
    <col min="7726" max="7726" width="5.375" style="172" customWidth="1"/>
    <col min="7727" max="7727" width="6.5" style="172" customWidth="1"/>
    <col min="7728" max="7728" width="4.125" style="172" customWidth="1"/>
    <col min="7729" max="7729" width="7.875" style="172" customWidth="1"/>
    <col min="7730" max="7730" width="8.75" style="172" customWidth="1"/>
    <col min="7731" max="7734" width="6.25" style="172" customWidth="1"/>
    <col min="7735" max="7735" width="4.875" style="172" customWidth="1"/>
    <col min="7736" max="7736" width="2.5" style="172" customWidth="1"/>
    <col min="7737" max="7737" width="4.875" style="172" customWidth="1"/>
    <col min="7738" max="7975" width="9" style="172"/>
    <col min="7976" max="7976" width="1.75" style="172" customWidth="1"/>
    <col min="7977" max="7977" width="2.5" style="172" customWidth="1"/>
    <col min="7978" max="7978" width="3.625" style="172" customWidth="1"/>
    <col min="7979" max="7979" width="2.75" style="172" customWidth="1"/>
    <col min="7980" max="7980" width="0.875" style="172" customWidth="1"/>
    <col min="7981" max="7981" width="1.25" style="172" customWidth="1"/>
    <col min="7982" max="7982" width="5.375" style="172" customWidth="1"/>
    <col min="7983" max="7983" width="6.5" style="172" customWidth="1"/>
    <col min="7984" max="7984" width="4.125" style="172" customWidth="1"/>
    <col min="7985" max="7985" width="7.875" style="172" customWidth="1"/>
    <col min="7986" max="7986" width="8.75" style="172" customWidth="1"/>
    <col min="7987" max="7990" width="6.25" style="172" customWidth="1"/>
    <col min="7991" max="7991" width="4.875" style="172" customWidth="1"/>
    <col min="7992" max="7992" width="2.5" style="172" customWidth="1"/>
    <col min="7993" max="7993" width="4.875" style="172" customWidth="1"/>
    <col min="7994" max="8231" width="9" style="172"/>
    <col min="8232" max="8232" width="1.75" style="172" customWidth="1"/>
    <col min="8233" max="8233" width="2.5" style="172" customWidth="1"/>
    <col min="8234" max="8234" width="3.625" style="172" customWidth="1"/>
    <col min="8235" max="8235" width="2.75" style="172" customWidth="1"/>
    <col min="8236" max="8236" width="0.875" style="172" customWidth="1"/>
    <col min="8237" max="8237" width="1.25" style="172" customWidth="1"/>
    <col min="8238" max="8238" width="5.375" style="172" customWidth="1"/>
    <col min="8239" max="8239" width="6.5" style="172" customWidth="1"/>
    <col min="8240" max="8240" width="4.125" style="172" customWidth="1"/>
    <col min="8241" max="8241" width="7.875" style="172" customWidth="1"/>
    <col min="8242" max="8242" width="8.75" style="172" customWidth="1"/>
    <col min="8243" max="8246" width="6.25" style="172" customWidth="1"/>
    <col min="8247" max="8247" width="4.875" style="172" customWidth="1"/>
    <col min="8248" max="8248" width="2.5" style="172" customWidth="1"/>
    <col min="8249" max="8249" width="4.875" style="172" customWidth="1"/>
    <col min="8250" max="8487" width="9" style="172"/>
    <col min="8488" max="8488" width="1.75" style="172" customWidth="1"/>
    <col min="8489" max="8489" width="2.5" style="172" customWidth="1"/>
    <col min="8490" max="8490" width="3.625" style="172" customWidth="1"/>
    <col min="8491" max="8491" width="2.75" style="172" customWidth="1"/>
    <col min="8492" max="8492" width="0.875" style="172" customWidth="1"/>
    <col min="8493" max="8493" width="1.25" style="172" customWidth="1"/>
    <col min="8494" max="8494" width="5.375" style="172" customWidth="1"/>
    <col min="8495" max="8495" width="6.5" style="172" customWidth="1"/>
    <col min="8496" max="8496" width="4.125" style="172" customWidth="1"/>
    <col min="8497" max="8497" width="7.875" style="172" customWidth="1"/>
    <col min="8498" max="8498" width="8.75" style="172" customWidth="1"/>
    <col min="8499" max="8502" width="6.25" style="172" customWidth="1"/>
    <col min="8503" max="8503" width="4.875" style="172" customWidth="1"/>
    <col min="8504" max="8504" width="2.5" style="172" customWidth="1"/>
    <col min="8505" max="8505" width="4.875" style="172" customWidth="1"/>
    <col min="8506" max="8743" width="9" style="172"/>
    <col min="8744" max="8744" width="1.75" style="172" customWidth="1"/>
    <col min="8745" max="8745" width="2.5" style="172" customWidth="1"/>
    <col min="8746" max="8746" width="3.625" style="172" customWidth="1"/>
    <col min="8747" max="8747" width="2.75" style="172" customWidth="1"/>
    <col min="8748" max="8748" width="0.875" style="172" customWidth="1"/>
    <col min="8749" max="8749" width="1.25" style="172" customWidth="1"/>
    <col min="8750" max="8750" width="5.375" style="172" customWidth="1"/>
    <col min="8751" max="8751" width="6.5" style="172" customWidth="1"/>
    <col min="8752" max="8752" width="4.125" style="172" customWidth="1"/>
    <col min="8753" max="8753" width="7.875" style="172" customWidth="1"/>
    <col min="8754" max="8754" width="8.75" style="172" customWidth="1"/>
    <col min="8755" max="8758" width="6.25" style="172" customWidth="1"/>
    <col min="8759" max="8759" width="4.875" style="172" customWidth="1"/>
    <col min="8760" max="8760" width="2.5" style="172" customWidth="1"/>
    <col min="8761" max="8761" width="4.875" style="172" customWidth="1"/>
    <col min="8762" max="8999" width="9" style="172"/>
    <col min="9000" max="9000" width="1.75" style="172" customWidth="1"/>
    <col min="9001" max="9001" width="2.5" style="172" customWidth="1"/>
    <col min="9002" max="9002" width="3.625" style="172" customWidth="1"/>
    <col min="9003" max="9003" width="2.75" style="172" customWidth="1"/>
    <col min="9004" max="9004" width="0.875" style="172" customWidth="1"/>
    <col min="9005" max="9005" width="1.25" style="172" customWidth="1"/>
    <col min="9006" max="9006" width="5.375" style="172" customWidth="1"/>
    <col min="9007" max="9007" width="6.5" style="172" customWidth="1"/>
    <col min="9008" max="9008" width="4.125" style="172" customWidth="1"/>
    <col min="9009" max="9009" width="7.875" style="172" customWidth="1"/>
    <col min="9010" max="9010" width="8.75" style="172" customWidth="1"/>
    <col min="9011" max="9014" width="6.25" style="172" customWidth="1"/>
    <col min="9015" max="9015" width="4.875" style="172" customWidth="1"/>
    <col min="9016" max="9016" width="2.5" style="172" customWidth="1"/>
    <col min="9017" max="9017" width="4.875" style="172" customWidth="1"/>
    <col min="9018" max="9255" width="9" style="172"/>
    <col min="9256" max="9256" width="1.75" style="172" customWidth="1"/>
    <col min="9257" max="9257" width="2.5" style="172" customWidth="1"/>
    <col min="9258" max="9258" width="3.625" style="172" customWidth="1"/>
    <col min="9259" max="9259" width="2.75" style="172" customWidth="1"/>
    <col min="9260" max="9260" width="0.875" style="172" customWidth="1"/>
    <col min="9261" max="9261" width="1.25" style="172" customWidth="1"/>
    <col min="9262" max="9262" width="5.375" style="172" customWidth="1"/>
    <col min="9263" max="9263" width="6.5" style="172" customWidth="1"/>
    <col min="9264" max="9264" width="4.125" style="172" customWidth="1"/>
    <col min="9265" max="9265" width="7.875" style="172" customWidth="1"/>
    <col min="9266" max="9266" width="8.75" style="172" customWidth="1"/>
    <col min="9267" max="9270" width="6.25" style="172" customWidth="1"/>
    <col min="9271" max="9271" width="4.875" style="172" customWidth="1"/>
    <col min="9272" max="9272" width="2.5" style="172" customWidth="1"/>
    <col min="9273" max="9273" width="4.875" style="172" customWidth="1"/>
    <col min="9274" max="9511" width="9" style="172"/>
    <col min="9512" max="9512" width="1.75" style="172" customWidth="1"/>
    <col min="9513" max="9513" width="2.5" style="172" customWidth="1"/>
    <col min="9514" max="9514" width="3.625" style="172" customWidth="1"/>
    <col min="9515" max="9515" width="2.75" style="172" customWidth="1"/>
    <col min="9516" max="9516" width="0.875" style="172" customWidth="1"/>
    <col min="9517" max="9517" width="1.25" style="172" customWidth="1"/>
    <col min="9518" max="9518" width="5.375" style="172" customWidth="1"/>
    <col min="9519" max="9519" width="6.5" style="172" customWidth="1"/>
    <col min="9520" max="9520" width="4.125" style="172" customWidth="1"/>
    <col min="9521" max="9521" width="7.875" style="172" customWidth="1"/>
    <col min="9522" max="9522" width="8.75" style="172" customWidth="1"/>
    <col min="9523" max="9526" width="6.25" style="172" customWidth="1"/>
    <col min="9527" max="9527" width="4.875" style="172" customWidth="1"/>
    <col min="9528" max="9528" width="2.5" style="172" customWidth="1"/>
    <col min="9529" max="9529" width="4.875" style="172" customWidth="1"/>
    <col min="9530" max="9767" width="9" style="172"/>
    <col min="9768" max="9768" width="1.75" style="172" customWidth="1"/>
    <col min="9769" max="9769" width="2.5" style="172" customWidth="1"/>
    <col min="9770" max="9770" width="3.625" style="172" customWidth="1"/>
    <col min="9771" max="9771" width="2.75" style="172" customWidth="1"/>
    <col min="9772" max="9772" width="0.875" style="172" customWidth="1"/>
    <col min="9773" max="9773" width="1.25" style="172" customWidth="1"/>
    <col min="9774" max="9774" width="5.375" style="172" customWidth="1"/>
    <col min="9775" max="9775" width="6.5" style="172" customWidth="1"/>
    <col min="9776" max="9776" width="4.125" style="172" customWidth="1"/>
    <col min="9777" max="9777" width="7.875" style="172" customWidth="1"/>
    <col min="9778" max="9778" width="8.75" style="172" customWidth="1"/>
    <col min="9779" max="9782" width="6.25" style="172" customWidth="1"/>
    <col min="9783" max="9783" width="4.875" style="172" customWidth="1"/>
    <col min="9784" max="9784" width="2.5" style="172" customWidth="1"/>
    <col min="9785" max="9785" width="4.875" style="172" customWidth="1"/>
    <col min="9786" max="10023" width="9" style="172"/>
    <col min="10024" max="10024" width="1.75" style="172" customWidth="1"/>
    <col min="10025" max="10025" width="2.5" style="172" customWidth="1"/>
    <col min="10026" max="10026" width="3.625" style="172" customWidth="1"/>
    <col min="10027" max="10027" width="2.75" style="172" customWidth="1"/>
    <col min="10028" max="10028" width="0.875" style="172" customWidth="1"/>
    <col min="10029" max="10029" width="1.25" style="172" customWidth="1"/>
    <col min="10030" max="10030" width="5.375" style="172" customWidth="1"/>
    <col min="10031" max="10031" width="6.5" style="172" customWidth="1"/>
    <col min="10032" max="10032" width="4.125" style="172" customWidth="1"/>
    <col min="10033" max="10033" width="7.875" style="172" customWidth="1"/>
    <col min="10034" max="10034" width="8.75" style="172" customWidth="1"/>
    <col min="10035" max="10038" width="6.25" style="172" customWidth="1"/>
    <col min="10039" max="10039" width="4.875" style="172" customWidth="1"/>
    <col min="10040" max="10040" width="2.5" style="172" customWidth="1"/>
    <col min="10041" max="10041" width="4.875" style="172" customWidth="1"/>
    <col min="10042" max="10279" width="9" style="172"/>
    <col min="10280" max="10280" width="1.75" style="172" customWidth="1"/>
    <col min="10281" max="10281" width="2.5" style="172" customWidth="1"/>
    <col min="10282" max="10282" width="3.625" style="172" customWidth="1"/>
    <col min="10283" max="10283" width="2.75" style="172" customWidth="1"/>
    <col min="10284" max="10284" width="0.875" style="172" customWidth="1"/>
    <col min="10285" max="10285" width="1.25" style="172" customWidth="1"/>
    <col min="10286" max="10286" width="5.375" style="172" customWidth="1"/>
    <col min="10287" max="10287" width="6.5" style="172" customWidth="1"/>
    <col min="10288" max="10288" width="4.125" style="172" customWidth="1"/>
    <col min="10289" max="10289" width="7.875" style="172" customWidth="1"/>
    <col min="10290" max="10290" width="8.75" style="172" customWidth="1"/>
    <col min="10291" max="10294" width="6.25" style="172" customWidth="1"/>
    <col min="10295" max="10295" width="4.875" style="172" customWidth="1"/>
    <col min="10296" max="10296" width="2.5" style="172" customWidth="1"/>
    <col min="10297" max="10297" width="4.875" style="172" customWidth="1"/>
    <col min="10298" max="10535" width="9" style="172"/>
    <col min="10536" max="10536" width="1.75" style="172" customWidth="1"/>
    <col min="10537" max="10537" width="2.5" style="172" customWidth="1"/>
    <col min="10538" max="10538" width="3.625" style="172" customWidth="1"/>
    <col min="10539" max="10539" width="2.75" style="172" customWidth="1"/>
    <col min="10540" max="10540" width="0.875" style="172" customWidth="1"/>
    <col min="10541" max="10541" width="1.25" style="172" customWidth="1"/>
    <col min="10542" max="10542" width="5.375" style="172" customWidth="1"/>
    <col min="10543" max="10543" width="6.5" style="172" customWidth="1"/>
    <col min="10544" max="10544" width="4.125" style="172" customWidth="1"/>
    <col min="10545" max="10545" width="7.875" style="172" customWidth="1"/>
    <col min="10546" max="10546" width="8.75" style="172" customWidth="1"/>
    <col min="10547" max="10550" width="6.25" style="172" customWidth="1"/>
    <col min="10551" max="10551" width="4.875" style="172" customWidth="1"/>
    <col min="10552" max="10552" width="2.5" style="172" customWidth="1"/>
    <col min="10553" max="10553" width="4.875" style="172" customWidth="1"/>
    <col min="10554" max="10791" width="9" style="172"/>
    <col min="10792" max="10792" width="1.75" style="172" customWidth="1"/>
    <col min="10793" max="10793" width="2.5" style="172" customWidth="1"/>
    <col min="10794" max="10794" width="3.625" style="172" customWidth="1"/>
    <col min="10795" max="10795" width="2.75" style="172" customWidth="1"/>
    <col min="10796" max="10796" width="0.875" style="172" customWidth="1"/>
    <col min="10797" max="10797" width="1.25" style="172" customWidth="1"/>
    <col min="10798" max="10798" width="5.375" style="172" customWidth="1"/>
    <col min="10799" max="10799" width="6.5" style="172" customWidth="1"/>
    <col min="10800" max="10800" width="4.125" style="172" customWidth="1"/>
    <col min="10801" max="10801" width="7.875" style="172" customWidth="1"/>
    <col min="10802" max="10802" width="8.75" style="172" customWidth="1"/>
    <col min="10803" max="10806" width="6.25" style="172" customWidth="1"/>
    <col min="10807" max="10807" width="4.875" style="172" customWidth="1"/>
    <col min="10808" max="10808" width="2.5" style="172" customWidth="1"/>
    <col min="10809" max="10809" width="4.875" style="172" customWidth="1"/>
    <col min="10810" max="11047" width="9" style="172"/>
    <col min="11048" max="11048" width="1.75" style="172" customWidth="1"/>
    <col min="11049" max="11049" width="2.5" style="172" customWidth="1"/>
    <col min="11050" max="11050" width="3.625" style="172" customWidth="1"/>
    <col min="11051" max="11051" width="2.75" style="172" customWidth="1"/>
    <col min="11052" max="11052" width="0.875" style="172" customWidth="1"/>
    <col min="11053" max="11053" width="1.25" style="172" customWidth="1"/>
    <col min="11054" max="11054" width="5.375" style="172" customWidth="1"/>
    <col min="11055" max="11055" width="6.5" style="172" customWidth="1"/>
    <col min="11056" max="11056" width="4.125" style="172" customWidth="1"/>
    <col min="11057" max="11057" width="7.875" style="172" customWidth="1"/>
    <col min="11058" max="11058" width="8.75" style="172" customWidth="1"/>
    <col min="11059" max="11062" width="6.25" style="172" customWidth="1"/>
    <col min="11063" max="11063" width="4.875" style="172" customWidth="1"/>
    <col min="11064" max="11064" width="2.5" style="172" customWidth="1"/>
    <col min="11065" max="11065" width="4.875" style="172" customWidth="1"/>
    <col min="11066" max="11303" width="9" style="172"/>
    <col min="11304" max="11304" width="1.75" style="172" customWidth="1"/>
    <col min="11305" max="11305" width="2.5" style="172" customWidth="1"/>
    <col min="11306" max="11306" width="3.625" style="172" customWidth="1"/>
    <col min="11307" max="11307" width="2.75" style="172" customWidth="1"/>
    <col min="11308" max="11308" width="0.875" style="172" customWidth="1"/>
    <col min="11309" max="11309" width="1.25" style="172" customWidth="1"/>
    <col min="11310" max="11310" width="5.375" style="172" customWidth="1"/>
    <col min="11311" max="11311" width="6.5" style="172" customWidth="1"/>
    <col min="11312" max="11312" width="4.125" style="172" customWidth="1"/>
    <col min="11313" max="11313" width="7.875" style="172" customWidth="1"/>
    <col min="11314" max="11314" width="8.75" style="172" customWidth="1"/>
    <col min="11315" max="11318" width="6.25" style="172" customWidth="1"/>
    <col min="11319" max="11319" width="4.875" style="172" customWidth="1"/>
    <col min="11320" max="11320" width="2.5" style="172" customWidth="1"/>
    <col min="11321" max="11321" width="4.875" style="172" customWidth="1"/>
    <col min="11322" max="11559" width="9" style="172"/>
    <col min="11560" max="11560" width="1.75" style="172" customWidth="1"/>
    <col min="11561" max="11561" width="2.5" style="172" customWidth="1"/>
    <col min="11562" max="11562" width="3.625" style="172" customWidth="1"/>
    <col min="11563" max="11563" width="2.75" style="172" customWidth="1"/>
    <col min="11564" max="11564" width="0.875" style="172" customWidth="1"/>
    <col min="11565" max="11565" width="1.25" style="172" customWidth="1"/>
    <col min="11566" max="11566" width="5.375" style="172" customWidth="1"/>
    <col min="11567" max="11567" width="6.5" style="172" customWidth="1"/>
    <col min="11568" max="11568" width="4.125" style="172" customWidth="1"/>
    <col min="11569" max="11569" width="7.875" style="172" customWidth="1"/>
    <col min="11570" max="11570" width="8.75" style="172" customWidth="1"/>
    <col min="11571" max="11574" width="6.25" style="172" customWidth="1"/>
    <col min="11575" max="11575" width="4.875" style="172" customWidth="1"/>
    <col min="11576" max="11576" width="2.5" style="172" customWidth="1"/>
    <col min="11577" max="11577" width="4.875" style="172" customWidth="1"/>
    <col min="11578" max="11815" width="9" style="172"/>
    <col min="11816" max="11816" width="1.75" style="172" customWidth="1"/>
    <col min="11817" max="11817" width="2.5" style="172" customWidth="1"/>
    <col min="11818" max="11818" width="3.625" style="172" customWidth="1"/>
    <col min="11819" max="11819" width="2.75" style="172" customWidth="1"/>
    <col min="11820" max="11820" width="0.875" style="172" customWidth="1"/>
    <col min="11821" max="11821" width="1.25" style="172" customWidth="1"/>
    <col min="11822" max="11822" width="5.375" style="172" customWidth="1"/>
    <col min="11823" max="11823" width="6.5" style="172" customWidth="1"/>
    <col min="11824" max="11824" width="4.125" style="172" customWidth="1"/>
    <col min="11825" max="11825" width="7.875" style="172" customWidth="1"/>
    <col min="11826" max="11826" width="8.75" style="172" customWidth="1"/>
    <col min="11827" max="11830" width="6.25" style="172" customWidth="1"/>
    <col min="11831" max="11831" width="4.875" style="172" customWidth="1"/>
    <col min="11832" max="11832" width="2.5" style="172" customWidth="1"/>
    <col min="11833" max="11833" width="4.875" style="172" customWidth="1"/>
    <col min="11834" max="12071" width="9" style="172"/>
    <col min="12072" max="12072" width="1.75" style="172" customWidth="1"/>
    <col min="12073" max="12073" width="2.5" style="172" customWidth="1"/>
    <col min="12074" max="12074" width="3.625" style="172" customWidth="1"/>
    <col min="12075" max="12075" width="2.75" style="172" customWidth="1"/>
    <col min="12076" max="12076" width="0.875" style="172" customWidth="1"/>
    <col min="12077" max="12077" width="1.25" style="172" customWidth="1"/>
    <col min="12078" max="12078" width="5.375" style="172" customWidth="1"/>
    <col min="12079" max="12079" width="6.5" style="172" customWidth="1"/>
    <col min="12080" max="12080" width="4.125" style="172" customWidth="1"/>
    <col min="12081" max="12081" width="7.875" style="172" customWidth="1"/>
    <col min="12082" max="12082" width="8.75" style="172" customWidth="1"/>
    <col min="12083" max="12086" width="6.25" style="172" customWidth="1"/>
    <col min="12087" max="12087" width="4.875" style="172" customWidth="1"/>
    <col min="12088" max="12088" width="2.5" style="172" customWidth="1"/>
    <col min="12089" max="12089" width="4.875" style="172" customWidth="1"/>
    <col min="12090" max="12327" width="9" style="172"/>
    <col min="12328" max="12328" width="1.75" style="172" customWidth="1"/>
    <col min="12329" max="12329" width="2.5" style="172" customWidth="1"/>
    <col min="12330" max="12330" width="3.625" style="172" customWidth="1"/>
    <col min="12331" max="12331" width="2.75" style="172" customWidth="1"/>
    <col min="12332" max="12332" width="0.875" style="172" customWidth="1"/>
    <col min="12333" max="12333" width="1.25" style="172" customWidth="1"/>
    <col min="12334" max="12334" width="5.375" style="172" customWidth="1"/>
    <col min="12335" max="12335" width="6.5" style="172" customWidth="1"/>
    <col min="12336" max="12336" width="4.125" style="172" customWidth="1"/>
    <col min="12337" max="12337" width="7.875" style="172" customWidth="1"/>
    <col min="12338" max="12338" width="8.75" style="172" customWidth="1"/>
    <col min="12339" max="12342" width="6.25" style="172" customWidth="1"/>
    <col min="12343" max="12343" width="4.875" style="172" customWidth="1"/>
    <col min="12344" max="12344" width="2.5" style="172" customWidth="1"/>
    <col min="12345" max="12345" width="4.875" style="172" customWidth="1"/>
    <col min="12346" max="12583" width="9" style="172"/>
    <col min="12584" max="12584" width="1.75" style="172" customWidth="1"/>
    <col min="12585" max="12585" width="2.5" style="172" customWidth="1"/>
    <col min="12586" max="12586" width="3.625" style="172" customWidth="1"/>
    <col min="12587" max="12587" width="2.75" style="172" customWidth="1"/>
    <col min="12588" max="12588" width="0.875" style="172" customWidth="1"/>
    <col min="12589" max="12589" width="1.25" style="172" customWidth="1"/>
    <col min="12590" max="12590" width="5.375" style="172" customWidth="1"/>
    <col min="12591" max="12591" width="6.5" style="172" customWidth="1"/>
    <col min="12592" max="12592" width="4.125" style="172" customWidth="1"/>
    <col min="12593" max="12593" width="7.875" style="172" customWidth="1"/>
    <col min="12594" max="12594" width="8.75" style="172" customWidth="1"/>
    <col min="12595" max="12598" width="6.25" style="172" customWidth="1"/>
    <col min="12599" max="12599" width="4.875" style="172" customWidth="1"/>
    <col min="12600" max="12600" width="2.5" style="172" customWidth="1"/>
    <col min="12601" max="12601" width="4.875" style="172" customWidth="1"/>
    <col min="12602" max="12839" width="9" style="172"/>
    <col min="12840" max="12840" width="1.75" style="172" customWidth="1"/>
    <col min="12841" max="12841" width="2.5" style="172" customWidth="1"/>
    <col min="12842" max="12842" width="3.625" style="172" customWidth="1"/>
    <col min="12843" max="12843" width="2.75" style="172" customWidth="1"/>
    <col min="12844" max="12844" width="0.875" style="172" customWidth="1"/>
    <col min="12845" max="12845" width="1.25" style="172" customWidth="1"/>
    <col min="12846" max="12846" width="5.375" style="172" customWidth="1"/>
    <col min="12847" max="12847" width="6.5" style="172" customWidth="1"/>
    <col min="12848" max="12848" width="4.125" style="172" customWidth="1"/>
    <col min="12849" max="12849" width="7.875" style="172" customWidth="1"/>
    <col min="12850" max="12850" width="8.75" style="172" customWidth="1"/>
    <col min="12851" max="12854" width="6.25" style="172" customWidth="1"/>
    <col min="12855" max="12855" width="4.875" style="172" customWidth="1"/>
    <col min="12856" max="12856" width="2.5" style="172" customWidth="1"/>
    <col min="12857" max="12857" width="4.875" style="172" customWidth="1"/>
    <col min="12858" max="13095" width="9" style="172"/>
    <col min="13096" max="13096" width="1.75" style="172" customWidth="1"/>
    <col min="13097" max="13097" width="2.5" style="172" customWidth="1"/>
    <col min="13098" max="13098" width="3.625" style="172" customWidth="1"/>
    <col min="13099" max="13099" width="2.75" style="172" customWidth="1"/>
    <col min="13100" max="13100" width="0.875" style="172" customWidth="1"/>
    <col min="13101" max="13101" width="1.25" style="172" customWidth="1"/>
    <col min="13102" max="13102" width="5.375" style="172" customWidth="1"/>
    <col min="13103" max="13103" width="6.5" style="172" customWidth="1"/>
    <col min="13104" max="13104" width="4.125" style="172" customWidth="1"/>
    <col min="13105" max="13105" width="7.875" style="172" customWidth="1"/>
    <col min="13106" max="13106" width="8.75" style="172" customWidth="1"/>
    <col min="13107" max="13110" width="6.25" style="172" customWidth="1"/>
    <col min="13111" max="13111" width="4.875" style="172" customWidth="1"/>
    <col min="13112" max="13112" width="2.5" style="172" customWidth="1"/>
    <col min="13113" max="13113" width="4.875" style="172" customWidth="1"/>
    <col min="13114" max="13351" width="9" style="172"/>
    <col min="13352" max="13352" width="1.75" style="172" customWidth="1"/>
    <col min="13353" max="13353" width="2.5" style="172" customWidth="1"/>
    <col min="13354" max="13354" width="3.625" style="172" customWidth="1"/>
    <col min="13355" max="13355" width="2.75" style="172" customWidth="1"/>
    <col min="13356" max="13356" width="0.875" style="172" customWidth="1"/>
    <col min="13357" max="13357" width="1.25" style="172" customWidth="1"/>
    <col min="13358" max="13358" width="5.375" style="172" customWidth="1"/>
    <col min="13359" max="13359" width="6.5" style="172" customWidth="1"/>
    <col min="13360" max="13360" width="4.125" style="172" customWidth="1"/>
    <col min="13361" max="13361" width="7.875" style="172" customWidth="1"/>
    <col min="13362" max="13362" width="8.75" style="172" customWidth="1"/>
    <col min="13363" max="13366" width="6.25" style="172" customWidth="1"/>
    <col min="13367" max="13367" width="4.875" style="172" customWidth="1"/>
    <col min="13368" max="13368" width="2.5" style="172" customWidth="1"/>
    <col min="13369" max="13369" width="4.875" style="172" customWidth="1"/>
    <col min="13370" max="13607" width="9" style="172"/>
    <col min="13608" max="13608" width="1.75" style="172" customWidth="1"/>
    <col min="13609" max="13609" width="2.5" style="172" customWidth="1"/>
    <col min="13610" max="13610" width="3.625" style="172" customWidth="1"/>
    <col min="13611" max="13611" width="2.75" style="172" customWidth="1"/>
    <col min="13612" max="13612" width="0.875" style="172" customWidth="1"/>
    <col min="13613" max="13613" width="1.25" style="172" customWidth="1"/>
    <col min="13614" max="13614" width="5.375" style="172" customWidth="1"/>
    <col min="13615" max="13615" width="6.5" style="172" customWidth="1"/>
    <col min="13616" max="13616" width="4.125" style="172" customWidth="1"/>
    <col min="13617" max="13617" width="7.875" style="172" customWidth="1"/>
    <col min="13618" max="13618" width="8.75" style="172" customWidth="1"/>
    <col min="13619" max="13622" width="6.25" style="172" customWidth="1"/>
    <col min="13623" max="13623" width="4.875" style="172" customWidth="1"/>
    <col min="13624" max="13624" width="2.5" style="172" customWidth="1"/>
    <col min="13625" max="13625" width="4.875" style="172" customWidth="1"/>
    <col min="13626" max="13863" width="9" style="172"/>
    <col min="13864" max="13864" width="1.75" style="172" customWidth="1"/>
    <col min="13865" max="13865" width="2.5" style="172" customWidth="1"/>
    <col min="13866" max="13866" width="3.625" style="172" customWidth="1"/>
    <col min="13867" max="13867" width="2.75" style="172" customWidth="1"/>
    <col min="13868" max="13868" width="0.875" style="172" customWidth="1"/>
    <col min="13869" max="13869" width="1.25" style="172" customWidth="1"/>
    <col min="13870" max="13870" width="5.375" style="172" customWidth="1"/>
    <col min="13871" max="13871" width="6.5" style="172" customWidth="1"/>
    <col min="13872" max="13872" width="4.125" style="172" customWidth="1"/>
    <col min="13873" max="13873" width="7.875" style="172" customWidth="1"/>
    <col min="13874" max="13874" width="8.75" style="172" customWidth="1"/>
    <col min="13875" max="13878" width="6.25" style="172" customWidth="1"/>
    <col min="13879" max="13879" width="4.875" style="172" customWidth="1"/>
    <col min="13880" max="13880" width="2.5" style="172" customWidth="1"/>
    <col min="13881" max="13881" width="4.875" style="172" customWidth="1"/>
    <col min="13882" max="14119" width="9" style="172"/>
    <col min="14120" max="14120" width="1.75" style="172" customWidth="1"/>
    <col min="14121" max="14121" width="2.5" style="172" customWidth="1"/>
    <col min="14122" max="14122" width="3.625" style="172" customWidth="1"/>
    <col min="14123" max="14123" width="2.75" style="172" customWidth="1"/>
    <col min="14124" max="14124" width="0.875" style="172" customWidth="1"/>
    <col min="14125" max="14125" width="1.25" style="172" customWidth="1"/>
    <col min="14126" max="14126" width="5.375" style="172" customWidth="1"/>
    <col min="14127" max="14127" width="6.5" style="172" customWidth="1"/>
    <col min="14128" max="14128" width="4.125" style="172" customWidth="1"/>
    <col min="14129" max="14129" width="7.875" style="172" customWidth="1"/>
    <col min="14130" max="14130" width="8.75" style="172" customWidth="1"/>
    <col min="14131" max="14134" width="6.25" style="172" customWidth="1"/>
    <col min="14135" max="14135" width="4.875" style="172" customWidth="1"/>
    <col min="14136" max="14136" width="2.5" style="172" customWidth="1"/>
    <col min="14137" max="14137" width="4.875" style="172" customWidth="1"/>
    <col min="14138" max="14375" width="9" style="172"/>
    <col min="14376" max="14376" width="1.75" style="172" customWidth="1"/>
    <col min="14377" max="14377" width="2.5" style="172" customWidth="1"/>
    <col min="14378" max="14378" width="3.625" style="172" customWidth="1"/>
    <col min="14379" max="14379" width="2.75" style="172" customWidth="1"/>
    <col min="14380" max="14380" width="0.875" style="172" customWidth="1"/>
    <col min="14381" max="14381" width="1.25" style="172" customWidth="1"/>
    <col min="14382" max="14382" width="5.375" style="172" customWidth="1"/>
    <col min="14383" max="14383" width="6.5" style="172" customWidth="1"/>
    <col min="14384" max="14384" width="4.125" style="172" customWidth="1"/>
    <col min="14385" max="14385" width="7.875" style="172" customWidth="1"/>
    <col min="14386" max="14386" width="8.75" style="172" customWidth="1"/>
    <col min="14387" max="14390" width="6.25" style="172" customWidth="1"/>
    <col min="14391" max="14391" width="4.875" style="172" customWidth="1"/>
    <col min="14392" max="14392" width="2.5" style="172" customWidth="1"/>
    <col min="14393" max="14393" width="4.875" style="172" customWidth="1"/>
    <col min="14394" max="14631" width="9" style="172"/>
    <col min="14632" max="14632" width="1.75" style="172" customWidth="1"/>
    <col min="14633" max="14633" width="2.5" style="172" customWidth="1"/>
    <col min="14634" max="14634" width="3.625" style="172" customWidth="1"/>
    <col min="14635" max="14635" width="2.75" style="172" customWidth="1"/>
    <col min="14636" max="14636" width="0.875" style="172" customWidth="1"/>
    <col min="14637" max="14637" width="1.25" style="172" customWidth="1"/>
    <col min="14638" max="14638" width="5.375" style="172" customWidth="1"/>
    <col min="14639" max="14639" width="6.5" style="172" customWidth="1"/>
    <col min="14640" max="14640" width="4.125" style="172" customWidth="1"/>
    <col min="14641" max="14641" width="7.875" style="172" customWidth="1"/>
    <col min="14642" max="14642" width="8.75" style="172" customWidth="1"/>
    <col min="14643" max="14646" width="6.25" style="172" customWidth="1"/>
    <col min="14647" max="14647" width="4.875" style="172" customWidth="1"/>
    <col min="14648" max="14648" width="2.5" style="172" customWidth="1"/>
    <col min="14649" max="14649" width="4.875" style="172" customWidth="1"/>
    <col min="14650" max="14887" width="9" style="172"/>
    <col min="14888" max="14888" width="1.75" style="172" customWidth="1"/>
    <col min="14889" max="14889" width="2.5" style="172" customWidth="1"/>
    <col min="14890" max="14890" width="3.625" style="172" customWidth="1"/>
    <col min="14891" max="14891" width="2.75" style="172" customWidth="1"/>
    <col min="14892" max="14892" width="0.875" style="172" customWidth="1"/>
    <col min="14893" max="14893" width="1.25" style="172" customWidth="1"/>
    <col min="14894" max="14894" width="5.375" style="172" customWidth="1"/>
    <col min="14895" max="14895" width="6.5" style="172" customWidth="1"/>
    <col min="14896" max="14896" width="4.125" style="172" customWidth="1"/>
    <col min="14897" max="14897" width="7.875" style="172" customWidth="1"/>
    <col min="14898" max="14898" width="8.75" style="172" customWidth="1"/>
    <col min="14899" max="14902" width="6.25" style="172" customWidth="1"/>
    <col min="14903" max="14903" width="4.875" style="172" customWidth="1"/>
    <col min="14904" max="14904" width="2.5" style="172" customWidth="1"/>
    <col min="14905" max="14905" width="4.875" style="172" customWidth="1"/>
    <col min="14906" max="15143" width="9" style="172"/>
    <col min="15144" max="15144" width="1.75" style="172" customWidth="1"/>
    <col min="15145" max="15145" width="2.5" style="172" customWidth="1"/>
    <col min="15146" max="15146" width="3.625" style="172" customWidth="1"/>
    <col min="15147" max="15147" width="2.75" style="172" customWidth="1"/>
    <col min="15148" max="15148" width="0.875" style="172" customWidth="1"/>
    <col min="15149" max="15149" width="1.25" style="172" customWidth="1"/>
    <col min="15150" max="15150" width="5.375" style="172" customWidth="1"/>
    <col min="15151" max="15151" width="6.5" style="172" customWidth="1"/>
    <col min="15152" max="15152" width="4.125" style="172" customWidth="1"/>
    <col min="15153" max="15153" width="7.875" style="172" customWidth="1"/>
    <col min="15154" max="15154" width="8.75" style="172" customWidth="1"/>
    <col min="15155" max="15158" width="6.25" style="172" customWidth="1"/>
    <col min="15159" max="15159" width="4.875" style="172" customWidth="1"/>
    <col min="15160" max="15160" width="2.5" style="172" customWidth="1"/>
    <col min="15161" max="15161" width="4.875" style="172" customWidth="1"/>
    <col min="15162" max="15399" width="9" style="172"/>
    <col min="15400" max="15400" width="1.75" style="172" customWidth="1"/>
    <col min="15401" max="15401" width="2.5" style="172" customWidth="1"/>
    <col min="15402" max="15402" width="3.625" style="172" customWidth="1"/>
    <col min="15403" max="15403" width="2.75" style="172" customWidth="1"/>
    <col min="15404" max="15404" width="0.875" style="172" customWidth="1"/>
    <col min="15405" max="15405" width="1.25" style="172" customWidth="1"/>
    <col min="15406" max="15406" width="5.375" style="172" customWidth="1"/>
    <col min="15407" max="15407" width="6.5" style="172" customWidth="1"/>
    <col min="15408" max="15408" width="4.125" style="172" customWidth="1"/>
    <col min="15409" max="15409" width="7.875" style="172" customWidth="1"/>
    <col min="15410" max="15410" width="8.75" style="172" customWidth="1"/>
    <col min="15411" max="15414" width="6.25" style="172" customWidth="1"/>
    <col min="15415" max="15415" width="4.875" style="172" customWidth="1"/>
    <col min="15416" max="15416" width="2.5" style="172" customWidth="1"/>
    <col min="15417" max="15417" width="4.875" style="172" customWidth="1"/>
    <col min="15418" max="15655" width="9" style="172"/>
    <col min="15656" max="15656" width="1.75" style="172" customWidth="1"/>
    <col min="15657" max="15657" width="2.5" style="172" customWidth="1"/>
    <col min="15658" max="15658" width="3.625" style="172" customWidth="1"/>
    <col min="15659" max="15659" width="2.75" style="172" customWidth="1"/>
    <col min="15660" max="15660" width="0.875" style="172" customWidth="1"/>
    <col min="15661" max="15661" width="1.25" style="172" customWidth="1"/>
    <col min="15662" max="15662" width="5.375" style="172" customWidth="1"/>
    <col min="15663" max="15663" width="6.5" style="172" customWidth="1"/>
    <col min="15664" max="15664" width="4.125" style="172" customWidth="1"/>
    <col min="15665" max="15665" width="7.875" style="172" customWidth="1"/>
    <col min="15666" max="15666" width="8.75" style="172" customWidth="1"/>
    <col min="15667" max="15670" width="6.25" style="172" customWidth="1"/>
    <col min="15671" max="15671" width="4.875" style="172" customWidth="1"/>
    <col min="15672" max="15672" width="2.5" style="172" customWidth="1"/>
    <col min="15673" max="15673" width="4.875" style="172" customWidth="1"/>
    <col min="15674" max="15911" width="9" style="172"/>
    <col min="15912" max="15912" width="1.75" style="172" customWidth="1"/>
    <col min="15913" max="15913" width="2.5" style="172" customWidth="1"/>
    <col min="15914" max="15914" width="3.625" style="172" customWidth="1"/>
    <col min="15915" max="15915" width="2.75" style="172" customWidth="1"/>
    <col min="15916" max="15916" width="0.875" style="172" customWidth="1"/>
    <col min="15917" max="15917" width="1.25" style="172" customWidth="1"/>
    <col min="15918" max="15918" width="5.375" style="172" customWidth="1"/>
    <col min="15919" max="15919" width="6.5" style="172" customWidth="1"/>
    <col min="15920" max="15920" width="4.125" style="172" customWidth="1"/>
    <col min="15921" max="15921" width="7.875" style="172" customWidth="1"/>
    <col min="15922" max="15922" width="8.75" style="172" customWidth="1"/>
    <col min="15923" max="15926" width="6.25" style="172" customWidth="1"/>
    <col min="15927" max="15927" width="4.875" style="172" customWidth="1"/>
    <col min="15928" max="15928" width="2.5" style="172" customWidth="1"/>
    <col min="15929" max="15929" width="4.875" style="172" customWidth="1"/>
    <col min="15930" max="16167" width="9" style="172"/>
    <col min="16168" max="16168" width="1.75" style="172" customWidth="1"/>
    <col min="16169" max="16169" width="2.5" style="172" customWidth="1"/>
    <col min="16170" max="16170" width="3.625" style="172" customWidth="1"/>
    <col min="16171" max="16171" width="2.75" style="172" customWidth="1"/>
    <col min="16172" max="16172" width="0.875" style="172" customWidth="1"/>
    <col min="16173" max="16173" width="1.25" style="172" customWidth="1"/>
    <col min="16174" max="16174" width="5.375" style="172" customWidth="1"/>
    <col min="16175" max="16175" width="6.5" style="172" customWidth="1"/>
    <col min="16176" max="16176" width="4.125" style="172" customWidth="1"/>
    <col min="16177" max="16177" width="7.875" style="172" customWidth="1"/>
    <col min="16178" max="16178" width="8.75" style="172" customWidth="1"/>
    <col min="16179" max="16182" width="6.25" style="172" customWidth="1"/>
    <col min="16183" max="16183" width="4.875" style="172" customWidth="1"/>
    <col min="16184" max="16184" width="2.5" style="172" customWidth="1"/>
    <col min="16185" max="16185" width="4.875" style="172" customWidth="1"/>
    <col min="16186" max="16384" width="9" style="172"/>
  </cols>
  <sheetData>
    <row r="1" spans="1:77" s="286" customFormat="1" ht="13.5" customHeight="1">
      <c r="B1" s="1230" t="s">
        <v>716</v>
      </c>
      <c r="C1" s="1230" t="s">
        <v>494</v>
      </c>
      <c r="D1" s="1230" t="s">
        <v>715</v>
      </c>
      <c r="E1" s="1230" t="s">
        <v>714</v>
      </c>
      <c r="F1" s="697"/>
      <c r="G1" s="1207" t="s">
        <v>713</v>
      </c>
      <c r="H1" s="1207"/>
      <c r="I1" s="1207"/>
      <c r="J1" s="1207"/>
      <c r="K1" s="287"/>
      <c r="L1" s="1207" t="s">
        <v>693</v>
      </c>
      <c r="M1" s="1207"/>
      <c r="N1" s="1207"/>
      <c r="O1" s="1207"/>
      <c r="P1" s="1207"/>
      <c r="Q1" s="1207"/>
      <c r="R1" s="287"/>
      <c r="S1" s="1252" t="s">
        <v>712</v>
      </c>
      <c r="T1" s="1253"/>
      <c r="U1" s="1254"/>
      <c r="V1" s="287"/>
      <c r="W1" s="1203" t="s">
        <v>711</v>
      </c>
      <c r="X1" s="1249"/>
      <c r="Y1" s="287"/>
      <c r="Z1" s="287"/>
      <c r="AA1" s="1197" t="s">
        <v>710</v>
      </c>
      <c r="AB1" s="1198"/>
      <c r="AC1" s="1198"/>
      <c r="AD1" s="1198"/>
      <c r="AE1" s="1198"/>
      <c r="AF1" s="1199"/>
      <c r="AG1" s="287"/>
      <c r="AH1" s="1203" t="s">
        <v>709</v>
      </c>
      <c r="AI1" s="1204"/>
      <c r="AJ1" s="291"/>
      <c r="AK1" s="290"/>
      <c r="AL1" s="287"/>
      <c r="AM1" s="1207" t="s">
        <v>708</v>
      </c>
      <c r="AN1" s="1207"/>
      <c r="AO1" s="1207"/>
      <c r="AP1" s="287"/>
      <c r="AQ1" s="1234" t="s">
        <v>707</v>
      </c>
      <c r="AR1" s="1234"/>
      <c r="AS1" s="1234"/>
      <c r="AT1" s="287"/>
      <c r="AU1" s="1203" t="s">
        <v>455</v>
      </c>
      <c r="AV1" s="1204"/>
      <c r="AW1" s="1249"/>
      <c r="AX1" s="287"/>
      <c r="AY1" s="1231" t="s">
        <v>706</v>
      </c>
      <c r="AZ1" s="287"/>
      <c r="BA1" s="1236" t="s">
        <v>705</v>
      </c>
      <c r="BB1" s="1237"/>
      <c r="BC1" s="1237"/>
      <c r="BD1" s="1238"/>
      <c r="BE1" s="287"/>
      <c r="BF1" s="1217" t="s">
        <v>704</v>
      </c>
      <c r="BG1" s="287"/>
      <c r="BH1" s="1219" t="s">
        <v>703</v>
      </c>
      <c r="BI1" s="1220"/>
      <c r="BJ1" s="1221"/>
      <c r="BK1" s="287"/>
      <c r="BL1" s="287"/>
    </row>
    <row r="2" spans="1:77" s="286" customFormat="1" ht="13.5" customHeight="1">
      <c r="B2" s="1230"/>
      <c r="C2" s="1230"/>
      <c r="D2" s="1230"/>
      <c r="E2" s="1230"/>
      <c r="F2" s="697"/>
      <c r="G2" s="1207" t="s">
        <v>702</v>
      </c>
      <c r="H2" s="1207"/>
      <c r="I2" s="1232" t="s">
        <v>701</v>
      </c>
      <c r="J2" s="1232"/>
      <c r="K2" s="692"/>
      <c r="L2" s="1207" t="s">
        <v>702</v>
      </c>
      <c r="M2" s="1207"/>
      <c r="N2" s="1233"/>
      <c r="O2" s="1232" t="s">
        <v>701</v>
      </c>
      <c r="P2" s="1232"/>
      <c r="Q2" s="1232"/>
      <c r="R2" s="692"/>
      <c r="S2" s="1255"/>
      <c r="T2" s="1256"/>
      <c r="U2" s="1257"/>
      <c r="V2" s="692"/>
      <c r="W2" s="1205"/>
      <c r="X2" s="1250"/>
      <c r="Y2" s="692"/>
      <c r="Z2" s="692"/>
      <c r="AA2" s="1200"/>
      <c r="AB2" s="1201"/>
      <c r="AC2" s="1201"/>
      <c r="AD2" s="1201"/>
      <c r="AE2" s="1201"/>
      <c r="AF2" s="1202"/>
      <c r="AG2" s="692"/>
      <c r="AH2" s="1205"/>
      <c r="AI2" s="1206"/>
      <c r="AJ2" s="289"/>
      <c r="AK2" s="288"/>
      <c r="AL2" s="287"/>
      <c r="AM2" s="1208"/>
      <c r="AN2" s="1208"/>
      <c r="AO2" s="1208"/>
      <c r="AP2" s="287"/>
      <c r="AQ2" s="1235"/>
      <c r="AR2" s="1235"/>
      <c r="AS2" s="1235"/>
      <c r="AT2" s="692"/>
      <c r="AU2" s="1205"/>
      <c r="AV2" s="1206"/>
      <c r="AW2" s="1250"/>
      <c r="AX2" s="287"/>
      <c r="AY2" s="1251"/>
      <c r="AZ2" s="287"/>
      <c r="BA2" s="1239" t="s">
        <v>700</v>
      </c>
      <c r="BB2" s="1241" t="s">
        <v>699</v>
      </c>
      <c r="BC2" s="1241" t="s">
        <v>698</v>
      </c>
      <c r="BD2" s="1243" t="s">
        <v>697</v>
      </c>
      <c r="BE2" s="287"/>
      <c r="BF2" s="1218"/>
      <c r="BG2" s="287"/>
      <c r="BH2" s="1222"/>
      <c r="BI2" s="1223"/>
      <c r="BJ2" s="1224"/>
      <c r="BK2" s="287"/>
      <c r="BL2" s="692"/>
    </row>
    <row r="3" spans="1:77" s="252" customFormat="1" ht="13.5" customHeight="1">
      <c r="B3" s="1230"/>
      <c r="C3" s="1230"/>
      <c r="D3" s="1230"/>
      <c r="E3" s="1230"/>
      <c r="F3" s="693"/>
      <c r="G3" s="1281" t="s">
        <v>696</v>
      </c>
      <c r="H3" s="1282"/>
      <c r="I3" s="1281" t="s">
        <v>696</v>
      </c>
      <c r="J3" s="1282"/>
      <c r="K3" s="694"/>
      <c r="L3" s="254"/>
      <c r="M3" s="285"/>
      <c r="N3" s="277"/>
      <c r="O3" s="254"/>
      <c r="P3" s="285"/>
      <c r="Q3" s="275"/>
      <c r="R3" s="256"/>
      <c r="S3" s="284"/>
      <c r="T3" s="283"/>
      <c r="U3" s="1245" t="s">
        <v>693</v>
      </c>
      <c r="V3" s="694"/>
      <c r="W3" s="253"/>
      <c r="X3" s="1275" t="s">
        <v>693</v>
      </c>
      <c r="Y3" s="256"/>
      <c r="Z3" s="256"/>
      <c r="AA3" s="214"/>
      <c r="AB3" s="280"/>
      <c r="AC3" s="1275" t="s">
        <v>693</v>
      </c>
      <c r="AD3" s="272"/>
      <c r="AE3" s="282"/>
      <c r="AF3" s="1277"/>
      <c r="AG3" s="256"/>
      <c r="AH3" s="214"/>
      <c r="AI3" s="281"/>
      <c r="AJ3" s="280"/>
      <c r="AK3" s="1211" t="s">
        <v>695</v>
      </c>
      <c r="AL3" s="694"/>
      <c r="AM3" s="214"/>
      <c r="AN3" s="1213" t="s">
        <v>694</v>
      </c>
      <c r="AO3" s="1214"/>
      <c r="AP3" s="694"/>
      <c r="AQ3" s="213"/>
      <c r="AR3" s="1215" t="s">
        <v>694</v>
      </c>
      <c r="AS3" s="1216"/>
      <c r="AT3" s="256"/>
      <c r="AU3" s="214"/>
      <c r="AV3" s="280"/>
      <c r="AW3" s="1217" t="s">
        <v>693</v>
      </c>
      <c r="AX3" s="694"/>
      <c r="AY3" s="1251"/>
      <c r="AZ3" s="694"/>
      <c r="BA3" s="1240"/>
      <c r="BB3" s="1242"/>
      <c r="BC3" s="1242"/>
      <c r="BD3" s="1244"/>
      <c r="BE3" s="694"/>
      <c r="BF3" s="1218"/>
      <c r="BG3" s="279"/>
      <c r="BH3" s="213"/>
      <c r="BI3" s="695"/>
      <c r="BJ3" s="1225" t="s">
        <v>693</v>
      </c>
      <c r="BK3" s="279"/>
      <c r="BL3" s="256"/>
      <c r="BM3" s="173"/>
      <c r="BN3" s="173"/>
      <c r="BO3" s="173"/>
      <c r="BP3" s="173"/>
      <c r="BQ3" s="173"/>
      <c r="BR3" s="173"/>
      <c r="BS3" s="173"/>
      <c r="BT3" s="173"/>
      <c r="BU3" s="173"/>
      <c r="BV3" s="173"/>
      <c r="BW3" s="173"/>
      <c r="BX3" s="173"/>
      <c r="BY3" s="173"/>
    </row>
    <row r="4" spans="1:77" s="252" customFormat="1" ht="13.5" customHeight="1">
      <c r="B4" s="1231"/>
      <c r="C4" s="1231"/>
      <c r="D4" s="1231"/>
      <c r="E4" s="1231"/>
      <c r="F4" s="693"/>
      <c r="G4" s="254"/>
      <c r="H4" s="278" t="s">
        <v>691</v>
      </c>
      <c r="I4" s="254"/>
      <c r="J4" s="278" t="s">
        <v>691</v>
      </c>
      <c r="K4" s="205"/>
      <c r="L4" s="214"/>
      <c r="M4" s="276" t="s">
        <v>692</v>
      </c>
      <c r="N4" s="277"/>
      <c r="O4" s="240"/>
      <c r="P4" s="276" t="s">
        <v>692</v>
      </c>
      <c r="Q4" s="275"/>
      <c r="R4" s="256"/>
      <c r="S4" s="274"/>
      <c r="T4" s="273"/>
      <c r="U4" s="1246"/>
      <c r="V4" s="692"/>
      <c r="W4" s="214"/>
      <c r="X4" s="1276"/>
      <c r="Y4" s="256"/>
      <c r="Z4" s="256"/>
      <c r="AA4" s="254"/>
      <c r="AB4" s="706"/>
      <c r="AC4" s="1276"/>
      <c r="AD4" s="272"/>
      <c r="AE4" s="707"/>
      <c r="AF4" s="1277"/>
      <c r="AG4" s="256"/>
      <c r="AH4" s="254"/>
      <c r="AI4" s="271" t="s">
        <v>691</v>
      </c>
      <c r="AJ4" s="706"/>
      <c r="AK4" s="1212"/>
      <c r="AL4" s="694"/>
      <c r="AM4" s="214"/>
      <c r="AN4" s="270" t="s">
        <v>690</v>
      </c>
      <c r="AO4" s="269" t="s">
        <v>689</v>
      </c>
      <c r="AP4" s="694"/>
      <c r="AQ4" s="213"/>
      <c r="AR4" s="268" t="s">
        <v>690</v>
      </c>
      <c r="AS4" s="267" t="s">
        <v>689</v>
      </c>
      <c r="AT4" s="256"/>
      <c r="AU4" s="254"/>
      <c r="AV4" s="706"/>
      <c r="AW4" s="1218"/>
      <c r="AX4" s="694"/>
      <c r="AY4" s="1251"/>
      <c r="AZ4" s="694"/>
      <c r="BA4" s="1240"/>
      <c r="BB4" s="1242"/>
      <c r="BC4" s="1242"/>
      <c r="BD4" s="1244"/>
      <c r="BE4" s="694"/>
      <c r="BF4" s="1218"/>
      <c r="BG4" s="263"/>
      <c r="BH4" s="266"/>
      <c r="BI4" s="205"/>
      <c r="BJ4" s="1226"/>
      <c r="BK4" s="263"/>
      <c r="BL4" s="256"/>
      <c r="BM4" s="173"/>
      <c r="BN4" s="173"/>
      <c r="BO4" s="173"/>
      <c r="BP4" s="173"/>
      <c r="BQ4" s="173"/>
      <c r="BR4" s="173"/>
      <c r="BS4" s="173"/>
      <c r="BT4" s="173"/>
      <c r="BU4" s="173"/>
      <c r="BV4" s="173"/>
      <c r="BW4" s="173"/>
      <c r="BX4" s="173"/>
      <c r="BY4" s="173"/>
    </row>
    <row r="5" spans="1:77" s="252" customFormat="1" ht="12" customHeight="1">
      <c r="B5" s="702" t="s">
        <v>688</v>
      </c>
      <c r="C5" s="702" t="s">
        <v>687</v>
      </c>
      <c r="D5" s="702" t="s">
        <v>686</v>
      </c>
      <c r="E5" s="702" t="s">
        <v>685</v>
      </c>
      <c r="F5" s="694"/>
      <c r="G5" s="1278" t="s">
        <v>684</v>
      </c>
      <c r="H5" s="1278"/>
      <c r="I5" s="1278" t="s">
        <v>684</v>
      </c>
      <c r="J5" s="1278"/>
      <c r="K5" s="692"/>
      <c r="L5" s="1278" t="s">
        <v>683</v>
      </c>
      <c r="M5" s="1278"/>
      <c r="N5" s="1278"/>
      <c r="O5" s="1279" t="s">
        <v>683</v>
      </c>
      <c r="P5" s="1279"/>
      <c r="Q5" s="1279"/>
      <c r="R5" s="256"/>
      <c r="S5" s="1280"/>
      <c r="T5" s="1280"/>
      <c r="U5" s="1280"/>
      <c r="V5" s="692"/>
      <c r="W5" s="1209" t="s">
        <v>682</v>
      </c>
      <c r="X5" s="1209"/>
      <c r="Y5" s="264"/>
      <c r="Z5" s="264"/>
      <c r="AA5" s="1209" t="s">
        <v>681</v>
      </c>
      <c r="AB5" s="1209"/>
      <c r="AC5" s="1209"/>
      <c r="AD5" s="1209"/>
      <c r="AE5" s="1209"/>
      <c r="AF5" s="1209"/>
      <c r="AG5" s="264"/>
      <c r="AH5" s="1209" t="s">
        <v>680</v>
      </c>
      <c r="AI5" s="1209"/>
      <c r="AJ5" s="1209"/>
      <c r="AK5" s="1209"/>
      <c r="AL5" s="265"/>
      <c r="AM5" s="1209" t="s">
        <v>679</v>
      </c>
      <c r="AN5" s="1209"/>
      <c r="AO5" s="1209"/>
      <c r="AP5" s="265"/>
      <c r="AQ5" s="1210" t="s">
        <v>678</v>
      </c>
      <c r="AR5" s="1210"/>
      <c r="AS5" s="1210"/>
      <c r="AT5" s="264"/>
      <c r="AU5" s="1209" t="s">
        <v>677</v>
      </c>
      <c r="AV5" s="1209"/>
      <c r="AW5" s="1209"/>
      <c r="AX5" s="694"/>
      <c r="AY5" s="191" t="s">
        <v>676</v>
      </c>
      <c r="AZ5" s="694"/>
      <c r="BA5" s="1227" t="s">
        <v>675</v>
      </c>
      <c r="BB5" s="1228"/>
      <c r="BC5" s="1228"/>
      <c r="BD5" s="1229"/>
      <c r="BE5" s="694"/>
      <c r="BF5" s="698" t="s">
        <v>674</v>
      </c>
      <c r="BG5" s="263"/>
      <c r="BH5" s="1227" t="s">
        <v>673</v>
      </c>
      <c r="BI5" s="1228"/>
      <c r="BJ5" s="1229"/>
      <c r="BK5" s="263"/>
      <c r="BL5" s="256"/>
      <c r="BM5" s="173"/>
      <c r="BN5" s="173"/>
      <c r="BO5" s="173"/>
      <c r="BP5" s="173"/>
      <c r="BQ5" s="173"/>
      <c r="BR5" s="173"/>
      <c r="BS5" s="173"/>
      <c r="BT5" s="173"/>
      <c r="BU5" s="173"/>
      <c r="BV5" s="173"/>
      <c r="BW5" s="173"/>
      <c r="BX5" s="173"/>
      <c r="BY5" s="173"/>
    </row>
    <row r="6" spans="1:77" s="259" customFormat="1" ht="20.25" customHeight="1">
      <c r="A6" s="259">
        <v>1</v>
      </c>
      <c r="B6" s="261">
        <v>2</v>
      </c>
      <c r="C6" s="262">
        <v>3</v>
      </c>
      <c r="D6" s="259">
        <v>4</v>
      </c>
      <c r="E6" s="261">
        <v>5</v>
      </c>
      <c r="F6" s="262">
        <v>6</v>
      </c>
      <c r="G6" s="259">
        <v>7</v>
      </c>
      <c r="H6" s="261">
        <v>8</v>
      </c>
      <c r="I6" s="262">
        <v>9</v>
      </c>
      <c r="J6" s="259">
        <v>10</v>
      </c>
      <c r="K6" s="261">
        <v>11</v>
      </c>
      <c r="L6" s="262">
        <v>12</v>
      </c>
      <c r="M6" s="259">
        <v>13</v>
      </c>
      <c r="N6" s="261">
        <v>14</v>
      </c>
      <c r="O6" s="262">
        <v>15</v>
      </c>
      <c r="P6" s="259">
        <v>16</v>
      </c>
      <c r="Q6" s="261">
        <v>17</v>
      </c>
      <c r="R6" s="262">
        <v>18</v>
      </c>
      <c r="S6" s="259">
        <v>19</v>
      </c>
      <c r="T6" s="261">
        <v>20</v>
      </c>
      <c r="U6" s="262">
        <v>21</v>
      </c>
      <c r="V6" s="259">
        <v>22</v>
      </c>
      <c r="W6" s="261">
        <v>23</v>
      </c>
      <c r="X6" s="262">
        <v>24</v>
      </c>
      <c r="Y6" s="259">
        <v>25</v>
      </c>
      <c r="Z6" s="261">
        <v>26</v>
      </c>
      <c r="AA6" s="262">
        <v>27</v>
      </c>
      <c r="AB6" s="259">
        <v>28</v>
      </c>
      <c r="AC6" s="261">
        <v>29</v>
      </c>
      <c r="AD6" s="262">
        <v>30</v>
      </c>
      <c r="AE6" s="259">
        <v>31</v>
      </c>
      <c r="AF6" s="261">
        <v>32</v>
      </c>
      <c r="AG6" s="262">
        <v>33</v>
      </c>
      <c r="AH6" s="259">
        <v>34</v>
      </c>
      <c r="AI6" s="261">
        <v>35</v>
      </c>
      <c r="AJ6" s="262">
        <v>36</v>
      </c>
      <c r="AK6" s="259">
        <v>37</v>
      </c>
      <c r="AL6" s="261">
        <v>38</v>
      </c>
      <c r="AM6" s="262">
        <v>39</v>
      </c>
      <c r="AN6" s="259">
        <v>40</v>
      </c>
      <c r="AO6" s="261">
        <v>41</v>
      </c>
      <c r="AP6" s="262">
        <v>42</v>
      </c>
      <c r="AQ6" s="259">
        <v>43</v>
      </c>
      <c r="AR6" s="261">
        <v>44</v>
      </c>
      <c r="AS6" s="262">
        <v>45</v>
      </c>
      <c r="AT6" s="259">
        <v>46</v>
      </c>
      <c r="AU6" s="261">
        <v>47</v>
      </c>
      <c r="AV6" s="262">
        <v>48</v>
      </c>
      <c r="AW6" s="259">
        <v>49</v>
      </c>
      <c r="AX6" s="261">
        <v>50</v>
      </c>
      <c r="AY6" s="262">
        <v>51</v>
      </c>
      <c r="AZ6" s="259">
        <v>52</v>
      </c>
      <c r="BA6" s="261">
        <v>53</v>
      </c>
      <c r="BB6" s="262">
        <v>54</v>
      </c>
      <c r="BC6" s="259">
        <v>55</v>
      </c>
      <c r="BD6" s="261">
        <v>56</v>
      </c>
      <c r="BE6" s="262">
        <v>57</v>
      </c>
      <c r="BF6" s="259">
        <v>58</v>
      </c>
      <c r="BG6" s="261">
        <v>59</v>
      </c>
      <c r="BH6" s="262">
        <v>60</v>
      </c>
      <c r="BI6" s="259">
        <v>61</v>
      </c>
      <c r="BJ6" s="261">
        <v>62</v>
      </c>
      <c r="BK6" s="262">
        <v>63</v>
      </c>
      <c r="BL6" s="259">
        <v>64</v>
      </c>
      <c r="BM6" s="261">
        <v>65</v>
      </c>
      <c r="BN6" s="260"/>
      <c r="BO6" s="260"/>
      <c r="BP6" s="260"/>
      <c r="BQ6" s="260"/>
      <c r="BR6" s="260"/>
      <c r="BS6" s="260"/>
      <c r="BT6" s="260"/>
      <c r="BU6" s="260"/>
      <c r="BV6" s="260"/>
      <c r="BW6" s="260"/>
      <c r="BX6" s="260"/>
      <c r="BY6" s="260"/>
    </row>
    <row r="7" spans="1:77" s="252" customFormat="1" ht="13.5" customHeight="1">
      <c r="A7" s="252" t="s">
        <v>672</v>
      </c>
      <c r="B7" s="1231" t="s">
        <v>671</v>
      </c>
      <c r="C7" s="1294" t="s">
        <v>670</v>
      </c>
      <c r="D7" s="1268" t="s">
        <v>567</v>
      </c>
      <c r="E7" s="235" t="s">
        <v>462</v>
      </c>
      <c r="F7" s="208"/>
      <c r="G7" s="234">
        <v>120310</v>
      </c>
      <c r="H7" s="233">
        <v>127780</v>
      </c>
      <c r="I7" s="234">
        <v>95120</v>
      </c>
      <c r="J7" s="233">
        <v>102590</v>
      </c>
      <c r="K7" s="205" t="s">
        <v>552</v>
      </c>
      <c r="L7" s="232">
        <v>1180</v>
      </c>
      <c r="M7" s="231">
        <v>1250</v>
      </c>
      <c r="N7" s="230" t="s">
        <v>551</v>
      </c>
      <c r="O7" s="232">
        <v>930</v>
      </c>
      <c r="P7" s="231">
        <v>1000</v>
      </c>
      <c r="Q7" s="230" t="s">
        <v>551</v>
      </c>
      <c r="R7" s="1258" t="s">
        <v>552</v>
      </c>
      <c r="S7" s="1263">
        <v>26120</v>
      </c>
      <c r="T7" s="1274" t="s">
        <v>552</v>
      </c>
      <c r="U7" s="1283">
        <v>260</v>
      </c>
      <c r="V7" s="205" t="s">
        <v>552</v>
      </c>
      <c r="W7" s="229">
        <v>7470</v>
      </c>
      <c r="X7" s="228">
        <v>70</v>
      </c>
      <c r="Y7" s="1286" t="s">
        <v>669</v>
      </c>
      <c r="Z7" s="692"/>
      <c r="AA7" s="699"/>
      <c r="AB7" s="1320" t="s">
        <v>552</v>
      </c>
      <c r="AC7" s="703"/>
      <c r="AD7" s="198"/>
      <c r="AE7" s="1298" t="s">
        <v>668</v>
      </c>
      <c r="AF7" s="258"/>
      <c r="AG7" s="1258" t="s">
        <v>552</v>
      </c>
      <c r="AH7" s="1299">
        <v>30520</v>
      </c>
      <c r="AI7" s="250"/>
      <c r="AJ7" s="1301" t="s">
        <v>552</v>
      </c>
      <c r="AK7" s="1295">
        <v>230</v>
      </c>
      <c r="AL7" s="1302" t="s">
        <v>552</v>
      </c>
      <c r="AM7" s="227" t="s">
        <v>566</v>
      </c>
      <c r="AN7" s="1287">
        <v>7100</v>
      </c>
      <c r="AO7" s="1290">
        <v>7800</v>
      </c>
      <c r="AP7" s="1302" t="s">
        <v>552</v>
      </c>
      <c r="AQ7" s="226" t="s">
        <v>565</v>
      </c>
      <c r="AR7" s="225">
        <v>15800</v>
      </c>
      <c r="AS7" s="224">
        <v>17600</v>
      </c>
      <c r="AT7" s="1258" t="s">
        <v>552</v>
      </c>
      <c r="AU7" s="1303">
        <v>22140</v>
      </c>
      <c r="AV7" s="1301" t="s">
        <v>552</v>
      </c>
      <c r="AW7" s="1295">
        <v>220</v>
      </c>
      <c r="AX7" s="1302" t="s">
        <v>564</v>
      </c>
      <c r="AY7" s="257"/>
      <c r="AZ7" s="1302" t="s">
        <v>564</v>
      </c>
      <c r="BA7" s="1309" t="s">
        <v>667</v>
      </c>
      <c r="BB7" s="1311" t="s">
        <v>563</v>
      </c>
      <c r="BC7" s="1311" t="s">
        <v>563</v>
      </c>
      <c r="BD7" s="1313" t="s">
        <v>666</v>
      </c>
      <c r="BE7" s="236"/>
      <c r="BF7" s="1247" t="s">
        <v>562</v>
      </c>
      <c r="BG7" s="189"/>
      <c r="BH7" s="1190">
        <v>25940</v>
      </c>
      <c r="BI7" s="1193" t="s">
        <v>552</v>
      </c>
      <c r="BJ7" s="1194">
        <v>250</v>
      </c>
      <c r="BL7" s="256"/>
      <c r="BM7" s="173"/>
      <c r="BN7" s="173"/>
      <c r="BO7" s="173"/>
      <c r="BP7" s="173"/>
      <c r="BQ7" s="173"/>
      <c r="BR7" s="173"/>
      <c r="BS7" s="173"/>
      <c r="BT7" s="173"/>
      <c r="BU7" s="173"/>
      <c r="BV7" s="173"/>
      <c r="BW7" s="173"/>
      <c r="BX7" s="173"/>
      <c r="BY7" s="173"/>
    </row>
    <row r="8" spans="1:77" s="252" customFormat="1" ht="13.5" customHeight="1">
      <c r="A8" s="252" t="s">
        <v>665</v>
      </c>
      <c r="B8" s="1251"/>
      <c r="C8" s="1267"/>
      <c r="D8" s="1269"/>
      <c r="E8" s="222" t="s">
        <v>509</v>
      </c>
      <c r="F8" s="208"/>
      <c r="G8" s="221">
        <v>127780</v>
      </c>
      <c r="H8" s="220">
        <v>188070</v>
      </c>
      <c r="I8" s="221">
        <v>102590</v>
      </c>
      <c r="J8" s="220">
        <v>162880</v>
      </c>
      <c r="K8" s="205" t="s">
        <v>552</v>
      </c>
      <c r="L8" s="219">
        <v>1250</v>
      </c>
      <c r="M8" s="218">
        <v>1760</v>
      </c>
      <c r="N8" s="217" t="s">
        <v>551</v>
      </c>
      <c r="O8" s="219">
        <v>1000</v>
      </c>
      <c r="P8" s="218">
        <v>1510</v>
      </c>
      <c r="Q8" s="217" t="s">
        <v>551</v>
      </c>
      <c r="R8" s="1258"/>
      <c r="S8" s="1264"/>
      <c r="T8" s="1274"/>
      <c r="U8" s="1284"/>
      <c r="V8" s="205" t="s">
        <v>552</v>
      </c>
      <c r="W8" s="204">
        <v>7470</v>
      </c>
      <c r="X8" s="223">
        <v>70</v>
      </c>
      <c r="Y8" s="1286"/>
      <c r="Z8" s="692"/>
      <c r="AA8" s="700"/>
      <c r="AB8" s="1320"/>
      <c r="AC8" s="704"/>
      <c r="AD8" s="198"/>
      <c r="AE8" s="1298"/>
      <c r="AF8" s="215"/>
      <c r="AG8" s="1258"/>
      <c r="AH8" s="1300"/>
      <c r="AI8" s="249">
        <v>28810</v>
      </c>
      <c r="AJ8" s="1301"/>
      <c r="AK8" s="1296"/>
      <c r="AL8" s="1302"/>
      <c r="AM8" s="214" t="s">
        <v>560</v>
      </c>
      <c r="AN8" s="1288" t="e">
        <v>#REF!</v>
      </c>
      <c r="AO8" s="1291" t="e">
        <v>#REF!</v>
      </c>
      <c r="AP8" s="1302"/>
      <c r="AQ8" s="213" t="s">
        <v>559</v>
      </c>
      <c r="AR8" s="212">
        <v>8700</v>
      </c>
      <c r="AS8" s="211">
        <v>9700</v>
      </c>
      <c r="AT8" s="1258"/>
      <c r="AU8" s="1304"/>
      <c r="AV8" s="1301"/>
      <c r="AW8" s="1296"/>
      <c r="AX8" s="1302"/>
      <c r="AY8" s="251"/>
      <c r="AZ8" s="1302"/>
      <c r="BA8" s="1310"/>
      <c r="BB8" s="1312"/>
      <c r="BC8" s="1312"/>
      <c r="BD8" s="1314"/>
      <c r="BE8" s="236"/>
      <c r="BF8" s="1248"/>
      <c r="BG8" s="189"/>
      <c r="BH8" s="1191"/>
      <c r="BI8" s="1193"/>
      <c r="BJ8" s="1195"/>
      <c r="BK8" s="189"/>
      <c r="BL8" s="256"/>
      <c r="BM8" s="173"/>
      <c r="BN8" s="173"/>
      <c r="BO8" s="173"/>
      <c r="BP8" s="173"/>
      <c r="BQ8" s="173"/>
      <c r="BR8" s="173"/>
      <c r="BS8" s="173"/>
      <c r="BT8" s="173"/>
      <c r="BU8" s="173"/>
      <c r="BV8" s="173"/>
      <c r="BW8" s="173"/>
      <c r="BX8" s="173"/>
      <c r="BY8" s="173"/>
    </row>
    <row r="9" spans="1:77" s="252" customFormat="1" ht="13.5" customHeight="1">
      <c r="A9" s="252" t="s">
        <v>664</v>
      </c>
      <c r="B9" s="1251"/>
      <c r="C9" s="1267"/>
      <c r="D9" s="1272" t="s">
        <v>557</v>
      </c>
      <c r="E9" s="222" t="s">
        <v>556</v>
      </c>
      <c r="F9" s="208"/>
      <c r="G9" s="221">
        <v>188070</v>
      </c>
      <c r="H9" s="220">
        <v>262780</v>
      </c>
      <c r="I9" s="221">
        <v>162880</v>
      </c>
      <c r="J9" s="220">
        <v>237590</v>
      </c>
      <c r="K9" s="205" t="s">
        <v>552</v>
      </c>
      <c r="L9" s="219">
        <v>1760</v>
      </c>
      <c r="M9" s="218">
        <v>2510</v>
      </c>
      <c r="N9" s="217" t="s">
        <v>551</v>
      </c>
      <c r="O9" s="219">
        <v>1510</v>
      </c>
      <c r="P9" s="218">
        <v>2260</v>
      </c>
      <c r="Q9" s="217" t="s">
        <v>551</v>
      </c>
      <c r="R9" s="1258"/>
      <c r="S9" s="1264"/>
      <c r="T9" s="1274"/>
      <c r="U9" s="1284"/>
      <c r="V9" s="201"/>
      <c r="W9" s="200"/>
      <c r="X9" s="216"/>
      <c r="Y9" s="1188"/>
      <c r="Z9" s="692"/>
      <c r="AA9" s="700"/>
      <c r="AB9" s="1320"/>
      <c r="AC9" s="704"/>
      <c r="AD9" s="198"/>
      <c r="AE9" s="1298"/>
      <c r="AF9" s="215"/>
      <c r="AG9" s="1258" t="s">
        <v>552</v>
      </c>
      <c r="AH9" s="1259">
        <v>28810</v>
      </c>
      <c r="AI9" s="247"/>
      <c r="AJ9" s="1301"/>
      <c r="AK9" s="1296"/>
      <c r="AL9" s="1302"/>
      <c r="AM9" s="214" t="s">
        <v>555</v>
      </c>
      <c r="AN9" s="1288" t="e">
        <v>#REF!</v>
      </c>
      <c r="AO9" s="1291" t="e">
        <v>#REF!</v>
      </c>
      <c r="AP9" s="1302"/>
      <c r="AQ9" s="213" t="s">
        <v>554</v>
      </c>
      <c r="AR9" s="212">
        <v>7600</v>
      </c>
      <c r="AS9" s="211">
        <v>8400</v>
      </c>
      <c r="AT9" s="1258"/>
      <c r="AU9" s="1304"/>
      <c r="AV9" s="1301"/>
      <c r="AW9" s="1296"/>
      <c r="AX9" s="1302"/>
      <c r="AY9" s="251"/>
      <c r="AZ9" s="1302"/>
      <c r="BA9" s="1315">
        <v>0.01</v>
      </c>
      <c r="BB9" s="1261">
        <v>0.03</v>
      </c>
      <c r="BC9" s="1261">
        <v>0.04</v>
      </c>
      <c r="BD9" s="1317">
        <v>0.05</v>
      </c>
      <c r="BE9" s="236"/>
      <c r="BF9" s="1306">
        <v>0.79</v>
      </c>
      <c r="BG9" s="189"/>
      <c r="BH9" s="1191"/>
      <c r="BI9" s="1193"/>
      <c r="BJ9" s="1195"/>
      <c r="BL9" s="256"/>
      <c r="BM9" s="173"/>
      <c r="BN9" s="173"/>
      <c r="BO9" s="173"/>
      <c r="BP9" s="173"/>
      <c r="BQ9" s="173"/>
      <c r="BR9" s="173"/>
      <c r="BS9" s="173"/>
      <c r="BT9" s="173"/>
      <c r="BU9" s="173"/>
      <c r="BV9" s="173"/>
      <c r="BW9" s="173"/>
      <c r="BX9" s="173"/>
      <c r="BY9" s="173"/>
    </row>
    <row r="10" spans="1:77" s="252" customFormat="1" ht="13.5" customHeight="1">
      <c r="A10" s="252" t="s">
        <v>663</v>
      </c>
      <c r="B10" s="1251"/>
      <c r="C10" s="1267"/>
      <c r="D10" s="1273"/>
      <c r="E10" s="209" t="s">
        <v>466</v>
      </c>
      <c r="F10" s="208"/>
      <c r="G10" s="207">
        <v>262780</v>
      </c>
      <c r="H10" s="206"/>
      <c r="I10" s="207">
        <v>237590</v>
      </c>
      <c r="J10" s="206"/>
      <c r="K10" s="205" t="s">
        <v>552</v>
      </c>
      <c r="L10" s="204">
        <v>2510</v>
      </c>
      <c r="M10" s="203"/>
      <c r="N10" s="202" t="s">
        <v>551</v>
      </c>
      <c r="O10" s="204">
        <v>2260</v>
      </c>
      <c r="P10" s="203"/>
      <c r="Q10" s="202" t="s">
        <v>551</v>
      </c>
      <c r="R10" s="1258"/>
      <c r="S10" s="1265"/>
      <c r="T10" s="1274"/>
      <c r="U10" s="1285"/>
      <c r="V10" s="201"/>
      <c r="W10" s="200"/>
      <c r="X10" s="237"/>
      <c r="Y10" s="1188"/>
      <c r="Z10" s="692"/>
      <c r="AA10" s="700"/>
      <c r="AB10" s="1320"/>
      <c r="AC10" s="704"/>
      <c r="AD10" s="198"/>
      <c r="AE10" s="1298"/>
      <c r="AF10" s="215"/>
      <c r="AG10" s="1258"/>
      <c r="AH10" s="1260"/>
      <c r="AI10" s="246"/>
      <c r="AJ10" s="1301"/>
      <c r="AK10" s="1297"/>
      <c r="AL10" s="1302"/>
      <c r="AM10" s="194" t="s">
        <v>550</v>
      </c>
      <c r="AN10" s="1289" t="e">
        <v>#REF!</v>
      </c>
      <c r="AO10" s="1292" t="e">
        <v>#REF!</v>
      </c>
      <c r="AP10" s="1302"/>
      <c r="AQ10" s="696" t="s">
        <v>549</v>
      </c>
      <c r="AR10" s="193">
        <v>6800</v>
      </c>
      <c r="AS10" s="192">
        <v>7500</v>
      </c>
      <c r="AT10" s="1258"/>
      <c r="AU10" s="1305"/>
      <c r="AV10" s="1301"/>
      <c r="AW10" s="1297"/>
      <c r="AX10" s="1302"/>
      <c r="AY10" s="251"/>
      <c r="AZ10" s="1302"/>
      <c r="BA10" s="1316"/>
      <c r="BB10" s="1262"/>
      <c r="BC10" s="1262"/>
      <c r="BD10" s="1318"/>
      <c r="BE10" s="236"/>
      <c r="BF10" s="1306"/>
      <c r="BG10" s="189"/>
      <c r="BH10" s="1192"/>
      <c r="BI10" s="1193"/>
      <c r="BJ10" s="1196"/>
      <c r="BK10" s="189"/>
      <c r="BL10" s="256"/>
      <c r="BM10" s="173"/>
      <c r="BN10" s="173"/>
      <c r="BO10" s="173"/>
      <c r="BP10" s="173"/>
      <c r="BQ10" s="173"/>
      <c r="BR10" s="173"/>
      <c r="BS10" s="173"/>
      <c r="BT10" s="173"/>
      <c r="BU10" s="173"/>
      <c r="BV10" s="173"/>
      <c r="BW10" s="173"/>
      <c r="BX10" s="173"/>
      <c r="BY10" s="173"/>
    </row>
    <row r="11" spans="1:77" s="252" customFormat="1" ht="13.5" customHeight="1">
      <c r="A11" s="252" t="s">
        <v>662</v>
      </c>
      <c r="B11" s="1251"/>
      <c r="C11" s="1294" t="s">
        <v>661</v>
      </c>
      <c r="D11" s="1268" t="s">
        <v>567</v>
      </c>
      <c r="E11" s="235" t="s">
        <v>462</v>
      </c>
      <c r="F11" s="208"/>
      <c r="G11" s="234">
        <v>86760</v>
      </c>
      <c r="H11" s="233">
        <v>94230</v>
      </c>
      <c r="I11" s="234">
        <v>69970</v>
      </c>
      <c r="J11" s="233">
        <v>77440</v>
      </c>
      <c r="K11" s="205" t="s">
        <v>552</v>
      </c>
      <c r="L11" s="232">
        <v>840</v>
      </c>
      <c r="M11" s="231">
        <v>910</v>
      </c>
      <c r="N11" s="230" t="s">
        <v>551</v>
      </c>
      <c r="O11" s="232">
        <v>680</v>
      </c>
      <c r="P11" s="231">
        <v>750</v>
      </c>
      <c r="Q11" s="230" t="s">
        <v>551</v>
      </c>
      <c r="R11" s="1258" t="s">
        <v>552</v>
      </c>
      <c r="S11" s="1263">
        <v>17410</v>
      </c>
      <c r="T11" s="1274" t="s">
        <v>552</v>
      </c>
      <c r="U11" s="1283">
        <v>170</v>
      </c>
      <c r="V11" s="205" t="s">
        <v>552</v>
      </c>
      <c r="W11" s="229">
        <v>7470</v>
      </c>
      <c r="X11" s="228">
        <v>70</v>
      </c>
      <c r="Y11" s="1286"/>
      <c r="Z11" s="692"/>
      <c r="AA11" s="700"/>
      <c r="AB11" s="1320"/>
      <c r="AC11" s="704"/>
      <c r="AD11" s="198"/>
      <c r="AE11" s="1298"/>
      <c r="AF11" s="215"/>
      <c r="AG11" s="1258" t="s">
        <v>552</v>
      </c>
      <c r="AH11" s="1299">
        <v>22630</v>
      </c>
      <c r="AI11" s="250"/>
      <c r="AJ11" s="1301" t="s">
        <v>552</v>
      </c>
      <c r="AK11" s="1295">
        <v>150</v>
      </c>
      <c r="AL11" s="1302" t="s">
        <v>552</v>
      </c>
      <c r="AM11" s="227" t="s">
        <v>566</v>
      </c>
      <c r="AN11" s="1287">
        <v>4900</v>
      </c>
      <c r="AO11" s="1290">
        <v>5400</v>
      </c>
      <c r="AP11" s="1302" t="s">
        <v>552</v>
      </c>
      <c r="AQ11" s="226" t="s">
        <v>565</v>
      </c>
      <c r="AR11" s="225">
        <v>10900</v>
      </c>
      <c r="AS11" s="224">
        <v>12200</v>
      </c>
      <c r="AT11" s="1258" t="s">
        <v>552</v>
      </c>
      <c r="AU11" s="1303">
        <v>14940</v>
      </c>
      <c r="AV11" s="1301" t="s">
        <v>552</v>
      </c>
      <c r="AW11" s="1295">
        <v>140</v>
      </c>
      <c r="AX11" s="1302"/>
      <c r="AY11" s="251"/>
      <c r="AZ11" s="1302" t="s">
        <v>564</v>
      </c>
      <c r="BA11" s="1309" t="s">
        <v>563</v>
      </c>
      <c r="BB11" s="1311" t="s">
        <v>563</v>
      </c>
      <c r="BC11" s="1311" t="s">
        <v>563</v>
      </c>
      <c r="BD11" s="1313" t="s">
        <v>563</v>
      </c>
      <c r="BE11" s="236"/>
      <c r="BF11" s="1247" t="s">
        <v>562</v>
      </c>
      <c r="BG11" s="189"/>
      <c r="BH11" s="1190">
        <v>17290</v>
      </c>
      <c r="BI11" s="1193" t="s">
        <v>552</v>
      </c>
      <c r="BJ11" s="1194">
        <v>170</v>
      </c>
      <c r="BL11" s="256"/>
      <c r="BM11" s="173"/>
      <c r="BN11" s="173"/>
      <c r="BO11" s="173"/>
      <c r="BP11" s="173"/>
      <c r="BQ11" s="173"/>
      <c r="BR11" s="173"/>
      <c r="BS11" s="173"/>
      <c r="BT11" s="173"/>
      <c r="BU11" s="173"/>
      <c r="BV11" s="173"/>
      <c r="BW11" s="173"/>
      <c r="BX11" s="173"/>
      <c r="BY11" s="173"/>
    </row>
    <row r="12" spans="1:77" s="252" customFormat="1" ht="13.5" customHeight="1">
      <c r="A12" s="252" t="s">
        <v>660</v>
      </c>
      <c r="B12" s="1251"/>
      <c r="C12" s="1267"/>
      <c r="D12" s="1269"/>
      <c r="E12" s="222" t="s">
        <v>509</v>
      </c>
      <c r="F12" s="208"/>
      <c r="G12" s="221">
        <v>94230</v>
      </c>
      <c r="H12" s="220">
        <v>154520</v>
      </c>
      <c r="I12" s="221">
        <v>77440</v>
      </c>
      <c r="J12" s="220">
        <v>137730</v>
      </c>
      <c r="K12" s="205" t="s">
        <v>552</v>
      </c>
      <c r="L12" s="219">
        <v>910</v>
      </c>
      <c r="M12" s="218">
        <v>1430</v>
      </c>
      <c r="N12" s="217" t="s">
        <v>551</v>
      </c>
      <c r="O12" s="219">
        <v>750</v>
      </c>
      <c r="P12" s="218">
        <v>1260</v>
      </c>
      <c r="Q12" s="217" t="s">
        <v>551</v>
      </c>
      <c r="R12" s="1258"/>
      <c r="S12" s="1264"/>
      <c r="T12" s="1274"/>
      <c r="U12" s="1284"/>
      <c r="V12" s="205" t="s">
        <v>552</v>
      </c>
      <c r="W12" s="204">
        <v>7470</v>
      </c>
      <c r="X12" s="223">
        <v>70</v>
      </c>
      <c r="Y12" s="1286"/>
      <c r="Z12" s="692"/>
      <c r="AA12" s="700"/>
      <c r="AB12" s="1320"/>
      <c r="AC12" s="704"/>
      <c r="AD12" s="198"/>
      <c r="AE12" s="1298"/>
      <c r="AF12" s="215"/>
      <c r="AG12" s="1258"/>
      <c r="AH12" s="1300"/>
      <c r="AI12" s="249">
        <v>20920</v>
      </c>
      <c r="AJ12" s="1301"/>
      <c r="AK12" s="1296"/>
      <c r="AL12" s="1302"/>
      <c r="AM12" s="214" t="s">
        <v>560</v>
      </c>
      <c r="AN12" s="1288" t="e">
        <v>#REF!</v>
      </c>
      <c r="AO12" s="1291" t="e">
        <v>#REF!</v>
      </c>
      <c r="AP12" s="1302"/>
      <c r="AQ12" s="213" t="s">
        <v>559</v>
      </c>
      <c r="AR12" s="212">
        <v>6000</v>
      </c>
      <c r="AS12" s="211">
        <v>6700</v>
      </c>
      <c r="AT12" s="1258"/>
      <c r="AU12" s="1304"/>
      <c r="AV12" s="1301"/>
      <c r="AW12" s="1296"/>
      <c r="AX12" s="1302"/>
      <c r="AY12" s="251"/>
      <c r="AZ12" s="1302"/>
      <c r="BA12" s="1310"/>
      <c r="BB12" s="1312"/>
      <c r="BC12" s="1312"/>
      <c r="BD12" s="1314"/>
      <c r="BE12" s="236"/>
      <c r="BF12" s="1248"/>
      <c r="BG12" s="189"/>
      <c r="BH12" s="1191"/>
      <c r="BI12" s="1193"/>
      <c r="BJ12" s="1195"/>
      <c r="BK12" s="189"/>
      <c r="BL12" s="256"/>
      <c r="BM12" s="173"/>
      <c r="BN12" s="173"/>
      <c r="BO12" s="173"/>
      <c r="BP12" s="173"/>
      <c r="BQ12" s="173"/>
      <c r="BR12" s="173"/>
      <c r="BS12" s="173"/>
      <c r="BT12" s="173"/>
      <c r="BU12" s="173"/>
      <c r="BV12" s="173"/>
      <c r="BW12" s="173"/>
      <c r="BX12" s="173"/>
      <c r="BY12" s="173"/>
    </row>
    <row r="13" spans="1:77" s="252" customFormat="1" ht="13.5" customHeight="1">
      <c r="A13" s="252" t="s">
        <v>659</v>
      </c>
      <c r="B13" s="1251"/>
      <c r="C13" s="1267"/>
      <c r="D13" s="1272" t="s">
        <v>557</v>
      </c>
      <c r="E13" s="222" t="s">
        <v>556</v>
      </c>
      <c r="F13" s="208"/>
      <c r="G13" s="221">
        <v>154520</v>
      </c>
      <c r="H13" s="220">
        <v>229230</v>
      </c>
      <c r="I13" s="221">
        <v>137730</v>
      </c>
      <c r="J13" s="220">
        <v>212440</v>
      </c>
      <c r="K13" s="205" t="s">
        <v>552</v>
      </c>
      <c r="L13" s="219">
        <v>1430</v>
      </c>
      <c r="M13" s="218">
        <v>2180</v>
      </c>
      <c r="N13" s="217" t="s">
        <v>551</v>
      </c>
      <c r="O13" s="219">
        <v>1260</v>
      </c>
      <c r="P13" s="218">
        <v>2010</v>
      </c>
      <c r="Q13" s="217" t="s">
        <v>551</v>
      </c>
      <c r="R13" s="1258"/>
      <c r="S13" s="1264"/>
      <c r="T13" s="1274"/>
      <c r="U13" s="1284"/>
      <c r="V13" s="201"/>
      <c r="W13" s="200"/>
      <c r="X13" s="216"/>
      <c r="Y13" s="1188"/>
      <c r="Z13" s="692"/>
      <c r="AA13" s="255"/>
      <c r="AB13" s="1320"/>
      <c r="AC13" s="704"/>
      <c r="AD13" s="198"/>
      <c r="AE13" s="1298"/>
      <c r="AF13" s="215"/>
      <c r="AG13" s="1258" t="s">
        <v>552</v>
      </c>
      <c r="AH13" s="1259">
        <v>20920</v>
      </c>
      <c r="AI13" s="247"/>
      <c r="AJ13" s="1301"/>
      <c r="AK13" s="1296">
        <v>0</v>
      </c>
      <c r="AL13" s="1302"/>
      <c r="AM13" s="214" t="s">
        <v>555</v>
      </c>
      <c r="AN13" s="1288" t="e">
        <v>#REF!</v>
      </c>
      <c r="AO13" s="1291" t="e">
        <v>#REF!</v>
      </c>
      <c r="AP13" s="1302"/>
      <c r="AQ13" s="213" t="s">
        <v>554</v>
      </c>
      <c r="AR13" s="212">
        <v>5200</v>
      </c>
      <c r="AS13" s="211">
        <v>5800</v>
      </c>
      <c r="AT13" s="1258"/>
      <c r="AU13" s="1304"/>
      <c r="AV13" s="1301"/>
      <c r="AW13" s="1296"/>
      <c r="AX13" s="1302"/>
      <c r="AY13" s="251"/>
      <c r="AZ13" s="1302"/>
      <c r="BA13" s="1315">
        <v>0.01</v>
      </c>
      <c r="BB13" s="1261">
        <v>0.03</v>
      </c>
      <c r="BC13" s="1261">
        <v>0.04</v>
      </c>
      <c r="BD13" s="1317">
        <v>0.05</v>
      </c>
      <c r="BE13" s="236"/>
      <c r="BF13" s="1306">
        <v>0.87</v>
      </c>
      <c r="BG13" s="189"/>
      <c r="BH13" s="1191"/>
      <c r="BI13" s="1193"/>
      <c r="BJ13" s="1195"/>
      <c r="BL13" s="256"/>
      <c r="BM13" s="173"/>
      <c r="BN13" s="173"/>
      <c r="BO13" s="173"/>
      <c r="BP13" s="173"/>
      <c r="BQ13" s="173"/>
      <c r="BR13" s="173"/>
      <c r="BS13" s="173"/>
      <c r="BT13" s="173"/>
      <c r="BU13" s="173"/>
      <c r="BV13" s="173"/>
      <c r="BW13" s="173"/>
      <c r="BX13" s="173"/>
      <c r="BY13" s="173"/>
    </row>
    <row r="14" spans="1:77" s="252" customFormat="1" ht="13.5" customHeight="1">
      <c r="A14" s="252" t="s">
        <v>658</v>
      </c>
      <c r="B14" s="1251"/>
      <c r="C14" s="1267"/>
      <c r="D14" s="1273"/>
      <c r="E14" s="209" t="s">
        <v>466</v>
      </c>
      <c r="F14" s="208"/>
      <c r="G14" s="207">
        <v>229230</v>
      </c>
      <c r="H14" s="206"/>
      <c r="I14" s="207">
        <v>212440</v>
      </c>
      <c r="J14" s="206"/>
      <c r="K14" s="205" t="s">
        <v>552</v>
      </c>
      <c r="L14" s="204">
        <v>2180</v>
      </c>
      <c r="M14" s="203"/>
      <c r="N14" s="202" t="s">
        <v>551</v>
      </c>
      <c r="O14" s="204">
        <v>2010</v>
      </c>
      <c r="P14" s="203"/>
      <c r="Q14" s="202" t="s">
        <v>551</v>
      </c>
      <c r="R14" s="1258"/>
      <c r="S14" s="1265"/>
      <c r="T14" s="1274"/>
      <c r="U14" s="1285"/>
      <c r="V14" s="201"/>
      <c r="W14" s="200"/>
      <c r="X14" s="237"/>
      <c r="Y14" s="1188"/>
      <c r="Z14" s="692"/>
      <c r="AA14" s="255"/>
      <c r="AB14" s="1320"/>
      <c r="AC14" s="704"/>
      <c r="AD14" s="198"/>
      <c r="AE14" s="1298"/>
      <c r="AF14" s="215"/>
      <c r="AG14" s="1258"/>
      <c r="AH14" s="1260"/>
      <c r="AI14" s="246"/>
      <c r="AJ14" s="1301"/>
      <c r="AK14" s="1297"/>
      <c r="AL14" s="1302"/>
      <c r="AM14" s="194" t="s">
        <v>550</v>
      </c>
      <c r="AN14" s="1289" t="e">
        <v>#REF!</v>
      </c>
      <c r="AO14" s="1292" t="e">
        <v>#REF!</v>
      </c>
      <c r="AP14" s="1302"/>
      <c r="AQ14" s="696" t="s">
        <v>549</v>
      </c>
      <c r="AR14" s="193">
        <v>4700</v>
      </c>
      <c r="AS14" s="192">
        <v>5200</v>
      </c>
      <c r="AT14" s="1258"/>
      <c r="AU14" s="1305"/>
      <c r="AV14" s="1301"/>
      <c r="AW14" s="1297"/>
      <c r="AX14" s="1302"/>
      <c r="AY14" s="251"/>
      <c r="AZ14" s="1302"/>
      <c r="BA14" s="1316"/>
      <c r="BB14" s="1262"/>
      <c r="BC14" s="1262"/>
      <c r="BD14" s="1318"/>
      <c r="BE14" s="236"/>
      <c r="BF14" s="1306"/>
      <c r="BG14" s="189"/>
      <c r="BH14" s="1192"/>
      <c r="BI14" s="1193"/>
      <c r="BJ14" s="1196"/>
      <c r="BK14" s="189"/>
      <c r="BL14" s="256"/>
      <c r="BM14" s="173"/>
      <c r="BN14" s="173"/>
      <c r="BO14" s="173"/>
      <c r="BP14" s="173"/>
      <c r="BQ14" s="173"/>
      <c r="BR14" s="173"/>
      <c r="BS14" s="173"/>
      <c r="BT14" s="173"/>
      <c r="BU14" s="173"/>
      <c r="BV14" s="173"/>
      <c r="BW14" s="173"/>
      <c r="BX14" s="173"/>
      <c r="BY14" s="173"/>
    </row>
    <row r="15" spans="1:77" s="188" customFormat="1" ht="13.5" customHeight="1">
      <c r="A15" s="188" t="s">
        <v>657</v>
      </c>
      <c r="B15" s="1251"/>
      <c r="C15" s="1270" t="s">
        <v>656</v>
      </c>
      <c r="D15" s="1268" t="s">
        <v>567</v>
      </c>
      <c r="E15" s="235" t="s">
        <v>462</v>
      </c>
      <c r="F15" s="208"/>
      <c r="G15" s="234">
        <v>70230</v>
      </c>
      <c r="H15" s="233">
        <v>77700</v>
      </c>
      <c r="I15" s="234">
        <v>57630</v>
      </c>
      <c r="J15" s="233">
        <v>65100</v>
      </c>
      <c r="K15" s="205" t="s">
        <v>552</v>
      </c>
      <c r="L15" s="232">
        <v>680</v>
      </c>
      <c r="M15" s="231">
        <v>750</v>
      </c>
      <c r="N15" s="230" t="s">
        <v>551</v>
      </c>
      <c r="O15" s="232">
        <v>550</v>
      </c>
      <c r="P15" s="231">
        <v>620</v>
      </c>
      <c r="Q15" s="230" t="s">
        <v>551</v>
      </c>
      <c r="R15" s="1258" t="s">
        <v>552</v>
      </c>
      <c r="S15" s="1263">
        <v>13060</v>
      </c>
      <c r="T15" s="1274" t="s">
        <v>552</v>
      </c>
      <c r="U15" s="1283">
        <v>130</v>
      </c>
      <c r="V15" s="205" t="s">
        <v>552</v>
      </c>
      <c r="W15" s="229">
        <v>7470</v>
      </c>
      <c r="X15" s="228">
        <v>70</v>
      </c>
      <c r="Y15" s="1286"/>
      <c r="Z15" s="692"/>
      <c r="AA15" s="255"/>
      <c r="AB15" s="1320"/>
      <c r="AC15" s="704"/>
      <c r="AD15" s="198"/>
      <c r="AE15" s="1298"/>
      <c r="AF15" s="215"/>
      <c r="AG15" s="1258" t="s">
        <v>552</v>
      </c>
      <c r="AH15" s="1299">
        <v>18680</v>
      </c>
      <c r="AI15" s="250"/>
      <c r="AJ15" s="1301" t="s">
        <v>552</v>
      </c>
      <c r="AK15" s="1295">
        <v>110</v>
      </c>
      <c r="AL15" s="1302" t="s">
        <v>552</v>
      </c>
      <c r="AM15" s="227" t="s">
        <v>566</v>
      </c>
      <c r="AN15" s="1287">
        <v>4300</v>
      </c>
      <c r="AO15" s="1290">
        <v>4700</v>
      </c>
      <c r="AP15" s="1302" t="s">
        <v>552</v>
      </c>
      <c r="AQ15" s="226" t="s">
        <v>565</v>
      </c>
      <c r="AR15" s="225">
        <v>9800</v>
      </c>
      <c r="AS15" s="224">
        <v>10900</v>
      </c>
      <c r="AT15" s="1258" t="s">
        <v>552</v>
      </c>
      <c r="AU15" s="1303">
        <v>11200</v>
      </c>
      <c r="AV15" s="1301" t="s">
        <v>552</v>
      </c>
      <c r="AW15" s="1295">
        <v>110</v>
      </c>
      <c r="AX15" s="1302"/>
      <c r="AY15" s="251"/>
      <c r="AZ15" s="1302" t="s">
        <v>564</v>
      </c>
      <c r="BA15" s="1309" t="s">
        <v>563</v>
      </c>
      <c r="BB15" s="1311" t="s">
        <v>563</v>
      </c>
      <c r="BC15" s="1311" t="s">
        <v>563</v>
      </c>
      <c r="BD15" s="1313" t="s">
        <v>563</v>
      </c>
      <c r="BE15" s="236"/>
      <c r="BF15" s="1247" t="s">
        <v>562</v>
      </c>
      <c r="BG15" s="189"/>
      <c r="BH15" s="1190">
        <v>12970</v>
      </c>
      <c r="BI15" s="1193" t="s">
        <v>552</v>
      </c>
      <c r="BJ15" s="1194">
        <v>120</v>
      </c>
      <c r="BL15" s="692"/>
      <c r="BM15" s="173"/>
      <c r="BN15" s="173"/>
      <c r="BO15" s="173"/>
      <c r="BP15" s="173"/>
      <c r="BQ15" s="173"/>
      <c r="BR15" s="173"/>
      <c r="BS15" s="173"/>
      <c r="BT15" s="173"/>
      <c r="BU15" s="173"/>
      <c r="BV15" s="173"/>
      <c r="BW15" s="173"/>
      <c r="BX15" s="173"/>
      <c r="BY15" s="173"/>
    </row>
    <row r="16" spans="1:77" s="188" customFormat="1" ht="13.5" customHeight="1">
      <c r="A16" s="188" t="s">
        <v>655</v>
      </c>
      <c r="B16" s="1251"/>
      <c r="C16" s="1271"/>
      <c r="D16" s="1269"/>
      <c r="E16" s="222" t="s">
        <v>509</v>
      </c>
      <c r="F16" s="208"/>
      <c r="G16" s="221">
        <v>77700</v>
      </c>
      <c r="H16" s="220">
        <v>137990</v>
      </c>
      <c r="I16" s="221">
        <v>65100</v>
      </c>
      <c r="J16" s="220">
        <v>125390</v>
      </c>
      <c r="K16" s="205" t="s">
        <v>552</v>
      </c>
      <c r="L16" s="219">
        <v>750</v>
      </c>
      <c r="M16" s="218">
        <v>1260</v>
      </c>
      <c r="N16" s="217" t="s">
        <v>551</v>
      </c>
      <c r="O16" s="219">
        <v>620</v>
      </c>
      <c r="P16" s="218">
        <v>1140</v>
      </c>
      <c r="Q16" s="217" t="s">
        <v>551</v>
      </c>
      <c r="R16" s="1258"/>
      <c r="S16" s="1264"/>
      <c r="T16" s="1274"/>
      <c r="U16" s="1284"/>
      <c r="V16" s="205" t="s">
        <v>552</v>
      </c>
      <c r="W16" s="204">
        <v>7470</v>
      </c>
      <c r="X16" s="223">
        <v>70</v>
      </c>
      <c r="Y16" s="1286"/>
      <c r="Z16" s="692"/>
      <c r="AA16" s="255"/>
      <c r="AB16" s="1320"/>
      <c r="AC16" s="704"/>
      <c r="AD16" s="198"/>
      <c r="AE16" s="1298"/>
      <c r="AF16" s="215"/>
      <c r="AG16" s="1258"/>
      <c r="AH16" s="1300"/>
      <c r="AI16" s="249">
        <v>16970</v>
      </c>
      <c r="AJ16" s="1301"/>
      <c r="AK16" s="1296"/>
      <c r="AL16" s="1302"/>
      <c r="AM16" s="214" t="s">
        <v>560</v>
      </c>
      <c r="AN16" s="1288" t="e">
        <v>#REF!</v>
      </c>
      <c r="AO16" s="1291" t="e">
        <v>#REF!</v>
      </c>
      <c r="AP16" s="1302"/>
      <c r="AQ16" s="213" t="s">
        <v>559</v>
      </c>
      <c r="AR16" s="212">
        <v>5400</v>
      </c>
      <c r="AS16" s="211">
        <v>6000</v>
      </c>
      <c r="AT16" s="1258"/>
      <c r="AU16" s="1304"/>
      <c r="AV16" s="1301"/>
      <c r="AW16" s="1296"/>
      <c r="AX16" s="1302"/>
      <c r="AY16" s="251"/>
      <c r="AZ16" s="1302"/>
      <c r="BA16" s="1310"/>
      <c r="BB16" s="1312"/>
      <c r="BC16" s="1312"/>
      <c r="BD16" s="1314"/>
      <c r="BE16" s="236"/>
      <c r="BF16" s="1248"/>
      <c r="BG16" s="189"/>
      <c r="BH16" s="1191"/>
      <c r="BI16" s="1193"/>
      <c r="BJ16" s="1195"/>
      <c r="BK16" s="189"/>
      <c r="BL16" s="692"/>
      <c r="BM16" s="173"/>
      <c r="BN16" s="173"/>
      <c r="BO16" s="173"/>
      <c r="BP16" s="173"/>
      <c r="BQ16" s="173"/>
      <c r="BR16" s="173"/>
      <c r="BS16" s="173"/>
      <c r="BT16" s="173"/>
      <c r="BU16" s="173"/>
      <c r="BV16" s="173"/>
      <c r="BW16" s="173"/>
      <c r="BX16" s="173"/>
      <c r="BY16" s="173"/>
    </row>
    <row r="17" spans="1:77" s="188" customFormat="1" ht="13.5" customHeight="1">
      <c r="A17" s="188" t="s">
        <v>654</v>
      </c>
      <c r="B17" s="1251"/>
      <c r="C17" s="1271"/>
      <c r="D17" s="1272" t="s">
        <v>557</v>
      </c>
      <c r="E17" s="222" t="s">
        <v>556</v>
      </c>
      <c r="F17" s="208"/>
      <c r="G17" s="221">
        <v>137990</v>
      </c>
      <c r="H17" s="220">
        <v>212700</v>
      </c>
      <c r="I17" s="221">
        <v>125390</v>
      </c>
      <c r="J17" s="220">
        <v>200100</v>
      </c>
      <c r="K17" s="205" t="s">
        <v>552</v>
      </c>
      <c r="L17" s="219">
        <v>1260</v>
      </c>
      <c r="M17" s="218">
        <v>2010</v>
      </c>
      <c r="N17" s="217" t="s">
        <v>551</v>
      </c>
      <c r="O17" s="219">
        <v>1140</v>
      </c>
      <c r="P17" s="218">
        <v>1890</v>
      </c>
      <c r="Q17" s="217" t="s">
        <v>551</v>
      </c>
      <c r="R17" s="1258"/>
      <c r="S17" s="1264"/>
      <c r="T17" s="1274"/>
      <c r="U17" s="1284"/>
      <c r="V17" s="201"/>
      <c r="W17" s="200"/>
      <c r="X17" s="216"/>
      <c r="Y17" s="1188"/>
      <c r="Z17" s="692"/>
      <c r="AA17" s="255"/>
      <c r="AB17" s="1320"/>
      <c r="AC17" s="704"/>
      <c r="AD17" s="198"/>
      <c r="AE17" s="1298"/>
      <c r="AF17" s="215"/>
      <c r="AG17" s="1258" t="s">
        <v>552</v>
      </c>
      <c r="AH17" s="1259">
        <v>16970</v>
      </c>
      <c r="AI17" s="247"/>
      <c r="AJ17" s="1301"/>
      <c r="AK17" s="1296">
        <v>0</v>
      </c>
      <c r="AL17" s="1302"/>
      <c r="AM17" s="214" t="s">
        <v>555</v>
      </c>
      <c r="AN17" s="1288" t="e">
        <v>#REF!</v>
      </c>
      <c r="AO17" s="1291" t="e">
        <v>#REF!</v>
      </c>
      <c r="AP17" s="1302"/>
      <c r="AQ17" s="213" t="s">
        <v>554</v>
      </c>
      <c r="AR17" s="212">
        <v>4700</v>
      </c>
      <c r="AS17" s="211">
        <v>5200</v>
      </c>
      <c r="AT17" s="1258"/>
      <c r="AU17" s="1304"/>
      <c r="AV17" s="1301"/>
      <c r="AW17" s="1296"/>
      <c r="AX17" s="1302"/>
      <c r="AY17" s="251"/>
      <c r="AZ17" s="1302"/>
      <c r="BA17" s="1315">
        <v>0.01</v>
      </c>
      <c r="BB17" s="1261">
        <v>0.03</v>
      </c>
      <c r="BC17" s="1261">
        <v>0.04</v>
      </c>
      <c r="BD17" s="1317">
        <v>0.05</v>
      </c>
      <c r="BE17" s="236"/>
      <c r="BF17" s="1306">
        <v>0.96</v>
      </c>
      <c r="BG17" s="189"/>
      <c r="BH17" s="1191"/>
      <c r="BI17" s="1193"/>
      <c r="BJ17" s="1195"/>
      <c r="BL17" s="692"/>
      <c r="BM17" s="173"/>
      <c r="BN17" s="173"/>
      <c r="BO17" s="173"/>
      <c r="BP17" s="173"/>
      <c r="BQ17" s="173"/>
      <c r="BR17" s="173"/>
      <c r="BS17" s="173"/>
      <c r="BT17" s="173"/>
      <c r="BU17" s="173"/>
      <c r="BV17" s="173"/>
      <c r="BW17" s="173"/>
      <c r="BX17" s="173"/>
      <c r="BY17" s="173"/>
    </row>
    <row r="18" spans="1:77" s="188" customFormat="1" ht="13.5" customHeight="1">
      <c r="A18" s="188" t="s">
        <v>653</v>
      </c>
      <c r="B18" s="1251"/>
      <c r="C18" s="1271"/>
      <c r="D18" s="1273"/>
      <c r="E18" s="209" t="s">
        <v>466</v>
      </c>
      <c r="F18" s="208"/>
      <c r="G18" s="207">
        <v>212700</v>
      </c>
      <c r="H18" s="206"/>
      <c r="I18" s="207">
        <v>200100</v>
      </c>
      <c r="J18" s="206"/>
      <c r="K18" s="205" t="s">
        <v>552</v>
      </c>
      <c r="L18" s="204">
        <v>2010</v>
      </c>
      <c r="M18" s="203"/>
      <c r="N18" s="202" t="s">
        <v>551</v>
      </c>
      <c r="O18" s="204">
        <v>1890</v>
      </c>
      <c r="P18" s="203"/>
      <c r="Q18" s="202" t="s">
        <v>551</v>
      </c>
      <c r="R18" s="1258"/>
      <c r="S18" s="1265"/>
      <c r="T18" s="1274"/>
      <c r="U18" s="1285"/>
      <c r="V18" s="201"/>
      <c r="W18" s="200"/>
      <c r="X18" s="237"/>
      <c r="Y18" s="1188"/>
      <c r="Z18" s="692"/>
      <c r="AA18" s="255"/>
      <c r="AB18" s="1320"/>
      <c r="AC18" s="704"/>
      <c r="AD18" s="198"/>
      <c r="AE18" s="1298"/>
      <c r="AF18" s="215"/>
      <c r="AG18" s="1258"/>
      <c r="AH18" s="1260"/>
      <c r="AI18" s="246"/>
      <c r="AJ18" s="1301"/>
      <c r="AK18" s="1297"/>
      <c r="AL18" s="1302"/>
      <c r="AM18" s="194" t="s">
        <v>550</v>
      </c>
      <c r="AN18" s="1289" t="e">
        <v>#REF!</v>
      </c>
      <c r="AO18" s="1292" t="e">
        <v>#REF!</v>
      </c>
      <c r="AP18" s="1302"/>
      <c r="AQ18" s="696" t="s">
        <v>549</v>
      </c>
      <c r="AR18" s="193">
        <v>4200</v>
      </c>
      <c r="AS18" s="192">
        <v>4600</v>
      </c>
      <c r="AT18" s="1258"/>
      <c r="AU18" s="1305"/>
      <c r="AV18" s="1301"/>
      <c r="AW18" s="1297"/>
      <c r="AX18" s="1302"/>
      <c r="AY18" s="251"/>
      <c r="AZ18" s="1302"/>
      <c r="BA18" s="1316"/>
      <c r="BB18" s="1262"/>
      <c r="BC18" s="1262"/>
      <c r="BD18" s="1318"/>
      <c r="BE18" s="236"/>
      <c r="BF18" s="1306"/>
      <c r="BG18" s="189"/>
      <c r="BH18" s="1192"/>
      <c r="BI18" s="1193"/>
      <c r="BJ18" s="1196"/>
      <c r="BK18" s="189"/>
      <c r="BL18" s="692"/>
      <c r="BM18" s="173"/>
      <c r="BN18" s="173"/>
      <c r="BO18" s="173"/>
      <c r="BP18" s="173"/>
      <c r="BQ18" s="173"/>
      <c r="BR18" s="173"/>
      <c r="BS18" s="173"/>
      <c r="BT18" s="173"/>
      <c r="BU18" s="173"/>
      <c r="BV18" s="173"/>
      <c r="BW18" s="173"/>
      <c r="BX18" s="173"/>
      <c r="BY18" s="173"/>
    </row>
    <row r="19" spans="1:77" s="188" customFormat="1" ht="13.5" customHeight="1">
      <c r="A19" s="252" t="s">
        <v>652</v>
      </c>
      <c r="B19" s="1251"/>
      <c r="C19" s="1266" t="s">
        <v>651</v>
      </c>
      <c r="D19" s="1268" t="s">
        <v>567</v>
      </c>
      <c r="E19" s="235" t="s">
        <v>462</v>
      </c>
      <c r="F19" s="208"/>
      <c r="G19" s="234">
        <v>65700</v>
      </c>
      <c r="H19" s="233">
        <v>73170</v>
      </c>
      <c r="I19" s="234">
        <v>55630</v>
      </c>
      <c r="J19" s="233">
        <v>63100</v>
      </c>
      <c r="K19" s="205" t="s">
        <v>552</v>
      </c>
      <c r="L19" s="232">
        <v>630</v>
      </c>
      <c r="M19" s="231">
        <v>700</v>
      </c>
      <c r="N19" s="230" t="s">
        <v>551</v>
      </c>
      <c r="O19" s="232">
        <v>530</v>
      </c>
      <c r="P19" s="231">
        <v>600</v>
      </c>
      <c r="Q19" s="230" t="s">
        <v>551</v>
      </c>
      <c r="R19" s="1258" t="s">
        <v>552</v>
      </c>
      <c r="S19" s="1263">
        <v>10450</v>
      </c>
      <c r="T19" s="1274" t="s">
        <v>552</v>
      </c>
      <c r="U19" s="1283">
        <v>100</v>
      </c>
      <c r="V19" s="205" t="s">
        <v>552</v>
      </c>
      <c r="W19" s="229">
        <v>7470</v>
      </c>
      <c r="X19" s="228">
        <v>70</v>
      </c>
      <c r="Y19" s="1286"/>
      <c r="Z19" s="692"/>
      <c r="AA19" s="1307" t="s">
        <v>650</v>
      </c>
      <c r="AB19" s="1320"/>
      <c r="AC19" s="1308" t="s">
        <v>650</v>
      </c>
      <c r="AD19" s="254"/>
      <c r="AE19" s="1298"/>
      <c r="AF19" s="253"/>
      <c r="AG19" s="1258" t="s">
        <v>552</v>
      </c>
      <c r="AH19" s="1299">
        <v>16320</v>
      </c>
      <c r="AI19" s="250"/>
      <c r="AJ19" s="1301" t="s">
        <v>552</v>
      </c>
      <c r="AK19" s="1295">
        <v>90</v>
      </c>
      <c r="AL19" s="1302" t="s">
        <v>552</v>
      </c>
      <c r="AM19" s="227" t="s">
        <v>566</v>
      </c>
      <c r="AN19" s="1287">
        <v>3900</v>
      </c>
      <c r="AO19" s="1290">
        <v>4300</v>
      </c>
      <c r="AP19" s="1302" t="s">
        <v>552</v>
      </c>
      <c r="AQ19" s="226" t="s">
        <v>565</v>
      </c>
      <c r="AR19" s="225">
        <v>8800</v>
      </c>
      <c r="AS19" s="224">
        <v>9800</v>
      </c>
      <c r="AT19" s="1258" t="s">
        <v>552</v>
      </c>
      <c r="AU19" s="1303">
        <v>8960</v>
      </c>
      <c r="AV19" s="1301" t="s">
        <v>552</v>
      </c>
      <c r="AW19" s="1295">
        <v>80</v>
      </c>
      <c r="AX19" s="1302"/>
      <c r="AY19" s="251"/>
      <c r="AZ19" s="1302" t="s">
        <v>564</v>
      </c>
      <c r="BA19" s="1309" t="s">
        <v>563</v>
      </c>
      <c r="BB19" s="1311" t="s">
        <v>563</v>
      </c>
      <c r="BC19" s="1311" t="s">
        <v>563</v>
      </c>
      <c r="BD19" s="1313" t="s">
        <v>563</v>
      </c>
      <c r="BE19" s="236"/>
      <c r="BF19" s="1247" t="s">
        <v>562</v>
      </c>
      <c r="BG19" s="189"/>
      <c r="BH19" s="1190">
        <v>10370</v>
      </c>
      <c r="BI19" s="1193" t="s">
        <v>552</v>
      </c>
      <c r="BJ19" s="1194">
        <v>100</v>
      </c>
      <c r="BL19" s="692"/>
      <c r="BM19" s="173"/>
      <c r="BN19" s="173"/>
      <c r="BO19" s="173"/>
      <c r="BP19" s="173"/>
      <c r="BQ19" s="173"/>
      <c r="BR19" s="173"/>
      <c r="BS19" s="173"/>
      <c r="BT19" s="173"/>
      <c r="BU19" s="173"/>
      <c r="BV19" s="173"/>
      <c r="BW19" s="173"/>
      <c r="BX19" s="173"/>
      <c r="BY19" s="173"/>
    </row>
    <row r="20" spans="1:77" s="188" customFormat="1" ht="13.5" customHeight="1">
      <c r="A20" s="252" t="s">
        <v>649</v>
      </c>
      <c r="B20" s="1251"/>
      <c r="C20" s="1267"/>
      <c r="D20" s="1269"/>
      <c r="E20" s="222" t="s">
        <v>509</v>
      </c>
      <c r="F20" s="208"/>
      <c r="G20" s="221">
        <v>73170</v>
      </c>
      <c r="H20" s="220">
        <v>133460</v>
      </c>
      <c r="I20" s="221">
        <v>63100</v>
      </c>
      <c r="J20" s="220">
        <v>123390</v>
      </c>
      <c r="K20" s="205" t="s">
        <v>552</v>
      </c>
      <c r="L20" s="219">
        <v>700</v>
      </c>
      <c r="M20" s="218">
        <v>1220</v>
      </c>
      <c r="N20" s="217" t="s">
        <v>551</v>
      </c>
      <c r="O20" s="219">
        <v>600</v>
      </c>
      <c r="P20" s="218">
        <v>1120</v>
      </c>
      <c r="Q20" s="217" t="s">
        <v>551</v>
      </c>
      <c r="R20" s="1258"/>
      <c r="S20" s="1264"/>
      <c r="T20" s="1274"/>
      <c r="U20" s="1284"/>
      <c r="V20" s="205" t="s">
        <v>552</v>
      </c>
      <c r="W20" s="204">
        <v>7470</v>
      </c>
      <c r="X20" s="223">
        <v>70</v>
      </c>
      <c r="Y20" s="1286"/>
      <c r="Z20" s="692"/>
      <c r="AA20" s="1307"/>
      <c r="AB20" s="1320"/>
      <c r="AC20" s="1308"/>
      <c r="AD20" s="254"/>
      <c r="AE20" s="1298"/>
      <c r="AF20" s="253"/>
      <c r="AG20" s="1258"/>
      <c r="AH20" s="1300"/>
      <c r="AI20" s="249">
        <v>14600</v>
      </c>
      <c r="AJ20" s="1301"/>
      <c r="AK20" s="1296"/>
      <c r="AL20" s="1302"/>
      <c r="AM20" s="214" t="s">
        <v>560</v>
      </c>
      <c r="AN20" s="1288" t="e">
        <v>#REF!</v>
      </c>
      <c r="AO20" s="1291" t="e">
        <v>#REF!</v>
      </c>
      <c r="AP20" s="1302"/>
      <c r="AQ20" s="213" t="s">
        <v>559</v>
      </c>
      <c r="AR20" s="212">
        <v>4800</v>
      </c>
      <c r="AS20" s="211">
        <v>5400</v>
      </c>
      <c r="AT20" s="1258"/>
      <c r="AU20" s="1304"/>
      <c r="AV20" s="1301"/>
      <c r="AW20" s="1296"/>
      <c r="AX20" s="1302"/>
      <c r="AY20" s="251"/>
      <c r="AZ20" s="1302"/>
      <c r="BA20" s="1310"/>
      <c r="BB20" s="1312"/>
      <c r="BC20" s="1312"/>
      <c r="BD20" s="1314"/>
      <c r="BE20" s="236"/>
      <c r="BF20" s="1248"/>
      <c r="BG20" s="189"/>
      <c r="BH20" s="1191"/>
      <c r="BI20" s="1193"/>
      <c r="BJ20" s="1195"/>
      <c r="BK20" s="189"/>
      <c r="BL20" s="692"/>
      <c r="BM20" s="173"/>
      <c r="BN20" s="173"/>
      <c r="BO20" s="173"/>
      <c r="BP20" s="173"/>
      <c r="BQ20" s="173"/>
      <c r="BR20" s="173"/>
      <c r="BS20" s="173"/>
      <c r="BT20" s="173"/>
      <c r="BU20" s="173"/>
      <c r="BV20" s="173"/>
      <c r="BW20" s="173"/>
      <c r="BX20" s="173"/>
      <c r="BY20" s="173"/>
    </row>
    <row r="21" spans="1:77" s="188" customFormat="1" ht="13.5" customHeight="1">
      <c r="A21" s="252" t="s">
        <v>648</v>
      </c>
      <c r="B21" s="1251"/>
      <c r="C21" s="1267"/>
      <c r="D21" s="1272" t="s">
        <v>557</v>
      </c>
      <c r="E21" s="222" t="s">
        <v>556</v>
      </c>
      <c r="F21" s="208"/>
      <c r="G21" s="221">
        <v>133460</v>
      </c>
      <c r="H21" s="220">
        <v>208170</v>
      </c>
      <c r="I21" s="221">
        <v>123390</v>
      </c>
      <c r="J21" s="220">
        <v>198100</v>
      </c>
      <c r="K21" s="205" t="s">
        <v>552</v>
      </c>
      <c r="L21" s="219">
        <v>1220</v>
      </c>
      <c r="M21" s="218">
        <v>1970</v>
      </c>
      <c r="N21" s="217" t="s">
        <v>551</v>
      </c>
      <c r="O21" s="219">
        <v>1120</v>
      </c>
      <c r="P21" s="218">
        <v>1870</v>
      </c>
      <c r="Q21" s="217" t="s">
        <v>551</v>
      </c>
      <c r="R21" s="1258"/>
      <c r="S21" s="1264"/>
      <c r="T21" s="1274"/>
      <c r="U21" s="1284"/>
      <c r="V21" s="201"/>
      <c r="W21" s="200"/>
      <c r="X21" s="216"/>
      <c r="Y21" s="1188"/>
      <c r="Z21" s="692"/>
      <c r="AA21" s="1307"/>
      <c r="AB21" s="1320"/>
      <c r="AC21" s="1308"/>
      <c r="AD21" s="254"/>
      <c r="AE21" s="1298"/>
      <c r="AF21" s="253"/>
      <c r="AG21" s="1258" t="s">
        <v>552</v>
      </c>
      <c r="AH21" s="1259">
        <v>14600</v>
      </c>
      <c r="AI21" s="247"/>
      <c r="AJ21" s="1301"/>
      <c r="AK21" s="1296">
        <v>0</v>
      </c>
      <c r="AL21" s="1302"/>
      <c r="AM21" s="214" t="s">
        <v>555</v>
      </c>
      <c r="AN21" s="1288" t="e">
        <v>#REF!</v>
      </c>
      <c r="AO21" s="1291" t="e">
        <v>#REF!</v>
      </c>
      <c r="AP21" s="1302"/>
      <c r="AQ21" s="213" t="s">
        <v>554</v>
      </c>
      <c r="AR21" s="212">
        <v>4200</v>
      </c>
      <c r="AS21" s="211">
        <v>4700</v>
      </c>
      <c r="AT21" s="1258"/>
      <c r="AU21" s="1304"/>
      <c r="AV21" s="1301"/>
      <c r="AW21" s="1296"/>
      <c r="AX21" s="1302"/>
      <c r="AY21" s="251"/>
      <c r="AZ21" s="1302"/>
      <c r="BA21" s="1315">
        <v>0.01</v>
      </c>
      <c r="BB21" s="1261">
        <v>0.03</v>
      </c>
      <c r="BC21" s="1261">
        <v>0.04</v>
      </c>
      <c r="BD21" s="1317">
        <v>0.06</v>
      </c>
      <c r="BE21" s="236"/>
      <c r="BF21" s="1306">
        <v>0.92</v>
      </c>
      <c r="BG21" s="189"/>
      <c r="BH21" s="1191"/>
      <c r="BI21" s="1193"/>
      <c r="BJ21" s="1195"/>
      <c r="BL21" s="692"/>
      <c r="BM21" s="173"/>
      <c r="BN21" s="173"/>
      <c r="BO21" s="173"/>
      <c r="BP21" s="173"/>
      <c r="BQ21" s="173"/>
      <c r="BR21" s="173"/>
      <c r="BS21" s="173"/>
      <c r="BT21" s="173"/>
      <c r="BU21" s="173"/>
      <c r="BV21" s="173"/>
      <c r="BW21" s="173"/>
      <c r="BX21" s="173"/>
      <c r="BY21" s="173"/>
    </row>
    <row r="22" spans="1:77" s="188" customFormat="1" ht="13.5" customHeight="1">
      <c r="A22" s="252" t="s">
        <v>647</v>
      </c>
      <c r="B22" s="1251"/>
      <c r="C22" s="1267"/>
      <c r="D22" s="1273"/>
      <c r="E22" s="209" t="s">
        <v>466</v>
      </c>
      <c r="F22" s="208"/>
      <c r="G22" s="207">
        <v>208170</v>
      </c>
      <c r="H22" s="206"/>
      <c r="I22" s="207">
        <v>198100</v>
      </c>
      <c r="J22" s="206"/>
      <c r="K22" s="205" t="s">
        <v>552</v>
      </c>
      <c r="L22" s="204">
        <v>1970</v>
      </c>
      <c r="M22" s="203"/>
      <c r="N22" s="202" t="s">
        <v>551</v>
      </c>
      <c r="O22" s="204">
        <v>1870</v>
      </c>
      <c r="P22" s="203"/>
      <c r="Q22" s="202" t="s">
        <v>551</v>
      </c>
      <c r="R22" s="1258"/>
      <c r="S22" s="1265"/>
      <c r="T22" s="1274"/>
      <c r="U22" s="1285"/>
      <c r="V22" s="201"/>
      <c r="W22" s="200"/>
      <c r="X22" s="237"/>
      <c r="Y22" s="1188"/>
      <c r="Z22" s="692"/>
      <c r="AA22" s="700" t="s">
        <v>646</v>
      </c>
      <c r="AB22" s="1320"/>
      <c r="AC22" s="704" t="s">
        <v>646</v>
      </c>
      <c r="AD22" s="240"/>
      <c r="AE22" s="1298"/>
      <c r="AF22" s="239"/>
      <c r="AG22" s="1258"/>
      <c r="AH22" s="1260"/>
      <c r="AI22" s="246"/>
      <c r="AJ22" s="1301"/>
      <c r="AK22" s="1297"/>
      <c r="AL22" s="1302"/>
      <c r="AM22" s="194" t="s">
        <v>550</v>
      </c>
      <c r="AN22" s="1289" t="e">
        <v>#REF!</v>
      </c>
      <c r="AO22" s="1292" t="e">
        <v>#REF!</v>
      </c>
      <c r="AP22" s="1302"/>
      <c r="AQ22" s="696" t="s">
        <v>549</v>
      </c>
      <c r="AR22" s="193">
        <v>3800</v>
      </c>
      <c r="AS22" s="192">
        <v>4200</v>
      </c>
      <c r="AT22" s="1258"/>
      <c r="AU22" s="1305"/>
      <c r="AV22" s="1301"/>
      <c r="AW22" s="1297"/>
      <c r="AX22" s="1302"/>
      <c r="AY22" s="251"/>
      <c r="AZ22" s="1302"/>
      <c r="BA22" s="1316"/>
      <c r="BB22" s="1262"/>
      <c r="BC22" s="1262"/>
      <c r="BD22" s="1318"/>
      <c r="BE22" s="236"/>
      <c r="BF22" s="1306"/>
      <c r="BG22" s="189"/>
      <c r="BH22" s="1192"/>
      <c r="BI22" s="1193"/>
      <c r="BJ22" s="1196"/>
      <c r="BK22" s="189"/>
      <c r="BL22" s="692"/>
      <c r="BM22" s="173"/>
      <c r="BN22" s="173"/>
      <c r="BO22" s="173"/>
      <c r="BP22" s="173"/>
      <c r="BQ22" s="173"/>
      <c r="BR22" s="173"/>
      <c r="BS22" s="173"/>
      <c r="BT22" s="173"/>
      <c r="BU22" s="173"/>
      <c r="BV22" s="173"/>
      <c r="BW22" s="173"/>
      <c r="BX22" s="173"/>
      <c r="BY22" s="173"/>
    </row>
    <row r="23" spans="1:77" s="188" customFormat="1" ht="13.5" customHeight="1">
      <c r="A23" s="188" t="s">
        <v>645</v>
      </c>
      <c r="B23" s="1251"/>
      <c r="C23" s="1266" t="s">
        <v>644</v>
      </c>
      <c r="D23" s="1268" t="s">
        <v>567</v>
      </c>
      <c r="E23" s="235" t="s">
        <v>462</v>
      </c>
      <c r="F23" s="208"/>
      <c r="G23" s="234">
        <v>57570</v>
      </c>
      <c r="H23" s="233">
        <v>65040</v>
      </c>
      <c r="I23" s="234">
        <v>49180</v>
      </c>
      <c r="J23" s="233">
        <v>56650</v>
      </c>
      <c r="K23" s="205" t="s">
        <v>552</v>
      </c>
      <c r="L23" s="232">
        <v>550</v>
      </c>
      <c r="M23" s="231">
        <v>620</v>
      </c>
      <c r="N23" s="230" t="s">
        <v>551</v>
      </c>
      <c r="O23" s="232">
        <v>470</v>
      </c>
      <c r="P23" s="231">
        <v>540</v>
      </c>
      <c r="Q23" s="230" t="s">
        <v>551</v>
      </c>
      <c r="R23" s="1258" t="s">
        <v>552</v>
      </c>
      <c r="S23" s="1263">
        <v>8700</v>
      </c>
      <c r="T23" s="1274" t="s">
        <v>552</v>
      </c>
      <c r="U23" s="1283">
        <v>80</v>
      </c>
      <c r="V23" s="205" t="s">
        <v>552</v>
      </c>
      <c r="W23" s="229">
        <v>7470</v>
      </c>
      <c r="X23" s="228">
        <v>70</v>
      </c>
      <c r="Y23" s="1286"/>
      <c r="Z23" s="692">
        <v>210</v>
      </c>
      <c r="AA23" s="700">
        <v>257500</v>
      </c>
      <c r="AB23" s="1320"/>
      <c r="AC23" s="704">
        <v>2570</v>
      </c>
      <c r="AD23" s="198"/>
      <c r="AE23" s="1298"/>
      <c r="AF23" s="215"/>
      <c r="AG23" s="1258" t="s">
        <v>552</v>
      </c>
      <c r="AH23" s="1299">
        <v>14740</v>
      </c>
      <c r="AI23" s="250"/>
      <c r="AJ23" s="1301" t="s">
        <v>552</v>
      </c>
      <c r="AK23" s="1295">
        <v>70</v>
      </c>
      <c r="AL23" s="1302" t="s">
        <v>552</v>
      </c>
      <c r="AM23" s="227" t="s">
        <v>566</v>
      </c>
      <c r="AN23" s="1287">
        <v>3200</v>
      </c>
      <c r="AO23" s="1290">
        <v>3600</v>
      </c>
      <c r="AP23" s="1302" t="s">
        <v>552</v>
      </c>
      <c r="AQ23" s="226" t="s">
        <v>565</v>
      </c>
      <c r="AR23" s="225">
        <v>7200</v>
      </c>
      <c r="AS23" s="224">
        <v>8100</v>
      </c>
      <c r="AT23" s="1258" t="s">
        <v>552</v>
      </c>
      <c r="AU23" s="1303">
        <v>7470</v>
      </c>
      <c r="AV23" s="1301" t="s">
        <v>552</v>
      </c>
      <c r="AW23" s="1295">
        <v>70</v>
      </c>
      <c r="AX23" s="1302"/>
      <c r="AY23" s="251"/>
      <c r="AZ23" s="1302" t="s">
        <v>564</v>
      </c>
      <c r="BA23" s="1309" t="s">
        <v>563</v>
      </c>
      <c r="BB23" s="1311" t="s">
        <v>563</v>
      </c>
      <c r="BC23" s="1311" t="s">
        <v>563</v>
      </c>
      <c r="BD23" s="1313" t="s">
        <v>563</v>
      </c>
      <c r="BE23" s="236"/>
      <c r="BF23" s="1247" t="s">
        <v>562</v>
      </c>
      <c r="BG23" s="189"/>
      <c r="BH23" s="1190">
        <v>8640</v>
      </c>
      <c r="BI23" s="1193" t="s">
        <v>552</v>
      </c>
      <c r="BJ23" s="1194">
        <v>80</v>
      </c>
      <c r="BL23" s="692"/>
      <c r="BM23" s="173"/>
      <c r="BN23" s="173"/>
      <c r="BO23" s="173"/>
      <c r="BP23" s="173"/>
      <c r="BQ23" s="173"/>
      <c r="BR23" s="173"/>
      <c r="BS23" s="173"/>
      <c r="BT23" s="173"/>
      <c r="BU23" s="173"/>
      <c r="BV23" s="173"/>
      <c r="BW23" s="173"/>
      <c r="BX23" s="173"/>
      <c r="BY23" s="173"/>
    </row>
    <row r="24" spans="1:77" s="188" customFormat="1" ht="13.5" customHeight="1">
      <c r="A24" s="188" t="s">
        <v>643</v>
      </c>
      <c r="B24" s="1251"/>
      <c r="C24" s="1267"/>
      <c r="D24" s="1269"/>
      <c r="E24" s="222" t="s">
        <v>509</v>
      </c>
      <c r="F24" s="208"/>
      <c r="G24" s="221">
        <v>65040</v>
      </c>
      <c r="H24" s="220">
        <v>125330</v>
      </c>
      <c r="I24" s="221">
        <v>56650</v>
      </c>
      <c r="J24" s="220">
        <v>116940</v>
      </c>
      <c r="K24" s="205" t="s">
        <v>552</v>
      </c>
      <c r="L24" s="219">
        <v>620</v>
      </c>
      <c r="M24" s="218">
        <v>1140</v>
      </c>
      <c r="N24" s="217" t="s">
        <v>551</v>
      </c>
      <c r="O24" s="219">
        <v>540</v>
      </c>
      <c r="P24" s="218">
        <v>1050</v>
      </c>
      <c r="Q24" s="217" t="s">
        <v>551</v>
      </c>
      <c r="R24" s="1258"/>
      <c r="S24" s="1264"/>
      <c r="T24" s="1274"/>
      <c r="U24" s="1284"/>
      <c r="V24" s="205" t="s">
        <v>552</v>
      </c>
      <c r="W24" s="204">
        <v>7470</v>
      </c>
      <c r="X24" s="223">
        <v>70</v>
      </c>
      <c r="Y24" s="1286"/>
      <c r="Z24" s="692"/>
      <c r="AA24" s="238"/>
      <c r="AB24" s="1320"/>
      <c r="AC24" s="243"/>
      <c r="AD24" s="242"/>
      <c r="AE24" s="1298"/>
      <c r="AF24" s="241"/>
      <c r="AG24" s="1258"/>
      <c r="AH24" s="1300"/>
      <c r="AI24" s="249">
        <v>13020</v>
      </c>
      <c r="AJ24" s="1301"/>
      <c r="AK24" s="1296"/>
      <c r="AL24" s="1302"/>
      <c r="AM24" s="214" t="s">
        <v>560</v>
      </c>
      <c r="AN24" s="1288" t="e">
        <v>#REF!</v>
      </c>
      <c r="AO24" s="1291" t="e">
        <v>#REF!</v>
      </c>
      <c r="AP24" s="1302"/>
      <c r="AQ24" s="213" t="s">
        <v>559</v>
      </c>
      <c r="AR24" s="212">
        <v>4000</v>
      </c>
      <c r="AS24" s="211">
        <v>4400</v>
      </c>
      <c r="AT24" s="1258"/>
      <c r="AU24" s="1304"/>
      <c r="AV24" s="1301"/>
      <c r="AW24" s="1296"/>
      <c r="AX24" s="1302"/>
      <c r="AY24" s="251"/>
      <c r="AZ24" s="1302"/>
      <c r="BA24" s="1310"/>
      <c r="BB24" s="1312"/>
      <c r="BC24" s="1312"/>
      <c r="BD24" s="1314"/>
      <c r="BE24" s="236"/>
      <c r="BF24" s="1248"/>
      <c r="BG24" s="189"/>
      <c r="BH24" s="1191"/>
      <c r="BI24" s="1193"/>
      <c r="BJ24" s="1195"/>
      <c r="BK24" s="189"/>
      <c r="BL24" s="692"/>
      <c r="BM24" s="173"/>
      <c r="BN24" s="173"/>
      <c r="BO24" s="173"/>
      <c r="BP24" s="173"/>
      <c r="BQ24" s="173"/>
      <c r="BR24" s="173"/>
      <c r="BS24" s="173"/>
      <c r="BT24" s="173"/>
      <c r="BU24" s="173"/>
      <c r="BV24" s="173"/>
      <c r="BW24" s="173"/>
      <c r="BX24" s="173"/>
      <c r="BY24" s="173"/>
    </row>
    <row r="25" spans="1:77" s="188" customFormat="1" ht="13.5" customHeight="1">
      <c r="A25" s="188" t="s">
        <v>642</v>
      </c>
      <c r="B25" s="1251"/>
      <c r="C25" s="1267"/>
      <c r="D25" s="1272" t="s">
        <v>557</v>
      </c>
      <c r="E25" s="222" t="s">
        <v>556</v>
      </c>
      <c r="F25" s="208"/>
      <c r="G25" s="221">
        <v>125330</v>
      </c>
      <c r="H25" s="220">
        <v>200040</v>
      </c>
      <c r="I25" s="221">
        <v>116940</v>
      </c>
      <c r="J25" s="220">
        <v>191650</v>
      </c>
      <c r="K25" s="205" t="s">
        <v>552</v>
      </c>
      <c r="L25" s="219">
        <v>1140</v>
      </c>
      <c r="M25" s="218">
        <v>1890</v>
      </c>
      <c r="N25" s="217" t="s">
        <v>551</v>
      </c>
      <c r="O25" s="219">
        <v>1050</v>
      </c>
      <c r="P25" s="218">
        <v>1800</v>
      </c>
      <c r="Q25" s="217" t="s">
        <v>551</v>
      </c>
      <c r="R25" s="1258"/>
      <c r="S25" s="1264"/>
      <c r="T25" s="1274"/>
      <c r="U25" s="1284"/>
      <c r="V25" s="201"/>
      <c r="W25" s="200"/>
      <c r="X25" s="216"/>
      <c r="Y25" s="1188"/>
      <c r="Z25" s="692"/>
      <c r="AA25" s="700" t="s">
        <v>641</v>
      </c>
      <c r="AB25" s="1320"/>
      <c r="AC25" s="704" t="s">
        <v>641</v>
      </c>
      <c r="AD25" s="240"/>
      <c r="AE25" s="1298"/>
      <c r="AF25" s="239"/>
      <c r="AG25" s="1258" t="s">
        <v>552</v>
      </c>
      <c r="AH25" s="1259">
        <v>13020</v>
      </c>
      <c r="AI25" s="247"/>
      <c r="AJ25" s="1301"/>
      <c r="AK25" s="1296">
        <v>0</v>
      </c>
      <c r="AL25" s="1302"/>
      <c r="AM25" s="214" t="s">
        <v>555</v>
      </c>
      <c r="AN25" s="1288" t="e">
        <v>#REF!</v>
      </c>
      <c r="AO25" s="1291" t="e">
        <v>#REF!</v>
      </c>
      <c r="AP25" s="1302"/>
      <c r="AQ25" s="213" t="s">
        <v>554</v>
      </c>
      <c r="AR25" s="212">
        <v>3500</v>
      </c>
      <c r="AS25" s="211">
        <v>3800</v>
      </c>
      <c r="AT25" s="1258"/>
      <c r="AU25" s="1304"/>
      <c r="AV25" s="1301"/>
      <c r="AW25" s="1296"/>
      <c r="AX25" s="1302"/>
      <c r="AY25" s="251"/>
      <c r="AZ25" s="1302"/>
      <c r="BA25" s="1315">
        <v>0.01</v>
      </c>
      <c r="BB25" s="1261">
        <v>0.03</v>
      </c>
      <c r="BC25" s="1321">
        <v>0.04</v>
      </c>
      <c r="BD25" s="1317">
        <v>0.06</v>
      </c>
      <c r="BE25" s="236"/>
      <c r="BF25" s="1306">
        <v>0.9</v>
      </c>
      <c r="BG25" s="189"/>
      <c r="BH25" s="1191"/>
      <c r="BI25" s="1193"/>
      <c r="BJ25" s="1195"/>
      <c r="BL25" s="692"/>
      <c r="BM25" s="173"/>
      <c r="BN25" s="173"/>
      <c r="BO25" s="173"/>
      <c r="BP25" s="173"/>
      <c r="BQ25" s="173"/>
      <c r="BR25" s="173"/>
      <c r="BS25" s="173"/>
      <c r="BT25" s="173"/>
      <c r="BU25" s="173"/>
      <c r="BV25" s="173"/>
      <c r="BW25" s="173"/>
      <c r="BX25" s="173"/>
      <c r="BY25" s="173"/>
    </row>
    <row r="26" spans="1:77" s="188" customFormat="1" ht="13.5" customHeight="1">
      <c r="A26" s="188" t="s">
        <v>640</v>
      </c>
      <c r="B26" s="1251"/>
      <c r="C26" s="1267"/>
      <c r="D26" s="1273"/>
      <c r="E26" s="209" t="s">
        <v>466</v>
      </c>
      <c r="F26" s="208"/>
      <c r="G26" s="207">
        <v>200040</v>
      </c>
      <c r="H26" s="206"/>
      <c r="I26" s="207">
        <v>191650</v>
      </c>
      <c r="J26" s="206"/>
      <c r="K26" s="205" t="s">
        <v>552</v>
      </c>
      <c r="L26" s="204">
        <v>1890</v>
      </c>
      <c r="M26" s="203"/>
      <c r="N26" s="202" t="s">
        <v>551</v>
      </c>
      <c r="O26" s="204">
        <v>1800</v>
      </c>
      <c r="P26" s="203"/>
      <c r="Q26" s="202" t="s">
        <v>551</v>
      </c>
      <c r="R26" s="1258"/>
      <c r="S26" s="1265"/>
      <c r="T26" s="1274"/>
      <c r="U26" s="1285"/>
      <c r="V26" s="201"/>
      <c r="W26" s="200"/>
      <c r="X26" s="237"/>
      <c r="Y26" s="1188"/>
      <c r="Z26" s="692">
        <v>279</v>
      </c>
      <c r="AA26" s="700">
        <v>275800</v>
      </c>
      <c r="AB26" s="1320"/>
      <c r="AC26" s="704">
        <v>2750</v>
      </c>
      <c r="AD26" s="198"/>
      <c r="AE26" s="1298"/>
      <c r="AF26" s="215"/>
      <c r="AG26" s="1258"/>
      <c r="AH26" s="1260"/>
      <c r="AI26" s="246"/>
      <c r="AJ26" s="1301"/>
      <c r="AK26" s="1297"/>
      <c r="AL26" s="1302"/>
      <c r="AM26" s="194" t="s">
        <v>550</v>
      </c>
      <c r="AN26" s="1289" t="e">
        <v>#REF!</v>
      </c>
      <c r="AO26" s="1292" t="e">
        <v>#REF!</v>
      </c>
      <c r="AP26" s="1302"/>
      <c r="AQ26" s="696" t="s">
        <v>549</v>
      </c>
      <c r="AR26" s="193">
        <v>3100</v>
      </c>
      <c r="AS26" s="192">
        <v>3400</v>
      </c>
      <c r="AT26" s="1258"/>
      <c r="AU26" s="1305"/>
      <c r="AV26" s="1301"/>
      <c r="AW26" s="1297"/>
      <c r="AX26" s="1302"/>
      <c r="AY26" s="251"/>
      <c r="AZ26" s="1302"/>
      <c r="BA26" s="1316"/>
      <c r="BB26" s="1262"/>
      <c r="BC26" s="1322"/>
      <c r="BD26" s="1318"/>
      <c r="BE26" s="236"/>
      <c r="BF26" s="1306"/>
      <c r="BG26" s="189"/>
      <c r="BH26" s="1192"/>
      <c r="BI26" s="1193"/>
      <c r="BJ26" s="1196"/>
      <c r="BL26" s="692"/>
      <c r="BM26" s="173"/>
      <c r="BN26" s="173"/>
      <c r="BO26" s="173"/>
      <c r="BP26" s="173"/>
      <c r="BQ26" s="173"/>
      <c r="BR26" s="173"/>
      <c r="BS26" s="173"/>
      <c r="BT26" s="173"/>
      <c r="BU26" s="173"/>
      <c r="BV26" s="173"/>
      <c r="BW26" s="173"/>
      <c r="BX26" s="173"/>
      <c r="BY26" s="173"/>
    </row>
    <row r="27" spans="1:77" s="188" customFormat="1" ht="13.5" customHeight="1">
      <c r="A27" s="188" t="s">
        <v>639</v>
      </c>
      <c r="B27" s="1251"/>
      <c r="C27" s="1266" t="s">
        <v>638</v>
      </c>
      <c r="D27" s="1268" t="s">
        <v>567</v>
      </c>
      <c r="E27" s="235" t="s">
        <v>462</v>
      </c>
      <c r="F27" s="208"/>
      <c r="G27" s="234">
        <v>51840</v>
      </c>
      <c r="H27" s="233">
        <v>59310</v>
      </c>
      <c r="I27" s="234">
        <v>44640</v>
      </c>
      <c r="J27" s="233">
        <v>52110</v>
      </c>
      <c r="K27" s="205" t="s">
        <v>552</v>
      </c>
      <c r="L27" s="232">
        <v>500</v>
      </c>
      <c r="M27" s="231">
        <v>570</v>
      </c>
      <c r="N27" s="230" t="s">
        <v>551</v>
      </c>
      <c r="O27" s="232">
        <v>420</v>
      </c>
      <c r="P27" s="231">
        <v>490</v>
      </c>
      <c r="Q27" s="230" t="s">
        <v>551</v>
      </c>
      <c r="R27" s="1258" t="s">
        <v>552</v>
      </c>
      <c r="S27" s="1263">
        <v>7460</v>
      </c>
      <c r="T27" s="1274" t="s">
        <v>552</v>
      </c>
      <c r="U27" s="1283">
        <v>70</v>
      </c>
      <c r="V27" s="205" t="s">
        <v>552</v>
      </c>
      <c r="W27" s="229">
        <v>7470</v>
      </c>
      <c r="X27" s="228">
        <v>70</v>
      </c>
      <c r="Y27" s="1286"/>
      <c r="Z27" s="692"/>
      <c r="AA27" s="238"/>
      <c r="AB27" s="1320"/>
      <c r="AC27" s="243"/>
      <c r="AD27" s="242"/>
      <c r="AE27" s="1298"/>
      <c r="AF27" s="241"/>
      <c r="AG27" s="1258" t="s">
        <v>552</v>
      </c>
      <c r="AH27" s="1299">
        <v>13610</v>
      </c>
      <c r="AI27" s="250"/>
      <c r="AJ27" s="1301" t="s">
        <v>552</v>
      </c>
      <c r="AK27" s="1295">
        <v>60</v>
      </c>
      <c r="AL27" s="1302" t="s">
        <v>552</v>
      </c>
      <c r="AM27" s="227" t="s">
        <v>566</v>
      </c>
      <c r="AN27" s="1287">
        <v>2800</v>
      </c>
      <c r="AO27" s="1290">
        <v>3100</v>
      </c>
      <c r="AP27" s="1302" t="s">
        <v>552</v>
      </c>
      <c r="AQ27" s="226" t="s">
        <v>565</v>
      </c>
      <c r="AR27" s="225">
        <v>6300</v>
      </c>
      <c r="AS27" s="224">
        <v>7100</v>
      </c>
      <c r="AT27" s="1258" t="s">
        <v>552</v>
      </c>
      <c r="AU27" s="1303">
        <v>6400</v>
      </c>
      <c r="AV27" s="1301" t="s">
        <v>552</v>
      </c>
      <c r="AW27" s="1295">
        <v>60</v>
      </c>
      <c r="AX27" s="1302"/>
      <c r="AY27" s="251"/>
      <c r="AZ27" s="1302" t="s">
        <v>564</v>
      </c>
      <c r="BA27" s="1309" t="s">
        <v>563</v>
      </c>
      <c r="BB27" s="1311" t="s">
        <v>563</v>
      </c>
      <c r="BC27" s="1311" t="s">
        <v>563</v>
      </c>
      <c r="BD27" s="1313" t="s">
        <v>563</v>
      </c>
      <c r="BE27" s="236"/>
      <c r="BF27" s="1247" t="s">
        <v>562</v>
      </c>
      <c r="BG27" s="189"/>
      <c r="BH27" s="1190">
        <v>7410</v>
      </c>
      <c r="BI27" s="1193" t="s">
        <v>552</v>
      </c>
      <c r="BJ27" s="1194">
        <v>70</v>
      </c>
      <c r="BL27" s="692"/>
      <c r="BM27" s="173"/>
      <c r="BN27" s="173"/>
      <c r="BO27" s="173"/>
      <c r="BP27" s="173"/>
      <c r="BQ27" s="173"/>
      <c r="BR27" s="173"/>
      <c r="BS27" s="173"/>
      <c r="BT27" s="173"/>
      <c r="BU27" s="173"/>
      <c r="BV27" s="173"/>
      <c r="BW27" s="173"/>
      <c r="BX27" s="173"/>
      <c r="BY27" s="173"/>
    </row>
    <row r="28" spans="1:77" s="188" customFormat="1" ht="13.5" customHeight="1">
      <c r="A28" s="188" t="s">
        <v>637</v>
      </c>
      <c r="B28" s="1251"/>
      <c r="C28" s="1267"/>
      <c r="D28" s="1269"/>
      <c r="E28" s="222" t="s">
        <v>509</v>
      </c>
      <c r="F28" s="208"/>
      <c r="G28" s="221">
        <v>59310</v>
      </c>
      <c r="H28" s="220">
        <v>119600</v>
      </c>
      <c r="I28" s="221">
        <v>52110</v>
      </c>
      <c r="J28" s="220">
        <v>112400</v>
      </c>
      <c r="K28" s="205" t="s">
        <v>552</v>
      </c>
      <c r="L28" s="219">
        <v>570</v>
      </c>
      <c r="M28" s="218">
        <v>1080</v>
      </c>
      <c r="N28" s="217" t="s">
        <v>551</v>
      </c>
      <c r="O28" s="219">
        <v>490</v>
      </c>
      <c r="P28" s="218">
        <v>1010</v>
      </c>
      <c r="Q28" s="217" t="s">
        <v>551</v>
      </c>
      <c r="R28" s="1258"/>
      <c r="S28" s="1264"/>
      <c r="T28" s="1274"/>
      <c r="U28" s="1284"/>
      <c r="V28" s="205" t="s">
        <v>552</v>
      </c>
      <c r="W28" s="204">
        <v>7470</v>
      </c>
      <c r="X28" s="223">
        <v>70</v>
      </c>
      <c r="Y28" s="1286"/>
      <c r="Z28" s="692"/>
      <c r="AA28" s="700" t="s">
        <v>636</v>
      </c>
      <c r="AB28" s="1320"/>
      <c r="AC28" s="704" t="s">
        <v>636</v>
      </c>
      <c r="AD28" s="240"/>
      <c r="AE28" s="1298"/>
      <c r="AF28" s="239"/>
      <c r="AG28" s="1258"/>
      <c r="AH28" s="1300"/>
      <c r="AI28" s="249">
        <v>11900</v>
      </c>
      <c r="AJ28" s="1301"/>
      <c r="AK28" s="1296"/>
      <c r="AL28" s="1302"/>
      <c r="AM28" s="214" t="s">
        <v>560</v>
      </c>
      <c r="AN28" s="1288" t="e">
        <v>#REF!</v>
      </c>
      <c r="AO28" s="1291" t="e">
        <v>#REF!</v>
      </c>
      <c r="AP28" s="1302"/>
      <c r="AQ28" s="213" t="s">
        <v>559</v>
      </c>
      <c r="AR28" s="212">
        <v>3500</v>
      </c>
      <c r="AS28" s="211">
        <v>3900</v>
      </c>
      <c r="AT28" s="1258"/>
      <c r="AU28" s="1304"/>
      <c r="AV28" s="1301"/>
      <c r="AW28" s="1296"/>
      <c r="AX28" s="1302"/>
      <c r="AY28" s="251"/>
      <c r="AZ28" s="1302"/>
      <c r="BA28" s="1310"/>
      <c r="BB28" s="1312"/>
      <c r="BC28" s="1312"/>
      <c r="BD28" s="1314"/>
      <c r="BE28" s="236"/>
      <c r="BF28" s="1248"/>
      <c r="BG28" s="189"/>
      <c r="BH28" s="1191"/>
      <c r="BI28" s="1193"/>
      <c r="BJ28" s="1195"/>
      <c r="BL28" s="692"/>
      <c r="BM28" s="173"/>
      <c r="BN28" s="173"/>
      <c r="BO28" s="173"/>
      <c r="BP28" s="173"/>
      <c r="BQ28" s="173"/>
      <c r="BR28" s="173"/>
      <c r="BS28" s="173"/>
      <c r="BT28" s="173"/>
      <c r="BU28" s="173"/>
      <c r="BV28" s="173"/>
      <c r="BW28" s="173"/>
      <c r="BX28" s="173"/>
      <c r="BY28" s="173"/>
    </row>
    <row r="29" spans="1:77" s="188" customFormat="1" ht="13.5" customHeight="1">
      <c r="A29" s="188" t="s">
        <v>635</v>
      </c>
      <c r="B29" s="1251"/>
      <c r="C29" s="1267"/>
      <c r="D29" s="1272" t="s">
        <v>557</v>
      </c>
      <c r="E29" s="222" t="s">
        <v>556</v>
      </c>
      <c r="F29" s="208"/>
      <c r="G29" s="221">
        <v>119600</v>
      </c>
      <c r="H29" s="220">
        <v>194310</v>
      </c>
      <c r="I29" s="221">
        <v>112400</v>
      </c>
      <c r="J29" s="220">
        <v>187110</v>
      </c>
      <c r="K29" s="205" t="s">
        <v>552</v>
      </c>
      <c r="L29" s="219">
        <v>1080</v>
      </c>
      <c r="M29" s="218">
        <v>1830</v>
      </c>
      <c r="N29" s="217" t="s">
        <v>551</v>
      </c>
      <c r="O29" s="219">
        <v>1010</v>
      </c>
      <c r="P29" s="218">
        <v>1760</v>
      </c>
      <c r="Q29" s="217" t="s">
        <v>551</v>
      </c>
      <c r="R29" s="1258"/>
      <c r="S29" s="1264"/>
      <c r="T29" s="1274"/>
      <c r="U29" s="1284"/>
      <c r="V29" s="201"/>
      <c r="W29" s="200"/>
      <c r="X29" s="216"/>
      <c r="Y29" s="1188"/>
      <c r="Z29" s="692">
        <v>349</v>
      </c>
      <c r="AA29" s="700">
        <v>312600</v>
      </c>
      <c r="AB29" s="1320"/>
      <c r="AC29" s="704">
        <v>3120</v>
      </c>
      <c r="AD29" s="198"/>
      <c r="AE29" s="1298"/>
      <c r="AF29" s="215"/>
      <c r="AG29" s="1258" t="s">
        <v>552</v>
      </c>
      <c r="AH29" s="1259">
        <v>11900</v>
      </c>
      <c r="AI29" s="247"/>
      <c r="AJ29" s="1301"/>
      <c r="AK29" s="1296">
        <v>0</v>
      </c>
      <c r="AL29" s="1302"/>
      <c r="AM29" s="214" t="s">
        <v>555</v>
      </c>
      <c r="AN29" s="1288" t="e">
        <v>#REF!</v>
      </c>
      <c r="AO29" s="1291" t="e">
        <v>#REF!</v>
      </c>
      <c r="AP29" s="1302"/>
      <c r="AQ29" s="213" t="s">
        <v>554</v>
      </c>
      <c r="AR29" s="212">
        <v>3000</v>
      </c>
      <c r="AS29" s="211">
        <v>3400</v>
      </c>
      <c r="AT29" s="1258"/>
      <c r="AU29" s="1304"/>
      <c r="AV29" s="1301"/>
      <c r="AW29" s="1296"/>
      <c r="AX29" s="1302"/>
      <c r="AY29" s="251"/>
      <c r="AZ29" s="1302"/>
      <c r="BA29" s="1315">
        <v>0.01</v>
      </c>
      <c r="BB29" s="1261">
        <v>0.03</v>
      </c>
      <c r="BC29" s="1261">
        <v>0.04</v>
      </c>
      <c r="BD29" s="1317">
        <v>0.06</v>
      </c>
      <c r="BE29" s="236"/>
      <c r="BF29" s="1306">
        <v>0.92</v>
      </c>
      <c r="BG29" s="189"/>
      <c r="BH29" s="1191"/>
      <c r="BI29" s="1193"/>
      <c r="BJ29" s="1195"/>
      <c r="BL29" s="692"/>
      <c r="BM29" s="173"/>
      <c r="BN29" s="173"/>
      <c r="BO29" s="173"/>
      <c r="BP29" s="173"/>
      <c r="BQ29" s="173"/>
      <c r="BR29" s="173"/>
      <c r="BS29" s="173"/>
      <c r="BT29" s="173"/>
      <c r="BU29" s="173"/>
      <c r="BV29" s="173"/>
      <c r="BW29" s="173"/>
      <c r="BX29" s="173"/>
      <c r="BY29" s="173"/>
    </row>
    <row r="30" spans="1:77" s="188" customFormat="1" ht="13.5" customHeight="1">
      <c r="A30" s="188" t="s">
        <v>634</v>
      </c>
      <c r="B30" s="1251"/>
      <c r="C30" s="1267"/>
      <c r="D30" s="1273"/>
      <c r="E30" s="209" t="s">
        <v>466</v>
      </c>
      <c r="F30" s="208"/>
      <c r="G30" s="207">
        <v>194310</v>
      </c>
      <c r="H30" s="206"/>
      <c r="I30" s="207">
        <v>187110</v>
      </c>
      <c r="J30" s="206"/>
      <c r="K30" s="205" t="s">
        <v>552</v>
      </c>
      <c r="L30" s="204">
        <v>1830</v>
      </c>
      <c r="M30" s="203"/>
      <c r="N30" s="202" t="s">
        <v>551</v>
      </c>
      <c r="O30" s="204">
        <v>1760</v>
      </c>
      <c r="P30" s="203"/>
      <c r="Q30" s="202" t="s">
        <v>551</v>
      </c>
      <c r="R30" s="1258"/>
      <c r="S30" s="1265"/>
      <c r="T30" s="1274"/>
      <c r="U30" s="1285"/>
      <c r="V30" s="201"/>
      <c r="W30" s="200"/>
      <c r="X30" s="237"/>
      <c r="Y30" s="1188"/>
      <c r="Z30" s="692"/>
      <c r="AA30" s="238"/>
      <c r="AB30" s="1320"/>
      <c r="AC30" s="243"/>
      <c r="AD30" s="242"/>
      <c r="AE30" s="1298"/>
      <c r="AF30" s="241"/>
      <c r="AG30" s="1258"/>
      <c r="AH30" s="1260"/>
      <c r="AI30" s="246"/>
      <c r="AJ30" s="1301"/>
      <c r="AK30" s="1297"/>
      <c r="AL30" s="1302"/>
      <c r="AM30" s="194" t="s">
        <v>550</v>
      </c>
      <c r="AN30" s="1289" t="e">
        <v>#REF!</v>
      </c>
      <c r="AO30" s="1292" t="e">
        <v>#REF!</v>
      </c>
      <c r="AP30" s="1302"/>
      <c r="AQ30" s="696" t="s">
        <v>549</v>
      </c>
      <c r="AR30" s="193">
        <v>2700</v>
      </c>
      <c r="AS30" s="192">
        <v>3000</v>
      </c>
      <c r="AT30" s="1258"/>
      <c r="AU30" s="1305"/>
      <c r="AV30" s="1301"/>
      <c r="AW30" s="1297"/>
      <c r="AX30" s="1302"/>
      <c r="AY30" s="251"/>
      <c r="AZ30" s="1302"/>
      <c r="BA30" s="1316"/>
      <c r="BB30" s="1262"/>
      <c r="BC30" s="1262"/>
      <c r="BD30" s="1318"/>
      <c r="BE30" s="236"/>
      <c r="BF30" s="1306"/>
      <c r="BG30" s="189"/>
      <c r="BH30" s="1192"/>
      <c r="BI30" s="1193"/>
      <c r="BJ30" s="1196"/>
      <c r="BL30" s="692"/>
      <c r="BM30" s="173"/>
      <c r="BN30" s="173"/>
      <c r="BO30" s="173"/>
      <c r="BP30" s="173"/>
      <c r="BQ30" s="173"/>
      <c r="BR30" s="173"/>
      <c r="BS30" s="173"/>
      <c r="BT30" s="173"/>
      <c r="BU30" s="173"/>
      <c r="BV30" s="173"/>
      <c r="BW30" s="173"/>
      <c r="BX30" s="173"/>
      <c r="BY30" s="173"/>
    </row>
    <row r="31" spans="1:77" s="188" customFormat="1" ht="13.5" customHeight="1">
      <c r="A31" s="188" t="s">
        <v>633</v>
      </c>
      <c r="B31" s="1251"/>
      <c r="C31" s="1266" t="s">
        <v>632</v>
      </c>
      <c r="D31" s="1268" t="s">
        <v>567</v>
      </c>
      <c r="E31" s="235" t="s">
        <v>462</v>
      </c>
      <c r="F31" s="208"/>
      <c r="G31" s="234">
        <v>47600</v>
      </c>
      <c r="H31" s="233">
        <v>55070</v>
      </c>
      <c r="I31" s="234">
        <v>41300</v>
      </c>
      <c r="J31" s="233">
        <v>48770</v>
      </c>
      <c r="K31" s="205" t="s">
        <v>552</v>
      </c>
      <c r="L31" s="232">
        <v>450</v>
      </c>
      <c r="M31" s="231">
        <v>520</v>
      </c>
      <c r="N31" s="230" t="s">
        <v>551</v>
      </c>
      <c r="O31" s="232">
        <v>390</v>
      </c>
      <c r="P31" s="231">
        <v>460</v>
      </c>
      <c r="Q31" s="230" t="s">
        <v>551</v>
      </c>
      <c r="R31" s="1258" t="s">
        <v>552</v>
      </c>
      <c r="S31" s="1263">
        <v>6530</v>
      </c>
      <c r="T31" s="1274" t="s">
        <v>552</v>
      </c>
      <c r="U31" s="1283">
        <v>60</v>
      </c>
      <c r="V31" s="205" t="s">
        <v>552</v>
      </c>
      <c r="W31" s="229">
        <v>7470</v>
      </c>
      <c r="X31" s="228">
        <v>70</v>
      </c>
      <c r="Y31" s="1286"/>
      <c r="Z31" s="692"/>
      <c r="AA31" s="700" t="s">
        <v>631</v>
      </c>
      <c r="AB31" s="1320"/>
      <c r="AC31" s="704" t="s">
        <v>631</v>
      </c>
      <c r="AD31" s="240"/>
      <c r="AE31" s="1298"/>
      <c r="AF31" s="239"/>
      <c r="AG31" s="1258" t="s">
        <v>552</v>
      </c>
      <c r="AH31" s="1299">
        <v>12760</v>
      </c>
      <c r="AI31" s="250"/>
      <c r="AJ31" s="1301" t="s">
        <v>552</v>
      </c>
      <c r="AK31" s="1295">
        <v>50</v>
      </c>
      <c r="AL31" s="1302" t="s">
        <v>552</v>
      </c>
      <c r="AM31" s="227" t="s">
        <v>566</v>
      </c>
      <c r="AN31" s="1287">
        <v>3200</v>
      </c>
      <c r="AO31" s="1290">
        <v>3500</v>
      </c>
      <c r="AP31" s="1302" t="s">
        <v>552</v>
      </c>
      <c r="AQ31" s="226" t="s">
        <v>565</v>
      </c>
      <c r="AR31" s="225">
        <v>7100</v>
      </c>
      <c r="AS31" s="224">
        <v>7900</v>
      </c>
      <c r="AT31" s="1258" t="s">
        <v>552</v>
      </c>
      <c r="AU31" s="1303">
        <v>5600</v>
      </c>
      <c r="AV31" s="1301" t="s">
        <v>552</v>
      </c>
      <c r="AW31" s="1295">
        <v>50</v>
      </c>
      <c r="AX31" s="1302"/>
      <c r="AY31" s="251"/>
      <c r="AZ31" s="1302" t="s">
        <v>564</v>
      </c>
      <c r="BA31" s="1309" t="s">
        <v>563</v>
      </c>
      <c r="BB31" s="1311" t="s">
        <v>563</v>
      </c>
      <c r="BC31" s="1311" t="s">
        <v>563</v>
      </c>
      <c r="BD31" s="1313" t="s">
        <v>563</v>
      </c>
      <c r="BE31" s="236"/>
      <c r="BF31" s="1247" t="s">
        <v>562</v>
      </c>
      <c r="BG31" s="189"/>
      <c r="BH31" s="1190">
        <v>6480</v>
      </c>
      <c r="BI31" s="1193" t="s">
        <v>552</v>
      </c>
      <c r="BJ31" s="1194">
        <v>60</v>
      </c>
      <c r="BL31" s="692"/>
      <c r="BM31" s="173"/>
      <c r="BN31" s="173"/>
      <c r="BO31" s="173"/>
      <c r="BP31" s="173"/>
      <c r="BQ31" s="173"/>
      <c r="BR31" s="173"/>
      <c r="BS31" s="173"/>
      <c r="BT31" s="173"/>
      <c r="BU31" s="173"/>
      <c r="BV31" s="173"/>
      <c r="BW31" s="173"/>
      <c r="BX31" s="173"/>
      <c r="BY31" s="173"/>
    </row>
    <row r="32" spans="1:77" s="188" customFormat="1" ht="13.5" customHeight="1">
      <c r="A32" s="188" t="s">
        <v>630</v>
      </c>
      <c r="B32" s="1251"/>
      <c r="C32" s="1267"/>
      <c r="D32" s="1269"/>
      <c r="E32" s="222" t="s">
        <v>509</v>
      </c>
      <c r="F32" s="208"/>
      <c r="G32" s="221">
        <v>55070</v>
      </c>
      <c r="H32" s="220">
        <v>115360</v>
      </c>
      <c r="I32" s="221">
        <v>48770</v>
      </c>
      <c r="J32" s="220">
        <v>109060</v>
      </c>
      <c r="K32" s="205" t="s">
        <v>552</v>
      </c>
      <c r="L32" s="219">
        <v>520</v>
      </c>
      <c r="M32" s="218">
        <v>1040</v>
      </c>
      <c r="N32" s="217" t="s">
        <v>551</v>
      </c>
      <c r="O32" s="219">
        <v>460</v>
      </c>
      <c r="P32" s="218">
        <v>970</v>
      </c>
      <c r="Q32" s="217" t="s">
        <v>551</v>
      </c>
      <c r="R32" s="1258"/>
      <c r="S32" s="1264"/>
      <c r="T32" s="1274"/>
      <c r="U32" s="1284"/>
      <c r="V32" s="205" t="s">
        <v>552</v>
      </c>
      <c r="W32" s="204">
        <v>7470</v>
      </c>
      <c r="X32" s="223">
        <v>70</v>
      </c>
      <c r="Y32" s="1286"/>
      <c r="Z32" s="692">
        <v>419</v>
      </c>
      <c r="AA32" s="700">
        <v>349300</v>
      </c>
      <c r="AB32" s="1320"/>
      <c r="AC32" s="704">
        <v>3490</v>
      </c>
      <c r="AD32" s="198"/>
      <c r="AE32" s="1298"/>
      <c r="AF32" s="215"/>
      <c r="AG32" s="1258"/>
      <c r="AH32" s="1300"/>
      <c r="AI32" s="249">
        <v>11050</v>
      </c>
      <c r="AJ32" s="1301"/>
      <c r="AK32" s="1296"/>
      <c r="AL32" s="1302"/>
      <c r="AM32" s="214" t="s">
        <v>560</v>
      </c>
      <c r="AN32" s="1288" t="e">
        <v>#REF!</v>
      </c>
      <c r="AO32" s="1291" t="e">
        <v>#REF!</v>
      </c>
      <c r="AP32" s="1302"/>
      <c r="AQ32" s="213" t="s">
        <v>559</v>
      </c>
      <c r="AR32" s="212">
        <v>3900</v>
      </c>
      <c r="AS32" s="211">
        <v>4300</v>
      </c>
      <c r="AT32" s="1258"/>
      <c r="AU32" s="1304"/>
      <c r="AV32" s="1301"/>
      <c r="AW32" s="1296"/>
      <c r="AX32" s="1302"/>
      <c r="AY32" s="251"/>
      <c r="AZ32" s="1302"/>
      <c r="BA32" s="1310"/>
      <c r="BB32" s="1312"/>
      <c r="BC32" s="1312"/>
      <c r="BD32" s="1314"/>
      <c r="BE32" s="236"/>
      <c r="BF32" s="1248"/>
      <c r="BG32" s="189"/>
      <c r="BH32" s="1191"/>
      <c r="BI32" s="1193"/>
      <c r="BJ32" s="1195"/>
      <c r="BL32" s="692"/>
      <c r="BM32" s="173"/>
      <c r="BN32" s="173"/>
      <c r="BO32" s="173"/>
      <c r="BP32" s="173"/>
      <c r="BQ32" s="173"/>
      <c r="BR32" s="173"/>
      <c r="BS32" s="173"/>
      <c r="BT32" s="173"/>
      <c r="BU32" s="173"/>
      <c r="BV32" s="173"/>
      <c r="BW32" s="173"/>
      <c r="BX32" s="173"/>
      <c r="BY32" s="173"/>
    </row>
    <row r="33" spans="1:77" s="188" customFormat="1" ht="13.5" customHeight="1">
      <c r="A33" s="188" t="s">
        <v>629</v>
      </c>
      <c r="B33" s="1251"/>
      <c r="C33" s="1267"/>
      <c r="D33" s="1272" t="s">
        <v>557</v>
      </c>
      <c r="E33" s="222" t="s">
        <v>556</v>
      </c>
      <c r="F33" s="208"/>
      <c r="G33" s="221">
        <v>115360</v>
      </c>
      <c r="H33" s="220">
        <v>190070</v>
      </c>
      <c r="I33" s="221">
        <v>109060</v>
      </c>
      <c r="J33" s="220">
        <v>183770</v>
      </c>
      <c r="K33" s="205" t="s">
        <v>552</v>
      </c>
      <c r="L33" s="219">
        <v>1040</v>
      </c>
      <c r="M33" s="218">
        <v>1790</v>
      </c>
      <c r="N33" s="217" t="s">
        <v>551</v>
      </c>
      <c r="O33" s="219">
        <v>970</v>
      </c>
      <c r="P33" s="218">
        <v>1720</v>
      </c>
      <c r="Q33" s="217" t="s">
        <v>551</v>
      </c>
      <c r="R33" s="1258"/>
      <c r="S33" s="1264"/>
      <c r="T33" s="1274"/>
      <c r="U33" s="1284"/>
      <c r="V33" s="201"/>
      <c r="W33" s="200"/>
      <c r="X33" s="216"/>
      <c r="Y33" s="1188"/>
      <c r="Z33" s="692"/>
      <c r="AA33" s="238"/>
      <c r="AB33" s="1320"/>
      <c r="AC33" s="243"/>
      <c r="AD33" s="242"/>
      <c r="AE33" s="1298"/>
      <c r="AF33" s="241"/>
      <c r="AG33" s="1258" t="s">
        <v>552</v>
      </c>
      <c r="AH33" s="1259">
        <v>11050</v>
      </c>
      <c r="AI33" s="247"/>
      <c r="AJ33" s="1301"/>
      <c r="AK33" s="1296">
        <v>0</v>
      </c>
      <c r="AL33" s="1302"/>
      <c r="AM33" s="214" t="s">
        <v>555</v>
      </c>
      <c r="AN33" s="1288" t="e">
        <v>#REF!</v>
      </c>
      <c r="AO33" s="1291" t="e">
        <v>#REF!</v>
      </c>
      <c r="AP33" s="1302"/>
      <c r="AQ33" s="213" t="s">
        <v>554</v>
      </c>
      <c r="AR33" s="212">
        <v>3400</v>
      </c>
      <c r="AS33" s="211">
        <v>3800</v>
      </c>
      <c r="AT33" s="1258"/>
      <c r="AU33" s="1304"/>
      <c r="AV33" s="1301"/>
      <c r="AW33" s="1296"/>
      <c r="AX33" s="1302"/>
      <c r="AY33" s="248"/>
      <c r="AZ33" s="1302"/>
      <c r="BA33" s="1315">
        <v>0.01</v>
      </c>
      <c r="BB33" s="1261">
        <v>0.03</v>
      </c>
      <c r="BC33" s="1261">
        <v>0.04</v>
      </c>
      <c r="BD33" s="1317">
        <v>0.06</v>
      </c>
      <c r="BE33" s="236"/>
      <c r="BF33" s="1306">
        <v>0.89</v>
      </c>
      <c r="BG33" s="189"/>
      <c r="BH33" s="1191"/>
      <c r="BI33" s="1193"/>
      <c r="BJ33" s="1195"/>
      <c r="BL33" s="692"/>
      <c r="BM33" s="173"/>
      <c r="BN33" s="173"/>
      <c r="BO33" s="173"/>
      <c r="BP33" s="173"/>
      <c r="BQ33" s="173"/>
      <c r="BR33" s="173"/>
      <c r="BS33" s="173"/>
      <c r="BT33" s="173"/>
      <c r="BU33" s="173"/>
      <c r="BV33" s="173"/>
      <c r="BW33" s="173"/>
      <c r="BX33" s="173"/>
      <c r="BY33" s="173"/>
    </row>
    <row r="34" spans="1:77" s="188" customFormat="1" ht="13.5" customHeight="1">
      <c r="A34" s="188" t="s">
        <v>628</v>
      </c>
      <c r="B34" s="1251"/>
      <c r="C34" s="1267"/>
      <c r="D34" s="1273"/>
      <c r="E34" s="209" t="s">
        <v>466</v>
      </c>
      <c r="F34" s="208"/>
      <c r="G34" s="207">
        <v>190070</v>
      </c>
      <c r="H34" s="206"/>
      <c r="I34" s="207">
        <v>183770</v>
      </c>
      <c r="J34" s="206"/>
      <c r="K34" s="205" t="s">
        <v>552</v>
      </c>
      <c r="L34" s="204">
        <v>1790</v>
      </c>
      <c r="M34" s="203"/>
      <c r="N34" s="202" t="s">
        <v>551</v>
      </c>
      <c r="O34" s="204">
        <v>1720</v>
      </c>
      <c r="P34" s="203"/>
      <c r="Q34" s="202" t="s">
        <v>551</v>
      </c>
      <c r="R34" s="1258"/>
      <c r="S34" s="1265"/>
      <c r="T34" s="1274"/>
      <c r="U34" s="1285"/>
      <c r="V34" s="201"/>
      <c r="W34" s="200"/>
      <c r="X34" s="237"/>
      <c r="Y34" s="1188"/>
      <c r="Z34" s="692"/>
      <c r="AA34" s="700" t="s">
        <v>627</v>
      </c>
      <c r="AB34" s="1320"/>
      <c r="AC34" s="704" t="s">
        <v>627</v>
      </c>
      <c r="AD34" s="240"/>
      <c r="AE34" s="1298"/>
      <c r="AF34" s="239"/>
      <c r="AG34" s="1258"/>
      <c r="AH34" s="1260"/>
      <c r="AI34" s="246"/>
      <c r="AJ34" s="1301"/>
      <c r="AK34" s="1297"/>
      <c r="AL34" s="1302"/>
      <c r="AM34" s="194" t="s">
        <v>550</v>
      </c>
      <c r="AN34" s="1289" t="e">
        <v>#REF!</v>
      </c>
      <c r="AO34" s="1292" t="e">
        <v>#REF!</v>
      </c>
      <c r="AP34" s="1302"/>
      <c r="AQ34" s="696" t="s">
        <v>549</v>
      </c>
      <c r="AR34" s="193">
        <v>3000</v>
      </c>
      <c r="AS34" s="192">
        <v>3400</v>
      </c>
      <c r="AT34" s="1258"/>
      <c r="AU34" s="1305"/>
      <c r="AV34" s="1301"/>
      <c r="AW34" s="1297"/>
      <c r="AX34" s="1302"/>
      <c r="AY34" s="248"/>
      <c r="AZ34" s="1302"/>
      <c r="BA34" s="1316"/>
      <c r="BB34" s="1262"/>
      <c r="BC34" s="1262"/>
      <c r="BD34" s="1318"/>
      <c r="BE34" s="236"/>
      <c r="BF34" s="1306"/>
      <c r="BG34" s="189"/>
      <c r="BH34" s="1192"/>
      <c r="BI34" s="1193"/>
      <c r="BJ34" s="1196"/>
      <c r="BL34" s="692"/>
      <c r="BM34" s="173"/>
      <c r="BN34" s="173"/>
      <c r="BO34" s="173"/>
      <c r="BP34" s="173"/>
      <c r="BQ34" s="173"/>
      <c r="BR34" s="173"/>
      <c r="BS34" s="173"/>
      <c r="BT34" s="173"/>
      <c r="BU34" s="173"/>
      <c r="BV34" s="173"/>
      <c r="BW34" s="173"/>
      <c r="BX34" s="173"/>
      <c r="BY34" s="173"/>
    </row>
    <row r="35" spans="1:77" s="188" customFormat="1" ht="13.5" customHeight="1">
      <c r="A35" s="188" t="s">
        <v>626</v>
      </c>
      <c r="B35" s="1251"/>
      <c r="C35" s="1266" t="s">
        <v>625</v>
      </c>
      <c r="D35" s="1268" t="s">
        <v>567</v>
      </c>
      <c r="E35" s="235" t="s">
        <v>462</v>
      </c>
      <c r="F35" s="208"/>
      <c r="G35" s="234">
        <v>44250</v>
      </c>
      <c r="H35" s="233">
        <v>51720</v>
      </c>
      <c r="I35" s="234">
        <v>38650</v>
      </c>
      <c r="J35" s="233">
        <v>46120</v>
      </c>
      <c r="K35" s="205" t="s">
        <v>552</v>
      </c>
      <c r="L35" s="232">
        <v>420</v>
      </c>
      <c r="M35" s="231">
        <v>490</v>
      </c>
      <c r="N35" s="230" t="s">
        <v>551</v>
      </c>
      <c r="O35" s="232">
        <v>360</v>
      </c>
      <c r="P35" s="231">
        <v>430</v>
      </c>
      <c r="Q35" s="230" t="s">
        <v>551</v>
      </c>
      <c r="R35" s="1258" t="s">
        <v>552</v>
      </c>
      <c r="S35" s="1263">
        <v>5800</v>
      </c>
      <c r="T35" s="1274" t="s">
        <v>552</v>
      </c>
      <c r="U35" s="1283">
        <v>50</v>
      </c>
      <c r="V35" s="205" t="s">
        <v>552</v>
      </c>
      <c r="W35" s="229">
        <v>7470</v>
      </c>
      <c r="X35" s="228">
        <v>70</v>
      </c>
      <c r="Y35" s="1286"/>
      <c r="Z35" s="692">
        <v>489</v>
      </c>
      <c r="AA35" s="700">
        <v>386100</v>
      </c>
      <c r="AB35" s="1320"/>
      <c r="AC35" s="704">
        <v>3860</v>
      </c>
      <c r="AD35" s="198"/>
      <c r="AE35" s="1298"/>
      <c r="AF35" s="215"/>
      <c r="AG35" s="1258" t="s">
        <v>552</v>
      </c>
      <c r="AH35" s="1299">
        <v>12110</v>
      </c>
      <c r="AI35" s="250"/>
      <c r="AJ35" s="1301" t="s">
        <v>552</v>
      </c>
      <c r="AK35" s="1295">
        <v>50</v>
      </c>
      <c r="AL35" s="1302" t="s">
        <v>552</v>
      </c>
      <c r="AM35" s="227" t="s">
        <v>566</v>
      </c>
      <c r="AN35" s="1287">
        <v>2800</v>
      </c>
      <c r="AO35" s="1290">
        <v>3100</v>
      </c>
      <c r="AP35" s="1302" t="s">
        <v>552</v>
      </c>
      <c r="AQ35" s="226" t="s">
        <v>565</v>
      </c>
      <c r="AR35" s="225">
        <v>6300</v>
      </c>
      <c r="AS35" s="224">
        <v>7100</v>
      </c>
      <c r="AT35" s="1258" t="s">
        <v>552</v>
      </c>
      <c r="AU35" s="1303">
        <v>4980</v>
      </c>
      <c r="AV35" s="1301" t="s">
        <v>552</v>
      </c>
      <c r="AW35" s="1295">
        <v>40</v>
      </c>
      <c r="AX35" s="1302"/>
      <c r="AY35" s="248"/>
      <c r="AZ35" s="1302" t="s">
        <v>564</v>
      </c>
      <c r="BA35" s="1309" t="s">
        <v>563</v>
      </c>
      <c r="BB35" s="1311" t="s">
        <v>563</v>
      </c>
      <c r="BC35" s="1311" t="s">
        <v>563</v>
      </c>
      <c r="BD35" s="1313" t="s">
        <v>563</v>
      </c>
      <c r="BE35" s="236"/>
      <c r="BF35" s="1247" t="s">
        <v>562</v>
      </c>
      <c r="BG35" s="189"/>
      <c r="BH35" s="1190">
        <v>5760</v>
      </c>
      <c r="BI35" s="1193" t="s">
        <v>552</v>
      </c>
      <c r="BJ35" s="1194">
        <v>50</v>
      </c>
      <c r="BL35" s="692"/>
      <c r="BM35" s="173"/>
      <c r="BN35" s="173"/>
      <c r="BO35" s="173"/>
      <c r="BP35" s="173"/>
      <c r="BQ35" s="173"/>
      <c r="BR35" s="173"/>
      <c r="BS35" s="173"/>
      <c r="BT35" s="173"/>
      <c r="BU35" s="173"/>
      <c r="BV35" s="173"/>
      <c r="BW35" s="173"/>
      <c r="BX35" s="173"/>
      <c r="BY35" s="173"/>
    </row>
    <row r="36" spans="1:77" s="188" customFormat="1" ht="13.5" customHeight="1">
      <c r="A36" s="188" t="s">
        <v>624</v>
      </c>
      <c r="B36" s="1251"/>
      <c r="C36" s="1267"/>
      <c r="D36" s="1269"/>
      <c r="E36" s="222" t="s">
        <v>509</v>
      </c>
      <c r="F36" s="208"/>
      <c r="G36" s="221">
        <v>51720</v>
      </c>
      <c r="H36" s="220">
        <v>112010</v>
      </c>
      <c r="I36" s="221">
        <v>46120</v>
      </c>
      <c r="J36" s="220">
        <v>106410</v>
      </c>
      <c r="K36" s="205" t="s">
        <v>552</v>
      </c>
      <c r="L36" s="219">
        <v>490</v>
      </c>
      <c r="M36" s="218">
        <v>1000</v>
      </c>
      <c r="N36" s="217" t="s">
        <v>551</v>
      </c>
      <c r="O36" s="219">
        <v>430</v>
      </c>
      <c r="P36" s="218">
        <v>950</v>
      </c>
      <c r="Q36" s="217" t="s">
        <v>551</v>
      </c>
      <c r="R36" s="1258"/>
      <c r="S36" s="1264"/>
      <c r="T36" s="1274"/>
      <c r="U36" s="1284"/>
      <c r="V36" s="205" t="s">
        <v>552</v>
      </c>
      <c r="W36" s="204">
        <v>7470</v>
      </c>
      <c r="X36" s="223">
        <v>70</v>
      </c>
      <c r="Y36" s="1286"/>
      <c r="Z36" s="692"/>
      <c r="AA36" s="238"/>
      <c r="AB36" s="1320"/>
      <c r="AC36" s="243"/>
      <c r="AD36" s="242"/>
      <c r="AE36" s="1298"/>
      <c r="AF36" s="241"/>
      <c r="AG36" s="1258"/>
      <c r="AH36" s="1300"/>
      <c r="AI36" s="249">
        <v>10390</v>
      </c>
      <c r="AJ36" s="1301"/>
      <c r="AK36" s="1296"/>
      <c r="AL36" s="1302"/>
      <c r="AM36" s="214" t="s">
        <v>560</v>
      </c>
      <c r="AN36" s="1288" t="e">
        <v>#REF!</v>
      </c>
      <c r="AO36" s="1291" t="e">
        <v>#REF!</v>
      </c>
      <c r="AP36" s="1302"/>
      <c r="AQ36" s="213" t="s">
        <v>559</v>
      </c>
      <c r="AR36" s="212">
        <v>3500</v>
      </c>
      <c r="AS36" s="211">
        <v>3900</v>
      </c>
      <c r="AT36" s="1258"/>
      <c r="AU36" s="1304"/>
      <c r="AV36" s="1301"/>
      <c r="AW36" s="1296"/>
      <c r="AX36" s="1302"/>
      <c r="AY36" s="248"/>
      <c r="AZ36" s="1302"/>
      <c r="BA36" s="1310"/>
      <c r="BB36" s="1312"/>
      <c r="BC36" s="1312"/>
      <c r="BD36" s="1314"/>
      <c r="BE36" s="236"/>
      <c r="BF36" s="1248"/>
      <c r="BG36" s="189"/>
      <c r="BH36" s="1191"/>
      <c r="BI36" s="1193"/>
      <c r="BJ36" s="1195"/>
      <c r="BL36" s="692"/>
      <c r="BM36" s="173"/>
      <c r="BN36" s="173"/>
      <c r="BO36" s="173"/>
      <c r="BP36" s="173"/>
      <c r="BQ36" s="173"/>
      <c r="BR36" s="173"/>
      <c r="BS36" s="173"/>
      <c r="BT36" s="173"/>
      <c r="BU36" s="173"/>
      <c r="BV36" s="173"/>
      <c r="BW36" s="173"/>
      <c r="BX36" s="173"/>
      <c r="BY36" s="173"/>
    </row>
    <row r="37" spans="1:77" s="188" customFormat="1" ht="13.5" customHeight="1">
      <c r="A37" s="188" t="s">
        <v>623</v>
      </c>
      <c r="B37" s="1251"/>
      <c r="C37" s="1267"/>
      <c r="D37" s="1272" t="s">
        <v>557</v>
      </c>
      <c r="E37" s="222" t="s">
        <v>556</v>
      </c>
      <c r="F37" s="208"/>
      <c r="G37" s="221">
        <v>112010</v>
      </c>
      <c r="H37" s="220">
        <v>186720</v>
      </c>
      <c r="I37" s="221">
        <v>106410</v>
      </c>
      <c r="J37" s="220">
        <v>181120</v>
      </c>
      <c r="K37" s="205" t="s">
        <v>552</v>
      </c>
      <c r="L37" s="219">
        <v>1000</v>
      </c>
      <c r="M37" s="218">
        <v>1750</v>
      </c>
      <c r="N37" s="217" t="s">
        <v>551</v>
      </c>
      <c r="O37" s="219">
        <v>950</v>
      </c>
      <c r="P37" s="218">
        <v>1700</v>
      </c>
      <c r="Q37" s="217" t="s">
        <v>551</v>
      </c>
      <c r="R37" s="1258"/>
      <c r="S37" s="1264"/>
      <c r="T37" s="1274"/>
      <c r="U37" s="1284"/>
      <c r="V37" s="201"/>
      <c r="W37" s="200"/>
      <c r="X37" s="216"/>
      <c r="Y37" s="1188"/>
      <c r="Z37" s="692"/>
      <c r="AA37" s="700" t="s">
        <v>622</v>
      </c>
      <c r="AB37" s="1320"/>
      <c r="AC37" s="704" t="s">
        <v>622</v>
      </c>
      <c r="AD37" s="240"/>
      <c r="AE37" s="1298"/>
      <c r="AF37" s="239"/>
      <c r="AG37" s="1258" t="s">
        <v>552</v>
      </c>
      <c r="AH37" s="1259">
        <v>10390</v>
      </c>
      <c r="AI37" s="247"/>
      <c r="AJ37" s="1301"/>
      <c r="AK37" s="1296">
        <v>0</v>
      </c>
      <c r="AL37" s="1302"/>
      <c r="AM37" s="214" t="s">
        <v>555</v>
      </c>
      <c r="AN37" s="1288" t="e">
        <v>#REF!</v>
      </c>
      <c r="AO37" s="1291" t="e">
        <v>#REF!</v>
      </c>
      <c r="AP37" s="1302"/>
      <c r="AQ37" s="213" t="s">
        <v>554</v>
      </c>
      <c r="AR37" s="212">
        <v>3000</v>
      </c>
      <c r="AS37" s="211">
        <v>3400</v>
      </c>
      <c r="AT37" s="1258"/>
      <c r="AU37" s="1304"/>
      <c r="AV37" s="1301"/>
      <c r="AW37" s="1296"/>
      <c r="AX37" s="1302"/>
      <c r="AY37" s="210"/>
      <c r="AZ37" s="1302"/>
      <c r="BA37" s="1315">
        <v>0.01</v>
      </c>
      <c r="BB37" s="1261">
        <v>0.03</v>
      </c>
      <c r="BC37" s="1261">
        <v>0.04</v>
      </c>
      <c r="BD37" s="1317">
        <v>0.06</v>
      </c>
      <c r="BE37" s="236"/>
      <c r="BF37" s="1306">
        <v>0.9</v>
      </c>
      <c r="BG37" s="189"/>
      <c r="BH37" s="1191"/>
      <c r="BI37" s="1193"/>
      <c r="BJ37" s="1195"/>
      <c r="BL37" s="692"/>
      <c r="BM37" s="173"/>
      <c r="BN37" s="173"/>
      <c r="BO37" s="173"/>
      <c r="BP37" s="173"/>
      <c r="BQ37" s="173"/>
      <c r="BR37" s="173"/>
      <c r="BS37" s="173"/>
      <c r="BT37" s="173"/>
      <c r="BU37" s="173"/>
      <c r="BV37" s="173"/>
      <c r="BW37" s="173"/>
      <c r="BX37" s="173"/>
      <c r="BY37" s="173"/>
    </row>
    <row r="38" spans="1:77" s="188" customFormat="1" ht="13.5" customHeight="1">
      <c r="A38" s="188" t="s">
        <v>621</v>
      </c>
      <c r="B38" s="1251"/>
      <c r="C38" s="1267"/>
      <c r="D38" s="1273"/>
      <c r="E38" s="209" t="s">
        <v>466</v>
      </c>
      <c r="F38" s="208"/>
      <c r="G38" s="207">
        <v>186720</v>
      </c>
      <c r="H38" s="206"/>
      <c r="I38" s="207">
        <v>181120</v>
      </c>
      <c r="J38" s="206"/>
      <c r="K38" s="205" t="s">
        <v>552</v>
      </c>
      <c r="L38" s="204">
        <v>1750</v>
      </c>
      <c r="M38" s="203"/>
      <c r="N38" s="202" t="s">
        <v>551</v>
      </c>
      <c r="O38" s="204">
        <v>1700</v>
      </c>
      <c r="P38" s="203"/>
      <c r="Q38" s="202" t="s">
        <v>551</v>
      </c>
      <c r="R38" s="1258"/>
      <c r="S38" s="1265"/>
      <c r="T38" s="1274"/>
      <c r="U38" s="1285"/>
      <c r="V38" s="201"/>
      <c r="W38" s="200"/>
      <c r="X38" s="237"/>
      <c r="Y38" s="1188"/>
      <c r="Z38" s="692">
        <v>559</v>
      </c>
      <c r="AA38" s="700">
        <v>422800</v>
      </c>
      <c r="AB38" s="1320"/>
      <c r="AC38" s="704">
        <v>4220</v>
      </c>
      <c r="AD38" s="198"/>
      <c r="AE38" s="1298"/>
      <c r="AF38" s="215"/>
      <c r="AG38" s="1258"/>
      <c r="AH38" s="1260"/>
      <c r="AI38" s="246"/>
      <c r="AJ38" s="1301"/>
      <c r="AK38" s="1297"/>
      <c r="AL38" s="1302"/>
      <c r="AM38" s="194" t="s">
        <v>550</v>
      </c>
      <c r="AN38" s="1289" t="e">
        <v>#REF!</v>
      </c>
      <c r="AO38" s="1292" t="e">
        <v>#REF!</v>
      </c>
      <c r="AP38" s="1302"/>
      <c r="AQ38" s="696" t="s">
        <v>549</v>
      </c>
      <c r="AR38" s="193">
        <v>2700</v>
      </c>
      <c r="AS38" s="192">
        <v>3000</v>
      </c>
      <c r="AT38" s="1258"/>
      <c r="AU38" s="1305"/>
      <c r="AV38" s="1301"/>
      <c r="AW38" s="1297"/>
      <c r="AX38" s="1302"/>
      <c r="AY38" s="210"/>
      <c r="AZ38" s="1302"/>
      <c r="BA38" s="1316"/>
      <c r="BB38" s="1262"/>
      <c r="BC38" s="1262"/>
      <c r="BD38" s="1318"/>
      <c r="BE38" s="236"/>
      <c r="BF38" s="1306"/>
      <c r="BG38" s="189"/>
      <c r="BH38" s="1192"/>
      <c r="BI38" s="1193"/>
      <c r="BJ38" s="1196"/>
      <c r="BL38" s="692"/>
      <c r="BM38" s="173"/>
      <c r="BN38" s="173"/>
      <c r="BO38" s="173"/>
      <c r="BP38" s="173"/>
      <c r="BQ38" s="173"/>
      <c r="BR38" s="173"/>
      <c r="BS38" s="173"/>
      <c r="BT38" s="173"/>
      <c r="BU38" s="173"/>
      <c r="BV38" s="173"/>
      <c r="BW38" s="173"/>
      <c r="BX38" s="173"/>
      <c r="BY38" s="173"/>
    </row>
    <row r="39" spans="1:77" s="188" customFormat="1" ht="13.5" customHeight="1">
      <c r="A39" s="188" t="s">
        <v>620</v>
      </c>
      <c r="B39" s="1251"/>
      <c r="C39" s="1266" t="s">
        <v>619</v>
      </c>
      <c r="D39" s="1268" t="s">
        <v>567</v>
      </c>
      <c r="E39" s="235" t="s">
        <v>462</v>
      </c>
      <c r="F39" s="208"/>
      <c r="G39" s="234">
        <v>38260</v>
      </c>
      <c r="H39" s="233">
        <v>45730</v>
      </c>
      <c r="I39" s="234">
        <v>33230</v>
      </c>
      <c r="J39" s="233">
        <v>40700</v>
      </c>
      <c r="K39" s="205" t="s">
        <v>552</v>
      </c>
      <c r="L39" s="232">
        <v>360</v>
      </c>
      <c r="M39" s="231">
        <v>430</v>
      </c>
      <c r="N39" s="230" t="s">
        <v>551</v>
      </c>
      <c r="O39" s="232">
        <v>310</v>
      </c>
      <c r="P39" s="231">
        <v>380</v>
      </c>
      <c r="Q39" s="230" t="s">
        <v>551</v>
      </c>
      <c r="R39" s="1258" t="s">
        <v>552</v>
      </c>
      <c r="S39" s="1263">
        <v>5220</v>
      </c>
      <c r="T39" s="1274" t="s">
        <v>552</v>
      </c>
      <c r="U39" s="1283">
        <v>50</v>
      </c>
      <c r="V39" s="205" t="s">
        <v>552</v>
      </c>
      <c r="W39" s="229">
        <v>7470</v>
      </c>
      <c r="X39" s="228">
        <v>70</v>
      </c>
      <c r="Y39" s="1286"/>
      <c r="Z39" s="692"/>
      <c r="AA39" s="238"/>
      <c r="AB39" s="1320"/>
      <c r="AC39" s="243"/>
      <c r="AD39" s="242"/>
      <c r="AE39" s="1298"/>
      <c r="AF39" s="241"/>
      <c r="AG39" s="1286"/>
      <c r="AH39" s="196"/>
      <c r="AI39" s="196"/>
      <c r="AJ39" s="1323"/>
      <c r="AK39" s="245"/>
      <c r="AL39" s="1324" t="s">
        <v>552</v>
      </c>
      <c r="AM39" s="227" t="s">
        <v>566</v>
      </c>
      <c r="AN39" s="1287">
        <v>2500</v>
      </c>
      <c r="AO39" s="1290">
        <v>2800</v>
      </c>
      <c r="AP39" s="1302" t="s">
        <v>552</v>
      </c>
      <c r="AQ39" s="226" t="s">
        <v>565</v>
      </c>
      <c r="AR39" s="225">
        <v>5500</v>
      </c>
      <c r="AS39" s="224">
        <v>6200</v>
      </c>
      <c r="AT39" s="1258" t="s">
        <v>552</v>
      </c>
      <c r="AU39" s="1303">
        <v>4480</v>
      </c>
      <c r="AV39" s="1301" t="s">
        <v>552</v>
      </c>
      <c r="AW39" s="1295">
        <v>40</v>
      </c>
      <c r="AX39" s="1302"/>
      <c r="AY39" s="1319" t="s">
        <v>618</v>
      </c>
      <c r="AZ39" s="1302" t="s">
        <v>564</v>
      </c>
      <c r="BA39" s="1309" t="s">
        <v>563</v>
      </c>
      <c r="BB39" s="1311" t="s">
        <v>563</v>
      </c>
      <c r="BC39" s="1311" t="s">
        <v>563</v>
      </c>
      <c r="BD39" s="1313" t="s">
        <v>563</v>
      </c>
      <c r="BE39" s="236"/>
      <c r="BF39" s="1247" t="s">
        <v>562</v>
      </c>
      <c r="BG39" s="189"/>
      <c r="BH39" s="1190">
        <v>5180</v>
      </c>
      <c r="BI39" s="1193" t="s">
        <v>552</v>
      </c>
      <c r="BJ39" s="1194">
        <v>50</v>
      </c>
      <c r="BL39" s="692"/>
      <c r="BM39" s="173"/>
      <c r="BN39" s="173"/>
      <c r="BO39" s="173"/>
      <c r="BP39" s="173"/>
      <c r="BQ39" s="173"/>
      <c r="BR39" s="173"/>
      <c r="BS39" s="173"/>
      <c r="BT39" s="173"/>
      <c r="BU39" s="173"/>
      <c r="BV39" s="173"/>
      <c r="BW39" s="173"/>
      <c r="BX39" s="173"/>
      <c r="BY39" s="173"/>
    </row>
    <row r="40" spans="1:77" s="188" customFormat="1" ht="13.5" customHeight="1">
      <c r="A40" s="188" t="s">
        <v>617</v>
      </c>
      <c r="B40" s="1251"/>
      <c r="C40" s="1267"/>
      <c r="D40" s="1269"/>
      <c r="E40" s="222" t="s">
        <v>509</v>
      </c>
      <c r="F40" s="208"/>
      <c r="G40" s="221">
        <v>45730</v>
      </c>
      <c r="H40" s="220">
        <v>106020</v>
      </c>
      <c r="I40" s="221">
        <v>40700</v>
      </c>
      <c r="J40" s="220">
        <v>100990</v>
      </c>
      <c r="K40" s="205" t="s">
        <v>552</v>
      </c>
      <c r="L40" s="219">
        <v>430</v>
      </c>
      <c r="M40" s="218">
        <v>940</v>
      </c>
      <c r="N40" s="217" t="s">
        <v>551</v>
      </c>
      <c r="O40" s="219">
        <v>380</v>
      </c>
      <c r="P40" s="218">
        <v>890</v>
      </c>
      <c r="Q40" s="217" t="s">
        <v>551</v>
      </c>
      <c r="R40" s="1258"/>
      <c r="S40" s="1264"/>
      <c r="T40" s="1274"/>
      <c r="U40" s="1284"/>
      <c r="V40" s="205" t="s">
        <v>552</v>
      </c>
      <c r="W40" s="204">
        <v>7470</v>
      </c>
      <c r="X40" s="223">
        <v>70</v>
      </c>
      <c r="Y40" s="1286"/>
      <c r="Z40" s="692"/>
      <c r="AA40" s="700" t="s">
        <v>616</v>
      </c>
      <c r="AB40" s="1320"/>
      <c r="AC40" s="704" t="s">
        <v>616</v>
      </c>
      <c r="AD40" s="240"/>
      <c r="AE40" s="1298"/>
      <c r="AF40" s="239" t="s">
        <v>615</v>
      </c>
      <c r="AG40" s="1286"/>
      <c r="AH40" s="196"/>
      <c r="AI40" s="196"/>
      <c r="AJ40" s="1323"/>
      <c r="AK40" s="195"/>
      <c r="AL40" s="1324"/>
      <c r="AM40" s="214" t="s">
        <v>560</v>
      </c>
      <c r="AN40" s="1288" t="e">
        <v>#REF!</v>
      </c>
      <c r="AO40" s="1291" t="e">
        <v>#REF!</v>
      </c>
      <c r="AP40" s="1302"/>
      <c r="AQ40" s="213" t="s">
        <v>559</v>
      </c>
      <c r="AR40" s="212">
        <v>3000</v>
      </c>
      <c r="AS40" s="211">
        <v>3400</v>
      </c>
      <c r="AT40" s="1258"/>
      <c r="AU40" s="1304"/>
      <c r="AV40" s="1301"/>
      <c r="AW40" s="1296"/>
      <c r="AX40" s="1302"/>
      <c r="AY40" s="1319"/>
      <c r="AZ40" s="1302"/>
      <c r="BA40" s="1310"/>
      <c r="BB40" s="1312"/>
      <c r="BC40" s="1312"/>
      <c r="BD40" s="1314"/>
      <c r="BE40" s="236"/>
      <c r="BF40" s="1248"/>
      <c r="BG40" s="189"/>
      <c r="BH40" s="1191"/>
      <c r="BI40" s="1193"/>
      <c r="BJ40" s="1195"/>
      <c r="BL40" s="692"/>
      <c r="BM40" s="173"/>
      <c r="BN40" s="173"/>
      <c r="BO40" s="173"/>
      <c r="BP40" s="173"/>
      <c r="BQ40" s="173"/>
      <c r="BR40" s="173"/>
      <c r="BS40" s="173"/>
      <c r="BT40" s="173"/>
      <c r="BU40" s="173"/>
      <c r="BV40" s="173"/>
      <c r="BW40" s="173"/>
      <c r="BX40" s="173"/>
      <c r="BY40" s="173"/>
    </row>
    <row r="41" spans="1:77" s="188" customFormat="1" ht="13.5" customHeight="1">
      <c r="A41" s="188" t="s">
        <v>614</v>
      </c>
      <c r="B41" s="1251"/>
      <c r="C41" s="1267"/>
      <c r="D41" s="1272" t="s">
        <v>557</v>
      </c>
      <c r="E41" s="222" t="s">
        <v>556</v>
      </c>
      <c r="F41" s="208"/>
      <c r="G41" s="221">
        <v>106020</v>
      </c>
      <c r="H41" s="220">
        <v>180730</v>
      </c>
      <c r="I41" s="221">
        <v>100990</v>
      </c>
      <c r="J41" s="220">
        <v>175700</v>
      </c>
      <c r="K41" s="205" t="s">
        <v>552</v>
      </c>
      <c r="L41" s="219">
        <v>940</v>
      </c>
      <c r="M41" s="218">
        <v>1690</v>
      </c>
      <c r="N41" s="217" t="s">
        <v>551</v>
      </c>
      <c r="O41" s="219">
        <v>890</v>
      </c>
      <c r="P41" s="218">
        <v>1640</v>
      </c>
      <c r="Q41" s="217" t="s">
        <v>551</v>
      </c>
      <c r="R41" s="1258"/>
      <c r="S41" s="1264"/>
      <c r="T41" s="1274"/>
      <c r="U41" s="1284"/>
      <c r="V41" s="201"/>
      <c r="W41" s="200"/>
      <c r="X41" s="216"/>
      <c r="Y41" s="1188"/>
      <c r="Z41" s="692">
        <v>629</v>
      </c>
      <c r="AA41" s="700">
        <v>459600</v>
      </c>
      <c r="AB41" s="1320"/>
      <c r="AC41" s="704">
        <v>4590</v>
      </c>
      <c r="AD41" s="198"/>
      <c r="AE41" s="1298"/>
      <c r="AF41" s="244" t="s">
        <v>613</v>
      </c>
      <c r="AG41" s="1286"/>
      <c r="AH41" s="196"/>
      <c r="AI41" s="196"/>
      <c r="AJ41" s="1323"/>
      <c r="AK41" s="195"/>
      <c r="AL41" s="1324"/>
      <c r="AM41" s="214" t="s">
        <v>555</v>
      </c>
      <c r="AN41" s="1288" t="e">
        <v>#REF!</v>
      </c>
      <c r="AO41" s="1291" t="e">
        <v>#REF!</v>
      </c>
      <c r="AP41" s="1302"/>
      <c r="AQ41" s="213" t="s">
        <v>554</v>
      </c>
      <c r="AR41" s="212">
        <v>2600</v>
      </c>
      <c r="AS41" s="211">
        <v>2900</v>
      </c>
      <c r="AT41" s="1258"/>
      <c r="AU41" s="1304"/>
      <c r="AV41" s="1301"/>
      <c r="AW41" s="1296"/>
      <c r="AX41" s="1302"/>
      <c r="AY41" s="1327">
        <v>0.1</v>
      </c>
      <c r="AZ41" s="1302"/>
      <c r="BA41" s="1325">
        <v>0.02</v>
      </c>
      <c r="BB41" s="1261">
        <v>0.03</v>
      </c>
      <c r="BC41" s="1321">
        <v>0.05</v>
      </c>
      <c r="BD41" s="1317">
        <v>0.06</v>
      </c>
      <c r="BE41" s="236"/>
      <c r="BF41" s="1306">
        <v>0.96</v>
      </c>
      <c r="BG41" s="189"/>
      <c r="BH41" s="1191"/>
      <c r="BI41" s="1193"/>
      <c r="BJ41" s="1195"/>
      <c r="BL41" s="692"/>
      <c r="BM41" s="173"/>
      <c r="BN41" s="173"/>
      <c r="BO41" s="173"/>
      <c r="BP41" s="173"/>
      <c r="BQ41" s="173"/>
      <c r="BR41" s="173"/>
      <c r="BS41" s="173"/>
      <c r="BT41" s="173"/>
      <c r="BU41" s="173"/>
      <c r="BV41" s="173"/>
      <c r="BW41" s="173"/>
      <c r="BX41" s="173"/>
      <c r="BY41" s="173"/>
    </row>
    <row r="42" spans="1:77" s="188" customFormat="1" ht="13.5" customHeight="1">
      <c r="A42" s="188" t="s">
        <v>612</v>
      </c>
      <c r="B42" s="1251"/>
      <c r="C42" s="1267"/>
      <c r="D42" s="1273"/>
      <c r="E42" s="209" t="s">
        <v>466</v>
      </c>
      <c r="F42" s="208"/>
      <c r="G42" s="207">
        <v>180730</v>
      </c>
      <c r="H42" s="206"/>
      <c r="I42" s="207">
        <v>175700</v>
      </c>
      <c r="J42" s="206"/>
      <c r="K42" s="205" t="s">
        <v>552</v>
      </c>
      <c r="L42" s="204">
        <v>1690</v>
      </c>
      <c r="M42" s="203"/>
      <c r="N42" s="202" t="s">
        <v>551</v>
      </c>
      <c r="O42" s="204">
        <v>1640</v>
      </c>
      <c r="P42" s="203"/>
      <c r="Q42" s="202" t="s">
        <v>551</v>
      </c>
      <c r="R42" s="1258"/>
      <c r="S42" s="1265"/>
      <c r="T42" s="1274"/>
      <c r="U42" s="1285"/>
      <c r="V42" s="201"/>
      <c r="W42" s="200"/>
      <c r="X42" s="237"/>
      <c r="Y42" s="1188"/>
      <c r="Z42" s="692"/>
      <c r="AA42" s="238"/>
      <c r="AB42" s="1320"/>
      <c r="AC42" s="243"/>
      <c r="AD42" s="242"/>
      <c r="AE42" s="1298"/>
      <c r="AF42" s="241"/>
      <c r="AG42" s="1286"/>
      <c r="AH42" s="196"/>
      <c r="AI42" s="196"/>
      <c r="AJ42" s="1323"/>
      <c r="AK42" s="195"/>
      <c r="AL42" s="1324"/>
      <c r="AM42" s="194" t="s">
        <v>550</v>
      </c>
      <c r="AN42" s="1289" t="e">
        <v>#REF!</v>
      </c>
      <c r="AO42" s="1292" t="e">
        <v>#REF!</v>
      </c>
      <c r="AP42" s="1302"/>
      <c r="AQ42" s="696" t="s">
        <v>549</v>
      </c>
      <c r="AR42" s="193">
        <v>2400</v>
      </c>
      <c r="AS42" s="192">
        <v>2600</v>
      </c>
      <c r="AT42" s="1258"/>
      <c r="AU42" s="1305"/>
      <c r="AV42" s="1301"/>
      <c r="AW42" s="1297"/>
      <c r="AX42" s="1302"/>
      <c r="AY42" s="1327"/>
      <c r="AZ42" s="1302"/>
      <c r="BA42" s="1326"/>
      <c r="BB42" s="1262"/>
      <c r="BC42" s="1322"/>
      <c r="BD42" s="1318"/>
      <c r="BE42" s="236"/>
      <c r="BF42" s="1306"/>
      <c r="BG42" s="189"/>
      <c r="BH42" s="1192"/>
      <c r="BI42" s="1193"/>
      <c r="BJ42" s="1196"/>
      <c r="BL42" s="692"/>
      <c r="BM42" s="173"/>
      <c r="BN42" s="173"/>
      <c r="BO42" s="173"/>
      <c r="BP42" s="173"/>
      <c r="BQ42" s="173"/>
      <c r="BR42" s="173"/>
      <c r="BS42" s="173"/>
      <c r="BT42" s="173"/>
      <c r="BU42" s="173"/>
      <c r="BV42" s="173"/>
      <c r="BW42" s="173"/>
      <c r="BX42" s="173"/>
      <c r="BY42" s="173"/>
    </row>
    <row r="43" spans="1:77" s="188" customFormat="1" ht="13.5" customHeight="1">
      <c r="A43" s="188" t="s">
        <v>611</v>
      </c>
      <c r="B43" s="1251"/>
      <c r="C43" s="1266" t="s">
        <v>610</v>
      </c>
      <c r="D43" s="1268" t="s">
        <v>567</v>
      </c>
      <c r="E43" s="235" t="s">
        <v>462</v>
      </c>
      <c r="F43" s="208"/>
      <c r="G43" s="234">
        <v>36410</v>
      </c>
      <c r="H43" s="233">
        <v>43880</v>
      </c>
      <c r="I43" s="234">
        <v>31830</v>
      </c>
      <c r="J43" s="233">
        <v>39300</v>
      </c>
      <c r="K43" s="205" t="s">
        <v>552</v>
      </c>
      <c r="L43" s="232">
        <v>340</v>
      </c>
      <c r="M43" s="231">
        <v>410</v>
      </c>
      <c r="N43" s="230" t="s">
        <v>551</v>
      </c>
      <c r="O43" s="232">
        <v>300</v>
      </c>
      <c r="P43" s="231">
        <v>370</v>
      </c>
      <c r="Q43" s="230" t="s">
        <v>551</v>
      </c>
      <c r="R43" s="1258" t="s">
        <v>552</v>
      </c>
      <c r="S43" s="1263">
        <v>4750</v>
      </c>
      <c r="T43" s="1274" t="s">
        <v>552</v>
      </c>
      <c r="U43" s="1283">
        <v>40</v>
      </c>
      <c r="V43" s="205" t="s">
        <v>552</v>
      </c>
      <c r="W43" s="229">
        <v>7470</v>
      </c>
      <c r="X43" s="228">
        <v>70</v>
      </c>
      <c r="Y43" s="1286"/>
      <c r="Z43" s="692"/>
      <c r="AA43" s="700" t="s">
        <v>609</v>
      </c>
      <c r="AB43" s="1320"/>
      <c r="AC43" s="704" t="s">
        <v>609</v>
      </c>
      <c r="AD43" s="240"/>
      <c r="AE43" s="1298"/>
      <c r="AF43" s="239"/>
      <c r="AG43" s="1286"/>
      <c r="AH43" s="196"/>
      <c r="AI43" s="196"/>
      <c r="AJ43" s="1323"/>
      <c r="AK43" s="195"/>
      <c r="AL43" s="1324" t="s">
        <v>552</v>
      </c>
      <c r="AM43" s="227" t="s">
        <v>566</v>
      </c>
      <c r="AN43" s="1287">
        <v>2800</v>
      </c>
      <c r="AO43" s="1290">
        <v>3000</v>
      </c>
      <c r="AP43" s="1302" t="s">
        <v>552</v>
      </c>
      <c r="AQ43" s="226" t="s">
        <v>565</v>
      </c>
      <c r="AR43" s="225">
        <v>6100</v>
      </c>
      <c r="AS43" s="224">
        <v>6800</v>
      </c>
      <c r="AT43" s="1258" t="s">
        <v>552</v>
      </c>
      <c r="AU43" s="1303">
        <v>4070</v>
      </c>
      <c r="AV43" s="1301" t="s">
        <v>552</v>
      </c>
      <c r="AW43" s="1295">
        <v>40</v>
      </c>
      <c r="AX43" s="1302"/>
      <c r="AY43" s="210"/>
      <c r="AZ43" s="1302" t="s">
        <v>564</v>
      </c>
      <c r="BA43" s="1309" t="s">
        <v>563</v>
      </c>
      <c r="BB43" s="1311" t="s">
        <v>563</v>
      </c>
      <c r="BC43" s="1311" t="s">
        <v>563</v>
      </c>
      <c r="BD43" s="1313" t="s">
        <v>563</v>
      </c>
      <c r="BE43" s="236"/>
      <c r="BF43" s="1247" t="s">
        <v>562</v>
      </c>
      <c r="BG43" s="189"/>
      <c r="BH43" s="1190">
        <v>4710</v>
      </c>
      <c r="BI43" s="1193" t="s">
        <v>552</v>
      </c>
      <c r="BJ43" s="1194">
        <v>40</v>
      </c>
      <c r="BL43" s="692"/>
      <c r="BM43" s="173"/>
      <c r="BN43" s="173"/>
      <c r="BO43" s="173"/>
      <c r="BP43" s="173"/>
      <c r="BQ43" s="173"/>
      <c r="BR43" s="173"/>
      <c r="BS43" s="173"/>
      <c r="BT43" s="173"/>
      <c r="BU43" s="173"/>
      <c r="BV43" s="173"/>
      <c r="BW43" s="173"/>
      <c r="BX43" s="173"/>
      <c r="BY43" s="173"/>
    </row>
    <row r="44" spans="1:77" s="188" customFormat="1" ht="13.5" customHeight="1">
      <c r="A44" s="188" t="s">
        <v>608</v>
      </c>
      <c r="B44" s="1251"/>
      <c r="C44" s="1267"/>
      <c r="D44" s="1269"/>
      <c r="E44" s="222" t="s">
        <v>509</v>
      </c>
      <c r="F44" s="208"/>
      <c r="G44" s="221">
        <v>43880</v>
      </c>
      <c r="H44" s="220">
        <v>104170</v>
      </c>
      <c r="I44" s="221">
        <v>39300</v>
      </c>
      <c r="J44" s="220">
        <v>99590</v>
      </c>
      <c r="K44" s="205" t="s">
        <v>552</v>
      </c>
      <c r="L44" s="219">
        <v>410</v>
      </c>
      <c r="M44" s="218">
        <v>920</v>
      </c>
      <c r="N44" s="217" t="s">
        <v>551</v>
      </c>
      <c r="O44" s="219">
        <v>370</v>
      </c>
      <c r="P44" s="218">
        <v>880</v>
      </c>
      <c r="Q44" s="217" t="s">
        <v>551</v>
      </c>
      <c r="R44" s="1258"/>
      <c r="S44" s="1264"/>
      <c r="T44" s="1274"/>
      <c r="U44" s="1284"/>
      <c r="V44" s="205" t="s">
        <v>552</v>
      </c>
      <c r="W44" s="204">
        <v>7470</v>
      </c>
      <c r="X44" s="223">
        <v>70</v>
      </c>
      <c r="Y44" s="1286"/>
      <c r="Z44" s="692">
        <v>699</v>
      </c>
      <c r="AA44" s="700">
        <v>496300</v>
      </c>
      <c r="AB44" s="1320"/>
      <c r="AC44" s="704">
        <v>4960</v>
      </c>
      <c r="AD44" s="198"/>
      <c r="AE44" s="1298"/>
      <c r="AF44" s="215"/>
      <c r="AG44" s="1286"/>
      <c r="AH44" s="196"/>
      <c r="AI44" s="196"/>
      <c r="AJ44" s="1323"/>
      <c r="AK44" s="195"/>
      <c r="AL44" s="1324"/>
      <c r="AM44" s="214" t="s">
        <v>560</v>
      </c>
      <c r="AN44" s="1288" t="e">
        <v>#REF!</v>
      </c>
      <c r="AO44" s="1291" t="e">
        <v>#REF!</v>
      </c>
      <c r="AP44" s="1302"/>
      <c r="AQ44" s="213" t="s">
        <v>559</v>
      </c>
      <c r="AR44" s="212">
        <v>3300</v>
      </c>
      <c r="AS44" s="211">
        <v>3700</v>
      </c>
      <c r="AT44" s="1258"/>
      <c r="AU44" s="1304"/>
      <c r="AV44" s="1301"/>
      <c r="AW44" s="1296"/>
      <c r="AX44" s="1302"/>
      <c r="AY44" s="210"/>
      <c r="AZ44" s="1302"/>
      <c r="BA44" s="1310"/>
      <c r="BB44" s="1312"/>
      <c r="BC44" s="1312"/>
      <c r="BD44" s="1314"/>
      <c r="BE44" s="236"/>
      <c r="BF44" s="1248"/>
      <c r="BG44" s="189"/>
      <c r="BH44" s="1191"/>
      <c r="BI44" s="1193"/>
      <c r="BJ44" s="1195"/>
      <c r="BL44" s="692"/>
      <c r="BM44" s="173"/>
      <c r="BN44" s="173"/>
      <c r="BO44" s="173"/>
      <c r="BP44" s="173"/>
      <c r="BQ44" s="173"/>
      <c r="BR44" s="173"/>
      <c r="BS44" s="173"/>
      <c r="BT44" s="173"/>
      <c r="BU44" s="173"/>
      <c r="BV44" s="173"/>
      <c r="BW44" s="173"/>
      <c r="BX44" s="173"/>
      <c r="BY44" s="173"/>
    </row>
    <row r="45" spans="1:77" s="188" customFormat="1" ht="13.5" customHeight="1">
      <c r="A45" s="188" t="s">
        <v>607</v>
      </c>
      <c r="B45" s="1251"/>
      <c r="C45" s="1267"/>
      <c r="D45" s="1272" t="s">
        <v>557</v>
      </c>
      <c r="E45" s="222" t="s">
        <v>556</v>
      </c>
      <c r="F45" s="208"/>
      <c r="G45" s="221">
        <v>104170</v>
      </c>
      <c r="H45" s="220">
        <v>178880</v>
      </c>
      <c r="I45" s="221">
        <v>99590</v>
      </c>
      <c r="J45" s="220">
        <v>174300</v>
      </c>
      <c r="K45" s="205" t="s">
        <v>552</v>
      </c>
      <c r="L45" s="219">
        <v>920</v>
      </c>
      <c r="M45" s="218">
        <v>1670</v>
      </c>
      <c r="N45" s="217" t="s">
        <v>551</v>
      </c>
      <c r="O45" s="219">
        <v>880</v>
      </c>
      <c r="P45" s="218">
        <v>1630</v>
      </c>
      <c r="Q45" s="217" t="s">
        <v>551</v>
      </c>
      <c r="R45" s="1258"/>
      <c r="S45" s="1264"/>
      <c r="T45" s="1274"/>
      <c r="U45" s="1284"/>
      <c r="V45" s="201"/>
      <c r="W45" s="200"/>
      <c r="X45" s="216"/>
      <c r="Y45" s="1188"/>
      <c r="Z45" s="692"/>
      <c r="AA45" s="238"/>
      <c r="AB45" s="1320"/>
      <c r="AC45" s="243"/>
      <c r="AD45" s="242"/>
      <c r="AE45" s="1298"/>
      <c r="AF45" s="241"/>
      <c r="AG45" s="1286"/>
      <c r="AH45" s="196"/>
      <c r="AI45" s="196"/>
      <c r="AJ45" s="1323"/>
      <c r="AK45" s="195"/>
      <c r="AL45" s="1324"/>
      <c r="AM45" s="214" t="s">
        <v>555</v>
      </c>
      <c r="AN45" s="1288" t="e">
        <v>#REF!</v>
      </c>
      <c r="AO45" s="1291" t="e">
        <v>#REF!</v>
      </c>
      <c r="AP45" s="1302"/>
      <c r="AQ45" s="213" t="s">
        <v>554</v>
      </c>
      <c r="AR45" s="212">
        <v>2900</v>
      </c>
      <c r="AS45" s="211">
        <v>3200</v>
      </c>
      <c r="AT45" s="1258"/>
      <c r="AU45" s="1304"/>
      <c r="AV45" s="1301"/>
      <c r="AW45" s="1296"/>
      <c r="AX45" s="1302"/>
      <c r="AY45" s="210"/>
      <c r="AZ45" s="1302"/>
      <c r="BA45" s="1325">
        <v>0.02</v>
      </c>
      <c r="BB45" s="1261">
        <v>0.03</v>
      </c>
      <c r="BC45" s="1321">
        <v>0.05</v>
      </c>
      <c r="BD45" s="1317">
        <v>0.06</v>
      </c>
      <c r="BE45" s="236"/>
      <c r="BF45" s="1306">
        <v>0.95</v>
      </c>
      <c r="BG45" s="189"/>
      <c r="BH45" s="1191"/>
      <c r="BI45" s="1193"/>
      <c r="BJ45" s="1195"/>
      <c r="BL45" s="692"/>
      <c r="BM45" s="173"/>
      <c r="BN45" s="173"/>
      <c r="BO45" s="173"/>
      <c r="BP45" s="173"/>
      <c r="BQ45" s="173"/>
      <c r="BR45" s="173"/>
      <c r="BS45" s="173"/>
      <c r="BT45" s="173"/>
      <c r="BU45" s="173"/>
      <c r="BV45" s="173"/>
      <c r="BW45" s="173"/>
      <c r="BX45" s="173"/>
      <c r="BY45" s="173"/>
    </row>
    <row r="46" spans="1:77" s="188" customFormat="1" ht="13.5" customHeight="1">
      <c r="A46" s="188" t="s">
        <v>606</v>
      </c>
      <c r="B46" s="1251"/>
      <c r="C46" s="1267"/>
      <c r="D46" s="1273"/>
      <c r="E46" s="209" t="s">
        <v>466</v>
      </c>
      <c r="F46" s="208"/>
      <c r="G46" s="207">
        <v>178880</v>
      </c>
      <c r="H46" s="206"/>
      <c r="I46" s="207">
        <v>174300</v>
      </c>
      <c r="J46" s="206"/>
      <c r="K46" s="205" t="s">
        <v>552</v>
      </c>
      <c r="L46" s="204">
        <v>1670</v>
      </c>
      <c r="M46" s="203"/>
      <c r="N46" s="202" t="s">
        <v>551</v>
      </c>
      <c r="O46" s="204">
        <v>1630</v>
      </c>
      <c r="P46" s="203"/>
      <c r="Q46" s="202" t="s">
        <v>551</v>
      </c>
      <c r="R46" s="1258"/>
      <c r="S46" s="1265"/>
      <c r="T46" s="1274"/>
      <c r="U46" s="1285"/>
      <c r="V46" s="201"/>
      <c r="W46" s="200"/>
      <c r="X46" s="237"/>
      <c r="Y46" s="1188"/>
      <c r="Z46" s="692"/>
      <c r="AA46" s="700" t="s">
        <v>605</v>
      </c>
      <c r="AB46" s="1320"/>
      <c r="AC46" s="704" t="s">
        <v>605</v>
      </c>
      <c r="AD46" s="240"/>
      <c r="AE46" s="1298"/>
      <c r="AF46" s="239"/>
      <c r="AG46" s="1286"/>
      <c r="AH46" s="196"/>
      <c r="AI46" s="196"/>
      <c r="AJ46" s="1323"/>
      <c r="AK46" s="195"/>
      <c r="AL46" s="1324"/>
      <c r="AM46" s="194" t="s">
        <v>550</v>
      </c>
      <c r="AN46" s="1289" t="e">
        <v>#REF!</v>
      </c>
      <c r="AO46" s="1292" t="e">
        <v>#REF!</v>
      </c>
      <c r="AP46" s="1302"/>
      <c r="AQ46" s="696" t="s">
        <v>549</v>
      </c>
      <c r="AR46" s="193">
        <v>2600</v>
      </c>
      <c r="AS46" s="192">
        <v>2900</v>
      </c>
      <c r="AT46" s="1258"/>
      <c r="AU46" s="1305"/>
      <c r="AV46" s="1301"/>
      <c r="AW46" s="1297"/>
      <c r="AX46" s="1302"/>
      <c r="AY46" s="210"/>
      <c r="AZ46" s="1302"/>
      <c r="BA46" s="1326"/>
      <c r="BB46" s="1262"/>
      <c r="BC46" s="1322"/>
      <c r="BD46" s="1318"/>
      <c r="BE46" s="236"/>
      <c r="BF46" s="1306"/>
      <c r="BG46" s="189"/>
      <c r="BH46" s="1192"/>
      <c r="BI46" s="1193"/>
      <c r="BJ46" s="1196"/>
      <c r="BL46" s="692"/>
      <c r="BM46" s="173"/>
      <c r="BN46" s="173"/>
      <c r="BO46" s="173"/>
      <c r="BP46" s="173"/>
      <c r="BQ46" s="173"/>
      <c r="BR46" s="173"/>
      <c r="BS46" s="173"/>
      <c r="BT46" s="173"/>
      <c r="BU46" s="173"/>
      <c r="BV46" s="173"/>
      <c r="BW46" s="173"/>
      <c r="BX46" s="173"/>
      <c r="BY46" s="173"/>
    </row>
    <row r="47" spans="1:77" s="188" customFormat="1" ht="13.5" customHeight="1">
      <c r="A47" s="188" t="s">
        <v>604</v>
      </c>
      <c r="B47" s="1251"/>
      <c r="C47" s="1266" t="s">
        <v>603</v>
      </c>
      <c r="D47" s="1268" t="s">
        <v>567</v>
      </c>
      <c r="E47" s="235" t="s">
        <v>462</v>
      </c>
      <c r="F47" s="208"/>
      <c r="G47" s="234">
        <v>34830</v>
      </c>
      <c r="H47" s="233">
        <v>42300</v>
      </c>
      <c r="I47" s="234">
        <v>30630</v>
      </c>
      <c r="J47" s="233">
        <v>38100</v>
      </c>
      <c r="K47" s="205" t="s">
        <v>552</v>
      </c>
      <c r="L47" s="232">
        <v>330</v>
      </c>
      <c r="M47" s="231">
        <v>400</v>
      </c>
      <c r="N47" s="230" t="s">
        <v>551</v>
      </c>
      <c r="O47" s="232">
        <v>280</v>
      </c>
      <c r="P47" s="231">
        <v>350</v>
      </c>
      <c r="Q47" s="230" t="s">
        <v>551</v>
      </c>
      <c r="R47" s="1258" t="s">
        <v>552</v>
      </c>
      <c r="S47" s="1263">
        <v>4350</v>
      </c>
      <c r="T47" s="1274" t="s">
        <v>552</v>
      </c>
      <c r="U47" s="1283">
        <v>40</v>
      </c>
      <c r="V47" s="205" t="s">
        <v>552</v>
      </c>
      <c r="W47" s="229">
        <v>7470</v>
      </c>
      <c r="X47" s="228">
        <v>70</v>
      </c>
      <c r="Y47" s="1286"/>
      <c r="Z47" s="692">
        <v>769</v>
      </c>
      <c r="AA47" s="700">
        <v>533100</v>
      </c>
      <c r="AB47" s="1320"/>
      <c r="AC47" s="704">
        <v>5330</v>
      </c>
      <c r="AD47" s="198"/>
      <c r="AE47" s="1298"/>
      <c r="AF47" s="215"/>
      <c r="AG47" s="1286"/>
      <c r="AH47" s="196"/>
      <c r="AI47" s="196"/>
      <c r="AJ47" s="1323"/>
      <c r="AK47" s="195"/>
      <c r="AL47" s="1324" t="s">
        <v>552</v>
      </c>
      <c r="AM47" s="227" t="s">
        <v>566</v>
      </c>
      <c r="AN47" s="1287">
        <v>2500</v>
      </c>
      <c r="AO47" s="1290">
        <v>2800</v>
      </c>
      <c r="AP47" s="1302" t="s">
        <v>552</v>
      </c>
      <c r="AQ47" s="226" t="s">
        <v>565</v>
      </c>
      <c r="AR47" s="225">
        <v>5500</v>
      </c>
      <c r="AS47" s="224">
        <v>6200</v>
      </c>
      <c r="AT47" s="1258" t="s">
        <v>552</v>
      </c>
      <c r="AU47" s="1303">
        <v>3730</v>
      </c>
      <c r="AV47" s="1301" t="s">
        <v>552</v>
      </c>
      <c r="AW47" s="1295">
        <v>30</v>
      </c>
      <c r="AX47" s="1302"/>
      <c r="AY47" s="210"/>
      <c r="AZ47" s="1302" t="s">
        <v>564</v>
      </c>
      <c r="BA47" s="1309" t="s">
        <v>563</v>
      </c>
      <c r="BB47" s="1311" t="s">
        <v>563</v>
      </c>
      <c r="BC47" s="1311" t="s">
        <v>563</v>
      </c>
      <c r="BD47" s="1313" t="s">
        <v>563</v>
      </c>
      <c r="BE47" s="236"/>
      <c r="BF47" s="1247" t="s">
        <v>562</v>
      </c>
      <c r="BG47" s="189"/>
      <c r="BH47" s="1190">
        <v>4320</v>
      </c>
      <c r="BI47" s="1193" t="s">
        <v>552</v>
      </c>
      <c r="BJ47" s="1194">
        <v>40</v>
      </c>
      <c r="BL47" s="692"/>
      <c r="BM47" s="173"/>
      <c r="BN47" s="173"/>
      <c r="BO47" s="173"/>
      <c r="BP47" s="173"/>
      <c r="BQ47" s="173"/>
      <c r="BR47" s="173"/>
      <c r="BS47" s="173"/>
      <c r="BT47" s="173"/>
      <c r="BU47" s="173"/>
      <c r="BV47" s="173"/>
      <c r="BW47" s="173"/>
      <c r="BX47" s="173"/>
      <c r="BY47" s="173"/>
    </row>
    <row r="48" spans="1:77" s="188" customFormat="1" ht="13.5" customHeight="1">
      <c r="A48" s="188" t="s">
        <v>602</v>
      </c>
      <c r="B48" s="1251"/>
      <c r="C48" s="1267"/>
      <c r="D48" s="1269"/>
      <c r="E48" s="222" t="s">
        <v>509</v>
      </c>
      <c r="F48" s="208"/>
      <c r="G48" s="221">
        <v>42300</v>
      </c>
      <c r="H48" s="220">
        <v>102590</v>
      </c>
      <c r="I48" s="221">
        <v>38100</v>
      </c>
      <c r="J48" s="220">
        <v>98390</v>
      </c>
      <c r="K48" s="205" t="s">
        <v>552</v>
      </c>
      <c r="L48" s="219">
        <v>400</v>
      </c>
      <c r="M48" s="218">
        <v>910</v>
      </c>
      <c r="N48" s="217" t="s">
        <v>551</v>
      </c>
      <c r="O48" s="219">
        <v>350</v>
      </c>
      <c r="P48" s="218">
        <v>870</v>
      </c>
      <c r="Q48" s="217" t="s">
        <v>551</v>
      </c>
      <c r="R48" s="1258"/>
      <c r="S48" s="1264"/>
      <c r="T48" s="1274"/>
      <c r="U48" s="1284"/>
      <c r="V48" s="205" t="s">
        <v>552</v>
      </c>
      <c r="W48" s="204">
        <v>7470</v>
      </c>
      <c r="X48" s="223">
        <v>70</v>
      </c>
      <c r="Y48" s="1286"/>
      <c r="Z48" s="692"/>
      <c r="AA48" s="238"/>
      <c r="AB48" s="1320"/>
      <c r="AC48" s="243"/>
      <c r="AD48" s="242"/>
      <c r="AE48" s="1298"/>
      <c r="AF48" s="241"/>
      <c r="AG48" s="1286"/>
      <c r="AH48" s="196"/>
      <c r="AI48" s="196"/>
      <c r="AJ48" s="1323"/>
      <c r="AK48" s="195"/>
      <c r="AL48" s="1324"/>
      <c r="AM48" s="214" t="s">
        <v>560</v>
      </c>
      <c r="AN48" s="1288" t="e">
        <v>#REF!</v>
      </c>
      <c r="AO48" s="1291" t="e">
        <v>#REF!</v>
      </c>
      <c r="AP48" s="1302"/>
      <c r="AQ48" s="213" t="s">
        <v>559</v>
      </c>
      <c r="AR48" s="212">
        <v>3000</v>
      </c>
      <c r="AS48" s="211">
        <v>3400</v>
      </c>
      <c r="AT48" s="1258"/>
      <c r="AU48" s="1304"/>
      <c r="AV48" s="1301"/>
      <c r="AW48" s="1296"/>
      <c r="AX48" s="1302"/>
      <c r="AY48" s="210"/>
      <c r="AZ48" s="1302"/>
      <c r="BA48" s="1310"/>
      <c r="BB48" s="1312"/>
      <c r="BC48" s="1312"/>
      <c r="BD48" s="1314"/>
      <c r="BE48" s="236"/>
      <c r="BF48" s="1248"/>
      <c r="BG48" s="189"/>
      <c r="BH48" s="1191"/>
      <c r="BI48" s="1193"/>
      <c r="BJ48" s="1195"/>
      <c r="BL48" s="692"/>
      <c r="BM48" s="173"/>
      <c r="BN48" s="173"/>
      <c r="BO48" s="173"/>
      <c r="BP48" s="173"/>
      <c r="BQ48" s="173"/>
      <c r="BR48" s="173"/>
      <c r="BS48" s="173"/>
      <c r="BT48" s="173"/>
      <c r="BU48" s="173"/>
      <c r="BV48" s="173"/>
      <c r="BW48" s="173"/>
      <c r="BX48" s="173"/>
      <c r="BY48" s="173"/>
    </row>
    <row r="49" spans="1:77" s="188" customFormat="1" ht="13.5" customHeight="1">
      <c r="A49" s="188" t="s">
        <v>601</v>
      </c>
      <c r="B49" s="1251"/>
      <c r="C49" s="1267"/>
      <c r="D49" s="1272" t="s">
        <v>557</v>
      </c>
      <c r="E49" s="222" t="s">
        <v>556</v>
      </c>
      <c r="F49" s="208"/>
      <c r="G49" s="221">
        <v>102590</v>
      </c>
      <c r="H49" s="220">
        <v>177300</v>
      </c>
      <c r="I49" s="221">
        <v>98390</v>
      </c>
      <c r="J49" s="220">
        <v>173100</v>
      </c>
      <c r="K49" s="205" t="s">
        <v>552</v>
      </c>
      <c r="L49" s="219">
        <v>910</v>
      </c>
      <c r="M49" s="218">
        <v>1660</v>
      </c>
      <c r="N49" s="217" t="s">
        <v>551</v>
      </c>
      <c r="O49" s="219">
        <v>870</v>
      </c>
      <c r="P49" s="218">
        <v>1620</v>
      </c>
      <c r="Q49" s="217" t="s">
        <v>551</v>
      </c>
      <c r="R49" s="1258"/>
      <c r="S49" s="1264"/>
      <c r="T49" s="1274"/>
      <c r="U49" s="1284"/>
      <c r="V49" s="201"/>
      <c r="W49" s="200"/>
      <c r="X49" s="216"/>
      <c r="Y49" s="1188"/>
      <c r="Z49" s="692"/>
      <c r="AA49" s="700" t="s">
        <v>600</v>
      </c>
      <c r="AB49" s="1320"/>
      <c r="AC49" s="704" t="s">
        <v>600</v>
      </c>
      <c r="AD49" s="240"/>
      <c r="AE49" s="1298"/>
      <c r="AF49" s="239"/>
      <c r="AG49" s="1286"/>
      <c r="AH49" s="196"/>
      <c r="AI49" s="196"/>
      <c r="AJ49" s="1323"/>
      <c r="AK49" s="195"/>
      <c r="AL49" s="1324"/>
      <c r="AM49" s="214" t="s">
        <v>555</v>
      </c>
      <c r="AN49" s="1288" t="e">
        <v>#REF!</v>
      </c>
      <c r="AO49" s="1291" t="e">
        <v>#REF!</v>
      </c>
      <c r="AP49" s="1302"/>
      <c r="AQ49" s="213" t="s">
        <v>554</v>
      </c>
      <c r="AR49" s="212">
        <v>2600</v>
      </c>
      <c r="AS49" s="211">
        <v>2900</v>
      </c>
      <c r="AT49" s="1258"/>
      <c r="AU49" s="1304"/>
      <c r="AV49" s="1301"/>
      <c r="AW49" s="1296"/>
      <c r="AX49" s="1302"/>
      <c r="AY49" s="210"/>
      <c r="AZ49" s="1302"/>
      <c r="BA49" s="1325">
        <v>0.02</v>
      </c>
      <c r="BB49" s="1261">
        <v>0.03</v>
      </c>
      <c r="BC49" s="1321">
        <v>0.05</v>
      </c>
      <c r="BD49" s="1317">
        <v>0.06</v>
      </c>
      <c r="BE49" s="236"/>
      <c r="BF49" s="1306">
        <v>0.95</v>
      </c>
      <c r="BG49" s="189"/>
      <c r="BH49" s="1191"/>
      <c r="BI49" s="1193"/>
      <c r="BJ49" s="1195"/>
      <c r="BL49" s="692"/>
      <c r="BM49" s="173"/>
      <c r="BN49" s="173"/>
      <c r="BO49" s="173"/>
      <c r="BP49" s="173"/>
      <c r="BQ49" s="173"/>
      <c r="BR49" s="173"/>
      <c r="BS49" s="173"/>
      <c r="BT49" s="173"/>
      <c r="BU49" s="173"/>
      <c r="BV49" s="173"/>
      <c r="BW49" s="173"/>
      <c r="BX49" s="173"/>
      <c r="BY49" s="173"/>
    </row>
    <row r="50" spans="1:77" s="188" customFormat="1" ht="13.5" customHeight="1">
      <c r="A50" s="188" t="s">
        <v>599</v>
      </c>
      <c r="B50" s="1251"/>
      <c r="C50" s="1267"/>
      <c r="D50" s="1273"/>
      <c r="E50" s="209" t="s">
        <v>466</v>
      </c>
      <c r="F50" s="208"/>
      <c r="G50" s="207">
        <v>177300</v>
      </c>
      <c r="H50" s="206"/>
      <c r="I50" s="207">
        <v>173100</v>
      </c>
      <c r="J50" s="206"/>
      <c r="K50" s="205" t="s">
        <v>552</v>
      </c>
      <c r="L50" s="204">
        <v>1660</v>
      </c>
      <c r="M50" s="203"/>
      <c r="N50" s="202" t="s">
        <v>551</v>
      </c>
      <c r="O50" s="204">
        <v>1620</v>
      </c>
      <c r="P50" s="203"/>
      <c r="Q50" s="202" t="s">
        <v>551</v>
      </c>
      <c r="R50" s="1258"/>
      <c r="S50" s="1265"/>
      <c r="T50" s="1274"/>
      <c r="U50" s="1285"/>
      <c r="V50" s="201"/>
      <c r="W50" s="200"/>
      <c r="X50" s="237"/>
      <c r="Y50" s="1188"/>
      <c r="Z50" s="692">
        <v>839</v>
      </c>
      <c r="AA50" s="700">
        <v>569800</v>
      </c>
      <c r="AB50" s="1320"/>
      <c r="AC50" s="704">
        <v>5690</v>
      </c>
      <c r="AD50" s="198"/>
      <c r="AE50" s="1298"/>
      <c r="AF50" s="215"/>
      <c r="AG50" s="1286"/>
      <c r="AH50" s="196"/>
      <c r="AI50" s="196"/>
      <c r="AJ50" s="1323"/>
      <c r="AK50" s="195"/>
      <c r="AL50" s="1324"/>
      <c r="AM50" s="194" t="s">
        <v>550</v>
      </c>
      <c r="AN50" s="1289" t="e">
        <v>#REF!</v>
      </c>
      <c r="AO50" s="1292" t="e">
        <v>#REF!</v>
      </c>
      <c r="AP50" s="1302"/>
      <c r="AQ50" s="696" t="s">
        <v>549</v>
      </c>
      <c r="AR50" s="193">
        <v>2400</v>
      </c>
      <c r="AS50" s="192">
        <v>2600</v>
      </c>
      <c r="AT50" s="1258"/>
      <c r="AU50" s="1305"/>
      <c r="AV50" s="1301"/>
      <c r="AW50" s="1297"/>
      <c r="AX50" s="1302"/>
      <c r="AY50" s="210"/>
      <c r="AZ50" s="1302"/>
      <c r="BA50" s="1326"/>
      <c r="BB50" s="1262"/>
      <c r="BC50" s="1322"/>
      <c r="BD50" s="1318"/>
      <c r="BE50" s="236"/>
      <c r="BF50" s="1306"/>
      <c r="BG50" s="189"/>
      <c r="BH50" s="1192"/>
      <c r="BI50" s="1193"/>
      <c r="BJ50" s="1196"/>
      <c r="BL50" s="692"/>
      <c r="BM50" s="173"/>
      <c r="BN50" s="173"/>
      <c r="BO50" s="173"/>
      <c r="BP50" s="173"/>
      <c r="BQ50" s="173"/>
      <c r="BR50" s="173"/>
      <c r="BS50" s="173"/>
      <c r="BT50" s="173"/>
      <c r="BU50" s="173"/>
      <c r="BV50" s="173"/>
      <c r="BW50" s="173"/>
      <c r="BX50" s="173"/>
      <c r="BY50" s="173"/>
    </row>
    <row r="51" spans="1:77" s="188" customFormat="1" ht="13.5" customHeight="1">
      <c r="A51" s="188" t="s">
        <v>598</v>
      </c>
      <c r="B51" s="1251"/>
      <c r="C51" s="1266" t="s">
        <v>597</v>
      </c>
      <c r="D51" s="1268" t="s">
        <v>567</v>
      </c>
      <c r="E51" s="235" t="s">
        <v>462</v>
      </c>
      <c r="F51" s="208"/>
      <c r="G51" s="234">
        <v>33490</v>
      </c>
      <c r="H51" s="233">
        <v>40960</v>
      </c>
      <c r="I51" s="234">
        <v>29620</v>
      </c>
      <c r="J51" s="233">
        <v>37090</v>
      </c>
      <c r="K51" s="205" t="s">
        <v>552</v>
      </c>
      <c r="L51" s="232">
        <v>310</v>
      </c>
      <c r="M51" s="231">
        <v>380</v>
      </c>
      <c r="N51" s="230" t="s">
        <v>551</v>
      </c>
      <c r="O51" s="232">
        <v>270</v>
      </c>
      <c r="P51" s="231">
        <v>340</v>
      </c>
      <c r="Q51" s="230" t="s">
        <v>551</v>
      </c>
      <c r="R51" s="1258" t="s">
        <v>552</v>
      </c>
      <c r="S51" s="1263">
        <v>4010</v>
      </c>
      <c r="T51" s="1274" t="s">
        <v>552</v>
      </c>
      <c r="U51" s="1283">
        <v>40</v>
      </c>
      <c r="V51" s="205" t="s">
        <v>552</v>
      </c>
      <c r="W51" s="229">
        <v>7470</v>
      </c>
      <c r="X51" s="228">
        <v>70</v>
      </c>
      <c r="Y51" s="1286"/>
      <c r="Z51" s="692"/>
      <c r="AA51" s="238"/>
      <c r="AB51" s="1320"/>
      <c r="AC51" s="243"/>
      <c r="AD51" s="242"/>
      <c r="AE51" s="1298"/>
      <c r="AF51" s="241"/>
      <c r="AG51" s="1286"/>
      <c r="AH51" s="196"/>
      <c r="AI51" s="196"/>
      <c r="AJ51" s="1323"/>
      <c r="AK51" s="195"/>
      <c r="AL51" s="1324" t="s">
        <v>552</v>
      </c>
      <c r="AM51" s="227" t="s">
        <v>566</v>
      </c>
      <c r="AN51" s="1287">
        <v>2300</v>
      </c>
      <c r="AO51" s="1290">
        <v>2600</v>
      </c>
      <c r="AP51" s="1302" t="s">
        <v>552</v>
      </c>
      <c r="AQ51" s="226" t="s">
        <v>565</v>
      </c>
      <c r="AR51" s="225">
        <v>5100</v>
      </c>
      <c r="AS51" s="224">
        <v>5700</v>
      </c>
      <c r="AT51" s="1258" t="s">
        <v>552</v>
      </c>
      <c r="AU51" s="1303">
        <v>3440</v>
      </c>
      <c r="AV51" s="1301" t="s">
        <v>552</v>
      </c>
      <c r="AW51" s="1295">
        <v>30</v>
      </c>
      <c r="AX51" s="1302"/>
      <c r="AY51" s="210"/>
      <c r="AZ51" s="1302" t="s">
        <v>564</v>
      </c>
      <c r="BA51" s="1309" t="s">
        <v>563</v>
      </c>
      <c r="BB51" s="1311" t="s">
        <v>563</v>
      </c>
      <c r="BC51" s="1311" t="s">
        <v>563</v>
      </c>
      <c r="BD51" s="1313" t="s">
        <v>563</v>
      </c>
      <c r="BE51" s="236"/>
      <c r="BF51" s="1247" t="s">
        <v>562</v>
      </c>
      <c r="BG51" s="189"/>
      <c r="BH51" s="1190">
        <v>3990</v>
      </c>
      <c r="BI51" s="1193" t="s">
        <v>552</v>
      </c>
      <c r="BJ51" s="1194">
        <v>30</v>
      </c>
      <c r="BL51" s="692"/>
      <c r="BM51" s="173"/>
      <c r="BN51" s="173"/>
      <c r="BO51" s="173"/>
      <c r="BP51" s="173"/>
      <c r="BQ51" s="173"/>
      <c r="BR51" s="173"/>
      <c r="BS51" s="173"/>
      <c r="BT51" s="173"/>
      <c r="BU51" s="173"/>
      <c r="BV51" s="173"/>
      <c r="BW51" s="173"/>
      <c r="BX51" s="173"/>
      <c r="BY51" s="173"/>
    </row>
    <row r="52" spans="1:77" s="188" customFormat="1" ht="13.5" customHeight="1">
      <c r="A52" s="188" t="s">
        <v>596</v>
      </c>
      <c r="B52" s="1251"/>
      <c r="C52" s="1267"/>
      <c r="D52" s="1269"/>
      <c r="E52" s="222" t="s">
        <v>509</v>
      </c>
      <c r="F52" s="208"/>
      <c r="G52" s="221">
        <v>40960</v>
      </c>
      <c r="H52" s="220">
        <v>101250</v>
      </c>
      <c r="I52" s="221">
        <v>37090</v>
      </c>
      <c r="J52" s="220">
        <v>97380</v>
      </c>
      <c r="K52" s="205" t="s">
        <v>552</v>
      </c>
      <c r="L52" s="219">
        <v>380</v>
      </c>
      <c r="M52" s="218">
        <v>900</v>
      </c>
      <c r="N52" s="217" t="s">
        <v>551</v>
      </c>
      <c r="O52" s="219">
        <v>340</v>
      </c>
      <c r="P52" s="218">
        <v>860</v>
      </c>
      <c r="Q52" s="217" t="s">
        <v>551</v>
      </c>
      <c r="R52" s="1258"/>
      <c r="S52" s="1264"/>
      <c r="T52" s="1274"/>
      <c r="U52" s="1284"/>
      <c r="V52" s="205" t="s">
        <v>552</v>
      </c>
      <c r="W52" s="204">
        <v>7470</v>
      </c>
      <c r="X52" s="223">
        <v>70</v>
      </c>
      <c r="Y52" s="1286"/>
      <c r="Z52" s="692"/>
      <c r="AA52" s="700" t="s">
        <v>595</v>
      </c>
      <c r="AB52" s="1320"/>
      <c r="AC52" s="704" t="s">
        <v>595</v>
      </c>
      <c r="AD52" s="240"/>
      <c r="AE52" s="1298"/>
      <c r="AF52" s="239"/>
      <c r="AG52" s="1286"/>
      <c r="AH52" s="196"/>
      <c r="AI52" s="196"/>
      <c r="AJ52" s="1323"/>
      <c r="AK52" s="195"/>
      <c r="AL52" s="1324"/>
      <c r="AM52" s="214" t="s">
        <v>560</v>
      </c>
      <c r="AN52" s="1288" t="e">
        <v>#REF!</v>
      </c>
      <c r="AO52" s="1291" t="e">
        <v>#REF!</v>
      </c>
      <c r="AP52" s="1302"/>
      <c r="AQ52" s="213" t="s">
        <v>559</v>
      </c>
      <c r="AR52" s="212">
        <v>2800</v>
      </c>
      <c r="AS52" s="211">
        <v>3100</v>
      </c>
      <c r="AT52" s="1258"/>
      <c r="AU52" s="1304"/>
      <c r="AV52" s="1301"/>
      <c r="AW52" s="1296"/>
      <c r="AX52" s="1302"/>
      <c r="AY52" s="210"/>
      <c r="AZ52" s="1302"/>
      <c r="BA52" s="1310"/>
      <c r="BB52" s="1312"/>
      <c r="BC52" s="1312"/>
      <c r="BD52" s="1314"/>
      <c r="BE52" s="236"/>
      <c r="BF52" s="1248"/>
      <c r="BG52" s="189"/>
      <c r="BH52" s="1191"/>
      <c r="BI52" s="1193"/>
      <c r="BJ52" s="1195"/>
      <c r="BL52" s="692"/>
      <c r="BM52" s="173"/>
      <c r="BN52" s="173"/>
      <c r="BO52" s="173"/>
      <c r="BP52" s="173"/>
      <c r="BQ52" s="173"/>
      <c r="BR52" s="173"/>
      <c r="BS52" s="173"/>
      <c r="BT52" s="173"/>
      <c r="BU52" s="173"/>
      <c r="BV52" s="173"/>
      <c r="BW52" s="173"/>
      <c r="BX52" s="173"/>
      <c r="BY52" s="173"/>
    </row>
    <row r="53" spans="1:77" s="188" customFormat="1" ht="13.5" customHeight="1">
      <c r="A53" s="188" t="s">
        <v>594</v>
      </c>
      <c r="B53" s="1251"/>
      <c r="C53" s="1267"/>
      <c r="D53" s="1272" t="s">
        <v>557</v>
      </c>
      <c r="E53" s="222" t="s">
        <v>556</v>
      </c>
      <c r="F53" s="208"/>
      <c r="G53" s="221">
        <v>101250</v>
      </c>
      <c r="H53" s="220">
        <v>175960</v>
      </c>
      <c r="I53" s="221">
        <v>97380</v>
      </c>
      <c r="J53" s="220">
        <v>172090</v>
      </c>
      <c r="K53" s="205" t="s">
        <v>552</v>
      </c>
      <c r="L53" s="219">
        <v>900</v>
      </c>
      <c r="M53" s="218">
        <v>1650</v>
      </c>
      <c r="N53" s="217" t="s">
        <v>551</v>
      </c>
      <c r="O53" s="219">
        <v>860</v>
      </c>
      <c r="P53" s="218">
        <v>1610</v>
      </c>
      <c r="Q53" s="217" t="s">
        <v>551</v>
      </c>
      <c r="R53" s="1258"/>
      <c r="S53" s="1264"/>
      <c r="T53" s="1274"/>
      <c r="U53" s="1284"/>
      <c r="V53" s="201"/>
      <c r="W53" s="200"/>
      <c r="X53" s="216"/>
      <c r="Y53" s="1188"/>
      <c r="Z53" s="692">
        <v>909</v>
      </c>
      <c r="AA53" s="700">
        <v>606600</v>
      </c>
      <c r="AB53" s="1320"/>
      <c r="AC53" s="704">
        <v>6060</v>
      </c>
      <c r="AD53" s="198"/>
      <c r="AE53" s="1298"/>
      <c r="AF53" s="215"/>
      <c r="AG53" s="1286"/>
      <c r="AH53" s="196"/>
      <c r="AI53" s="196"/>
      <c r="AJ53" s="1323"/>
      <c r="AK53" s="195"/>
      <c r="AL53" s="1324"/>
      <c r="AM53" s="214" t="s">
        <v>555</v>
      </c>
      <c r="AN53" s="1288" t="e">
        <v>#REF!</v>
      </c>
      <c r="AO53" s="1291" t="e">
        <v>#REF!</v>
      </c>
      <c r="AP53" s="1302"/>
      <c r="AQ53" s="213" t="s">
        <v>554</v>
      </c>
      <c r="AR53" s="212">
        <v>2400</v>
      </c>
      <c r="AS53" s="211">
        <v>2700</v>
      </c>
      <c r="AT53" s="1258"/>
      <c r="AU53" s="1304"/>
      <c r="AV53" s="1301"/>
      <c r="AW53" s="1296"/>
      <c r="AX53" s="1302"/>
      <c r="AY53" s="210"/>
      <c r="AZ53" s="1302"/>
      <c r="BA53" s="1325">
        <v>0.02</v>
      </c>
      <c r="BB53" s="1261">
        <v>0.03</v>
      </c>
      <c r="BC53" s="1321">
        <v>0.05</v>
      </c>
      <c r="BD53" s="1317">
        <v>0.06</v>
      </c>
      <c r="BE53" s="236"/>
      <c r="BF53" s="1306">
        <v>0.97</v>
      </c>
      <c r="BG53" s="189"/>
      <c r="BH53" s="1191"/>
      <c r="BI53" s="1193"/>
      <c r="BJ53" s="1195"/>
      <c r="BL53" s="692"/>
      <c r="BM53" s="173"/>
      <c r="BN53" s="173"/>
      <c r="BO53" s="173"/>
      <c r="BP53" s="173"/>
      <c r="BQ53" s="173"/>
      <c r="BR53" s="173"/>
      <c r="BS53" s="173"/>
      <c r="BT53" s="173"/>
      <c r="BU53" s="173"/>
      <c r="BV53" s="173"/>
      <c r="BW53" s="173"/>
      <c r="BX53" s="173"/>
      <c r="BY53" s="173"/>
    </row>
    <row r="54" spans="1:77" s="188" customFormat="1" ht="13.5" customHeight="1">
      <c r="A54" s="188" t="s">
        <v>593</v>
      </c>
      <c r="B54" s="1251"/>
      <c r="C54" s="1267"/>
      <c r="D54" s="1273"/>
      <c r="E54" s="209" t="s">
        <v>466</v>
      </c>
      <c r="F54" s="208"/>
      <c r="G54" s="207">
        <v>175960</v>
      </c>
      <c r="H54" s="206"/>
      <c r="I54" s="207">
        <v>172090</v>
      </c>
      <c r="J54" s="206"/>
      <c r="K54" s="205" t="s">
        <v>552</v>
      </c>
      <c r="L54" s="204">
        <v>1650</v>
      </c>
      <c r="M54" s="203"/>
      <c r="N54" s="202" t="s">
        <v>551</v>
      </c>
      <c r="O54" s="204">
        <v>1610</v>
      </c>
      <c r="P54" s="203"/>
      <c r="Q54" s="202" t="s">
        <v>551</v>
      </c>
      <c r="R54" s="1258"/>
      <c r="S54" s="1265"/>
      <c r="T54" s="1274"/>
      <c r="U54" s="1285"/>
      <c r="V54" s="201"/>
      <c r="W54" s="200"/>
      <c r="X54" s="237"/>
      <c r="Y54" s="1188"/>
      <c r="Z54" s="692"/>
      <c r="AA54" s="238"/>
      <c r="AB54" s="1320"/>
      <c r="AC54" s="243"/>
      <c r="AD54" s="242"/>
      <c r="AE54" s="1298"/>
      <c r="AF54" s="241"/>
      <c r="AG54" s="1286"/>
      <c r="AH54" s="196"/>
      <c r="AI54" s="196"/>
      <c r="AJ54" s="1323"/>
      <c r="AK54" s="195"/>
      <c r="AL54" s="1324"/>
      <c r="AM54" s="194" t="s">
        <v>550</v>
      </c>
      <c r="AN54" s="1289" t="e">
        <v>#REF!</v>
      </c>
      <c r="AO54" s="1292" t="e">
        <v>#REF!</v>
      </c>
      <c r="AP54" s="1302"/>
      <c r="AQ54" s="696" t="s">
        <v>549</v>
      </c>
      <c r="AR54" s="193">
        <v>2200</v>
      </c>
      <c r="AS54" s="192">
        <v>2400</v>
      </c>
      <c r="AT54" s="1258"/>
      <c r="AU54" s="1305"/>
      <c r="AV54" s="1301"/>
      <c r="AW54" s="1297"/>
      <c r="AX54" s="1302"/>
      <c r="AY54" s="210"/>
      <c r="AZ54" s="1302"/>
      <c r="BA54" s="1326"/>
      <c r="BB54" s="1262"/>
      <c r="BC54" s="1322"/>
      <c r="BD54" s="1318"/>
      <c r="BE54" s="236"/>
      <c r="BF54" s="1306"/>
      <c r="BG54" s="189"/>
      <c r="BH54" s="1192"/>
      <c r="BI54" s="1193"/>
      <c r="BJ54" s="1196"/>
      <c r="BL54" s="692"/>
      <c r="BM54" s="173"/>
      <c r="BN54" s="173"/>
      <c r="BO54" s="173"/>
      <c r="BP54" s="173"/>
      <c r="BQ54" s="173"/>
      <c r="BR54" s="173"/>
      <c r="BS54" s="173"/>
      <c r="BT54" s="173"/>
      <c r="BU54" s="173"/>
      <c r="BV54" s="173"/>
      <c r="BW54" s="173"/>
      <c r="BX54" s="173"/>
      <c r="BY54" s="173"/>
    </row>
    <row r="55" spans="1:77" s="188" customFormat="1" ht="13.5" customHeight="1">
      <c r="A55" s="188" t="s">
        <v>592</v>
      </c>
      <c r="B55" s="1251"/>
      <c r="C55" s="1266" t="s">
        <v>591</v>
      </c>
      <c r="D55" s="1268" t="s">
        <v>567</v>
      </c>
      <c r="E55" s="235" t="s">
        <v>462</v>
      </c>
      <c r="F55" s="208"/>
      <c r="G55" s="234">
        <v>32380</v>
      </c>
      <c r="H55" s="233">
        <v>39850</v>
      </c>
      <c r="I55" s="234">
        <v>28780</v>
      </c>
      <c r="J55" s="233">
        <v>36250</v>
      </c>
      <c r="K55" s="205" t="s">
        <v>552</v>
      </c>
      <c r="L55" s="232">
        <v>300</v>
      </c>
      <c r="M55" s="231">
        <v>370</v>
      </c>
      <c r="N55" s="230" t="s">
        <v>551</v>
      </c>
      <c r="O55" s="232">
        <v>260</v>
      </c>
      <c r="P55" s="231">
        <v>330</v>
      </c>
      <c r="Q55" s="230" t="s">
        <v>551</v>
      </c>
      <c r="R55" s="1258" t="s">
        <v>552</v>
      </c>
      <c r="S55" s="1263">
        <v>3730</v>
      </c>
      <c r="T55" s="1274" t="s">
        <v>552</v>
      </c>
      <c r="U55" s="1283">
        <v>30</v>
      </c>
      <c r="V55" s="205" t="s">
        <v>552</v>
      </c>
      <c r="W55" s="229">
        <v>7470</v>
      </c>
      <c r="X55" s="228">
        <v>70</v>
      </c>
      <c r="Y55" s="1286"/>
      <c r="Z55" s="692"/>
      <c r="AA55" s="700" t="s">
        <v>590</v>
      </c>
      <c r="AB55" s="1320"/>
      <c r="AC55" s="704" t="s">
        <v>590</v>
      </c>
      <c r="AD55" s="240"/>
      <c r="AE55" s="1298"/>
      <c r="AF55" s="239"/>
      <c r="AG55" s="1286"/>
      <c r="AH55" s="196"/>
      <c r="AI55" s="196"/>
      <c r="AJ55" s="1323"/>
      <c r="AK55" s="195"/>
      <c r="AL55" s="1324" t="s">
        <v>552</v>
      </c>
      <c r="AM55" s="227" t="s">
        <v>566</v>
      </c>
      <c r="AN55" s="1287">
        <v>2500</v>
      </c>
      <c r="AO55" s="1290">
        <v>2800</v>
      </c>
      <c r="AP55" s="1302" t="s">
        <v>552</v>
      </c>
      <c r="AQ55" s="226" t="s">
        <v>565</v>
      </c>
      <c r="AR55" s="225">
        <v>5500</v>
      </c>
      <c r="AS55" s="224">
        <v>6200</v>
      </c>
      <c r="AT55" s="1258" t="s">
        <v>552</v>
      </c>
      <c r="AU55" s="1303">
        <v>3200</v>
      </c>
      <c r="AV55" s="1301" t="s">
        <v>552</v>
      </c>
      <c r="AW55" s="1295">
        <v>30</v>
      </c>
      <c r="AX55" s="1302"/>
      <c r="AY55" s="210"/>
      <c r="AZ55" s="1302" t="s">
        <v>564</v>
      </c>
      <c r="BA55" s="1309" t="s">
        <v>563</v>
      </c>
      <c r="BB55" s="1311" t="s">
        <v>563</v>
      </c>
      <c r="BC55" s="1311" t="s">
        <v>563</v>
      </c>
      <c r="BD55" s="1313" t="s">
        <v>563</v>
      </c>
      <c r="BE55" s="236"/>
      <c r="BF55" s="1247" t="s">
        <v>562</v>
      </c>
      <c r="BG55" s="189"/>
      <c r="BH55" s="1190">
        <v>3700</v>
      </c>
      <c r="BI55" s="1193" t="s">
        <v>552</v>
      </c>
      <c r="BJ55" s="1194">
        <v>30</v>
      </c>
      <c r="BL55" s="692"/>
      <c r="BM55" s="173"/>
      <c r="BN55" s="173"/>
      <c r="BO55" s="173"/>
      <c r="BP55" s="173"/>
      <c r="BQ55" s="173"/>
      <c r="BR55" s="173"/>
      <c r="BS55" s="173"/>
      <c r="BT55" s="173"/>
      <c r="BU55" s="173"/>
      <c r="BV55" s="173"/>
      <c r="BW55" s="173"/>
      <c r="BX55" s="173"/>
      <c r="BY55" s="173"/>
    </row>
    <row r="56" spans="1:77" s="188" customFormat="1" ht="13.5" customHeight="1">
      <c r="A56" s="188" t="s">
        <v>589</v>
      </c>
      <c r="B56" s="1251"/>
      <c r="C56" s="1267"/>
      <c r="D56" s="1269"/>
      <c r="E56" s="222" t="s">
        <v>509</v>
      </c>
      <c r="F56" s="208"/>
      <c r="G56" s="221">
        <v>39850</v>
      </c>
      <c r="H56" s="220">
        <v>100140</v>
      </c>
      <c r="I56" s="221">
        <v>36250</v>
      </c>
      <c r="J56" s="220">
        <v>96540</v>
      </c>
      <c r="K56" s="205" t="s">
        <v>552</v>
      </c>
      <c r="L56" s="219">
        <v>370</v>
      </c>
      <c r="M56" s="218">
        <v>880</v>
      </c>
      <c r="N56" s="217" t="s">
        <v>551</v>
      </c>
      <c r="O56" s="219">
        <v>330</v>
      </c>
      <c r="P56" s="218">
        <v>850</v>
      </c>
      <c r="Q56" s="217" t="s">
        <v>551</v>
      </c>
      <c r="R56" s="1258"/>
      <c r="S56" s="1264"/>
      <c r="T56" s="1274"/>
      <c r="U56" s="1284"/>
      <c r="V56" s="205" t="s">
        <v>552</v>
      </c>
      <c r="W56" s="204">
        <v>7470</v>
      </c>
      <c r="X56" s="223">
        <v>70</v>
      </c>
      <c r="Y56" s="1188"/>
      <c r="Z56" s="692">
        <v>979</v>
      </c>
      <c r="AA56" s="700">
        <v>643300</v>
      </c>
      <c r="AB56" s="1320"/>
      <c r="AC56" s="704">
        <v>6430</v>
      </c>
      <c r="AD56" s="198"/>
      <c r="AE56" s="1298"/>
      <c r="AF56" s="215"/>
      <c r="AG56" s="1286"/>
      <c r="AH56" s="196"/>
      <c r="AI56" s="196"/>
      <c r="AJ56" s="1323"/>
      <c r="AK56" s="195"/>
      <c r="AL56" s="1324"/>
      <c r="AM56" s="214" t="s">
        <v>560</v>
      </c>
      <c r="AN56" s="1288" t="e">
        <v>#REF!</v>
      </c>
      <c r="AO56" s="1291" t="e">
        <v>#REF!</v>
      </c>
      <c r="AP56" s="1302"/>
      <c r="AQ56" s="213" t="s">
        <v>559</v>
      </c>
      <c r="AR56" s="212">
        <v>3000</v>
      </c>
      <c r="AS56" s="211">
        <v>3400</v>
      </c>
      <c r="AT56" s="1258"/>
      <c r="AU56" s="1304"/>
      <c r="AV56" s="1301"/>
      <c r="AW56" s="1296"/>
      <c r="AX56" s="1302"/>
      <c r="AY56" s="210"/>
      <c r="AZ56" s="1302"/>
      <c r="BA56" s="1310"/>
      <c r="BB56" s="1312"/>
      <c r="BC56" s="1312"/>
      <c r="BD56" s="1314"/>
      <c r="BE56" s="236"/>
      <c r="BF56" s="1248"/>
      <c r="BG56" s="189"/>
      <c r="BH56" s="1191"/>
      <c r="BI56" s="1193"/>
      <c r="BJ56" s="1195"/>
      <c r="BL56" s="692"/>
      <c r="BM56" s="173"/>
      <c r="BN56" s="173"/>
      <c r="BO56" s="173"/>
      <c r="BP56" s="173"/>
      <c r="BQ56" s="173"/>
      <c r="BR56" s="173"/>
      <c r="BS56" s="173"/>
      <c r="BT56" s="173"/>
      <c r="BU56" s="173"/>
      <c r="BV56" s="173"/>
      <c r="BW56" s="173"/>
      <c r="BX56" s="173"/>
      <c r="BY56" s="173"/>
    </row>
    <row r="57" spans="1:77" s="188" customFormat="1" ht="13.5" customHeight="1">
      <c r="A57" s="188" t="s">
        <v>588</v>
      </c>
      <c r="B57" s="1251"/>
      <c r="C57" s="1267"/>
      <c r="D57" s="1272" t="s">
        <v>557</v>
      </c>
      <c r="E57" s="222" t="s">
        <v>556</v>
      </c>
      <c r="F57" s="208"/>
      <c r="G57" s="221">
        <v>100140</v>
      </c>
      <c r="H57" s="220">
        <v>174850</v>
      </c>
      <c r="I57" s="221">
        <v>96540</v>
      </c>
      <c r="J57" s="220">
        <v>171250</v>
      </c>
      <c r="K57" s="205" t="s">
        <v>552</v>
      </c>
      <c r="L57" s="219">
        <v>880</v>
      </c>
      <c r="M57" s="218">
        <v>1630</v>
      </c>
      <c r="N57" s="217" t="s">
        <v>551</v>
      </c>
      <c r="O57" s="219">
        <v>850</v>
      </c>
      <c r="P57" s="218">
        <v>1600</v>
      </c>
      <c r="Q57" s="217" t="s">
        <v>551</v>
      </c>
      <c r="R57" s="1258"/>
      <c r="S57" s="1264"/>
      <c r="T57" s="1274"/>
      <c r="U57" s="1284"/>
      <c r="V57" s="201"/>
      <c r="W57" s="200"/>
      <c r="X57" s="216"/>
      <c r="Y57" s="1188"/>
      <c r="Z57" s="692"/>
      <c r="AA57" s="238"/>
      <c r="AB57" s="1320"/>
      <c r="AC57" s="243"/>
      <c r="AD57" s="242"/>
      <c r="AE57" s="1298"/>
      <c r="AF57" s="241"/>
      <c r="AG57" s="1286"/>
      <c r="AH57" s="196"/>
      <c r="AI57" s="196"/>
      <c r="AJ57" s="1323"/>
      <c r="AK57" s="195"/>
      <c r="AL57" s="1324"/>
      <c r="AM57" s="214" t="s">
        <v>555</v>
      </c>
      <c r="AN57" s="1288" t="e">
        <v>#REF!</v>
      </c>
      <c r="AO57" s="1291" t="e">
        <v>#REF!</v>
      </c>
      <c r="AP57" s="1302"/>
      <c r="AQ57" s="213" t="s">
        <v>554</v>
      </c>
      <c r="AR57" s="212">
        <v>2600</v>
      </c>
      <c r="AS57" s="211">
        <v>2900</v>
      </c>
      <c r="AT57" s="1258"/>
      <c r="AU57" s="1304"/>
      <c r="AV57" s="1301"/>
      <c r="AW57" s="1296"/>
      <c r="AX57" s="1302"/>
      <c r="AY57" s="210"/>
      <c r="AZ57" s="1302"/>
      <c r="BA57" s="1325">
        <v>0.02</v>
      </c>
      <c r="BB57" s="1261">
        <v>0.03</v>
      </c>
      <c r="BC57" s="1321">
        <v>0.05</v>
      </c>
      <c r="BD57" s="1317">
        <v>0.06</v>
      </c>
      <c r="BE57" s="236"/>
      <c r="BF57" s="1306">
        <v>0.98</v>
      </c>
      <c r="BG57" s="189"/>
      <c r="BH57" s="1191"/>
      <c r="BI57" s="1193"/>
      <c r="BJ57" s="1195"/>
      <c r="BL57" s="692"/>
      <c r="BM57" s="173"/>
      <c r="BN57" s="173"/>
      <c r="BO57" s="173"/>
      <c r="BP57" s="173"/>
      <c r="BQ57" s="173"/>
      <c r="BR57" s="173"/>
      <c r="BS57" s="173"/>
      <c r="BT57" s="173"/>
      <c r="BU57" s="173"/>
      <c r="BV57" s="173"/>
      <c r="BW57" s="173"/>
      <c r="BX57" s="173"/>
      <c r="BY57" s="173"/>
    </row>
    <row r="58" spans="1:77" s="188" customFormat="1" ht="13.5" customHeight="1">
      <c r="A58" s="188" t="s">
        <v>587</v>
      </c>
      <c r="B58" s="1251"/>
      <c r="C58" s="1267"/>
      <c r="D58" s="1273"/>
      <c r="E58" s="209" t="s">
        <v>466</v>
      </c>
      <c r="F58" s="208"/>
      <c r="G58" s="207">
        <v>174850</v>
      </c>
      <c r="H58" s="206"/>
      <c r="I58" s="207">
        <v>171250</v>
      </c>
      <c r="J58" s="206"/>
      <c r="K58" s="205" t="s">
        <v>552</v>
      </c>
      <c r="L58" s="204">
        <v>1630</v>
      </c>
      <c r="M58" s="203"/>
      <c r="N58" s="202" t="s">
        <v>551</v>
      </c>
      <c r="O58" s="204">
        <v>1600</v>
      </c>
      <c r="P58" s="203"/>
      <c r="Q58" s="202" t="s">
        <v>551</v>
      </c>
      <c r="R58" s="1258"/>
      <c r="S58" s="1265"/>
      <c r="T58" s="1274"/>
      <c r="U58" s="1285"/>
      <c r="V58" s="201"/>
      <c r="W58" s="200"/>
      <c r="X58" s="237"/>
      <c r="Y58" s="1188"/>
      <c r="Z58" s="692"/>
      <c r="AA58" s="700" t="s">
        <v>586</v>
      </c>
      <c r="AB58" s="1320"/>
      <c r="AC58" s="704" t="s">
        <v>586</v>
      </c>
      <c r="AD58" s="240"/>
      <c r="AE58" s="1298"/>
      <c r="AF58" s="239"/>
      <c r="AG58" s="1286"/>
      <c r="AH58" s="196"/>
      <c r="AI58" s="196"/>
      <c r="AJ58" s="1323"/>
      <c r="AK58" s="195"/>
      <c r="AL58" s="1324"/>
      <c r="AM58" s="194" t="s">
        <v>550</v>
      </c>
      <c r="AN58" s="1289" t="e">
        <v>#REF!</v>
      </c>
      <c r="AO58" s="1292" t="e">
        <v>#REF!</v>
      </c>
      <c r="AP58" s="1302"/>
      <c r="AQ58" s="696" t="s">
        <v>549</v>
      </c>
      <c r="AR58" s="193">
        <v>2400</v>
      </c>
      <c r="AS58" s="192">
        <v>2600</v>
      </c>
      <c r="AT58" s="1258"/>
      <c r="AU58" s="1305"/>
      <c r="AV58" s="1301"/>
      <c r="AW58" s="1297"/>
      <c r="AX58" s="1302"/>
      <c r="AY58" s="210"/>
      <c r="AZ58" s="1302"/>
      <c r="BA58" s="1326"/>
      <c r="BB58" s="1262"/>
      <c r="BC58" s="1322"/>
      <c r="BD58" s="1318"/>
      <c r="BE58" s="236"/>
      <c r="BF58" s="1306"/>
      <c r="BG58" s="189"/>
      <c r="BH58" s="1192"/>
      <c r="BI58" s="1193"/>
      <c r="BJ58" s="1196"/>
      <c r="BL58" s="692"/>
      <c r="BM58" s="173"/>
      <c r="BN58" s="173"/>
      <c r="BO58" s="173"/>
      <c r="BP58" s="173"/>
      <c r="BQ58" s="173"/>
      <c r="BR58" s="173"/>
      <c r="BS58" s="173"/>
      <c r="BT58" s="173"/>
      <c r="BU58" s="173"/>
      <c r="BV58" s="173"/>
      <c r="BW58" s="173"/>
      <c r="BX58" s="173"/>
      <c r="BY58" s="173"/>
    </row>
    <row r="59" spans="1:77" s="188" customFormat="1" ht="13.5" customHeight="1">
      <c r="A59" s="188" t="s">
        <v>585</v>
      </c>
      <c r="B59" s="1251"/>
      <c r="C59" s="1266" t="s">
        <v>584</v>
      </c>
      <c r="D59" s="1268" t="s">
        <v>567</v>
      </c>
      <c r="E59" s="235" t="s">
        <v>462</v>
      </c>
      <c r="F59" s="208"/>
      <c r="G59" s="234">
        <v>31390</v>
      </c>
      <c r="H59" s="233">
        <v>38860</v>
      </c>
      <c r="I59" s="234">
        <v>28030</v>
      </c>
      <c r="J59" s="233">
        <v>35500</v>
      </c>
      <c r="K59" s="205" t="s">
        <v>552</v>
      </c>
      <c r="L59" s="232">
        <v>290</v>
      </c>
      <c r="M59" s="231">
        <v>360</v>
      </c>
      <c r="N59" s="230" t="s">
        <v>551</v>
      </c>
      <c r="O59" s="232">
        <v>260</v>
      </c>
      <c r="P59" s="231">
        <v>330</v>
      </c>
      <c r="Q59" s="230" t="s">
        <v>551</v>
      </c>
      <c r="R59" s="1258" t="s">
        <v>552</v>
      </c>
      <c r="S59" s="1263">
        <v>3480</v>
      </c>
      <c r="T59" s="1274" t="s">
        <v>552</v>
      </c>
      <c r="U59" s="1283">
        <v>30</v>
      </c>
      <c r="V59" s="205" t="s">
        <v>552</v>
      </c>
      <c r="W59" s="229">
        <v>7470</v>
      </c>
      <c r="X59" s="228">
        <v>70</v>
      </c>
      <c r="Y59" s="1286"/>
      <c r="Z59" s="692">
        <v>1049</v>
      </c>
      <c r="AA59" s="700">
        <v>680100</v>
      </c>
      <c r="AB59" s="1320"/>
      <c r="AC59" s="704">
        <v>6800</v>
      </c>
      <c r="AD59" s="198"/>
      <c r="AE59" s="1298"/>
      <c r="AF59" s="215"/>
      <c r="AG59" s="1286"/>
      <c r="AH59" s="196"/>
      <c r="AI59" s="196"/>
      <c r="AJ59" s="1323"/>
      <c r="AK59" s="195"/>
      <c r="AL59" s="1324" t="s">
        <v>552</v>
      </c>
      <c r="AM59" s="227" t="s">
        <v>566</v>
      </c>
      <c r="AN59" s="1287">
        <v>2300</v>
      </c>
      <c r="AO59" s="1290">
        <v>2600</v>
      </c>
      <c r="AP59" s="1302" t="s">
        <v>552</v>
      </c>
      <c r="AQ59" s="226" t="s">
        <v>565</v>
      </c>
      <c r="AR59" s="225">
        <v>5400</v>
      </c>
      <c r="AS59" s="224">
        <v>6000</v>
      </c>
      <c r="AT59" s="1258" t="s">
        <v>552</v>
      </c>
      <c r="AU59" s="1303">
        <v>2980</v>
      </c>
      <c r="AV59" s="1301" t="s">
        <v>552</v>
      </c>
      <c r="AW59" s="1295">
        <v>20</v>
      </c>
      <c r="AX59" s="1302"/>
      <c r="AY59" s="210"/>
      <c r="AZ59" s="1302" t="s">
        <v>564</v>
      </c>
      <c r="BA59" s="1309" t="s">
        <v>563</v>
      </c>
      <c r="BB59" s="1311" t="s">
        <v>563</v>
      </c>
      <c r="BC59" s="1311" t="s">
        <v>563</v>
      </c>
      <c r="BD59" s="1313" t="s">
        <v>563</v>
      </c>
      <c r="BE59" s="236"/>
      <c r="BF59" s="1247" t="s">
        <v>562</v>
      </c>
      <c r="BG59" s="189"/>
      <c r="BH59" s="1190">
        <v>3450</v>
      </c>
      <c r="BI59" s="1193" t="s">
        <v>552</v>
      </c>
      <c r="BJ59" s="1194">
        <v>30</v>
      </c>
      <c r="BL59" s="692"/>
      <c r="BM59" s="173"/>
      <c r="BN59" s="173"/>
      <c r="BO59" s="173"/>
      <c r="BP59" s="173"/>
      <c r="BQ59" s="173"/>
      <c r="BR59" s="173"/>
      <c r="BS59" s="173"/>
      <c r="BT59" s="173"/>
      <c r="BU59" s="173"/>
      <c r="BV59" s="173"/>
      <c r="BW59" s="173"/>
      <c r="BX59" s="173"/>
      <c r="BY59" s="173"/>
    </row>
    <row r="60" spans="1:77" s="188" customFormat="1" ht="13.5" customHeight="1">
      <c r="A60" s="188" t="s">
        <v>583</v>
      </c>
      <c r="B60" s="1251"/>
      <c r="C60" s="1267"/>
      <c r="D60" s="1269"/>
      <c r="E60" s="222" t="s">
        <v>509</v>
      </c>
      <c r="F60" s="208"/>
      <c r="G60" s="221">
        <v>38860</v>
      </c>
      <c r="H60" s="220">
        <v>99150</v>
      </c>
      <c r="I60" s="221">
        <v>35500</v>
      </c>
      <c r="J60" s="220">
        <v>95790</v>
      </c>
      <c r="K60" s="205" t="s">
        <v>552</v>
      </c>
      <c r="L60" s="219">
        <v>360</v>
      </c>
      <c r="M60" s="218">
        <v>870</v>
      </c>
      <c r="N60" s="217" t="s">
        <v>551</v>
      </c>
      <c r="O60" s="219">
        <v>330</v>
      </c>
      <c r="P60" s="218">
        <v>840</v>
      </c>
      <c r="Q60" s="217" t="s">
        <v>551</v>
      </c>
      <c r="R60" s="1258"/>
      <c r="S60" s="1264"/>
      <c r="T60" s="1274"/>
      <c r="U60" s="1284"/>
      <c r="V60" s="205" t="s">
        <v>552</v>
      </c>
      <c r="W60" s="204">
        <v>7470</v>
      </c>
      <c r="X60" s="223">
        <v>70</v>
      </c>
      <c r="Y60" s="1286"/>
      <c r="Z60" s="692"/>
      <c r="AA60" s="238"/>
      <c r="AB60" s="1320"/>
      <c r="AC60" s="243"/>
      <c r="AD60" s="242"/>
      <c r="AE60" s="1298"/>
      <c r="AF60" s="241"/>
      <c r="AG60" s="1286"/>
      <c r="AH60" s="196"/>
      <c r="AI60" s="196"/>
      <c r="AJ60" s="1323"/>
      <c r="AK60" s="195"/>
      <c r="AL60" s="1324"/>
      <c r="AM60" s="214" t="s">
        <v>560</v>
      </c>
      <c r="AN60" s="1288" t="e">
        <v>#REF!</v>
      </c>
      <c r="AO60" s="1291" t="e">
        <v>#REF!</v>
      </c>
      <c r="AP60" s="1302"/>
      <c r="AQ60" s="213" t="s">
        <v>559</v>
      </c>
      <c r="AR60" s="212">
        <v>2900</v>
      </c>
      <c r="AS60" s="211">
        <v>3300</v>
      </c>
      <c r="AT60" s="1258"/>
      <c r="AU60" s="1304"/>
      <c r="AV60" s="1301"/>
      <c r="AW60" s="1296"/>
      <c r="AX60" s="1302"/>
      <c r="AY60" s="210"/>
      <c r="AZ60" s="1302"/>
      <c r="BA60" s="1310"/>
      <c r="BB60" s="1312"/>
      <c r="BC60" s="1312"/>
      <c r="BD60" s="1314"/>
      <c r="BE60" s="236"/>
      <c r="BF60" s="1248"/>
      <c r="BG60" s="189"/>
      <c r="BH60" s="1191"/>
      <c r="BI60" s="1193"/>
      <c r="BJ60" s="1195"/>
      <c r="BL60" s="692"/>
      <c r="BM60" s="173"/>
      <c r="BN60" s="173"/>
      <c r="BO60" s="173"/>
      <c r="BP60" s="173"/>
      <c r="BQ60" s="173"/>
      <c r="BR60" s="173"/>
      <c r="BS60" s="173"/>
      <c r="BT60" s="173"/>
      <c r="BU60" s="173"/>
      <c r="BV60" s="173"/>
      <c r="BW60" s="173"/>
      <c r="BX60" s="173"/>
      <c r="BY60" s="173"/>
    </row>
    <row r="61" spans="1:77" s="188" customFormat="1" ht="13.5" customHeight="1">
      <c r="A61" s="188" t="s">
        <v>582</v>
      </c>
      <c r="B61" s="1251"/>
      <c r="C61" s="1267"/>
      <c r="D61" s="1272" t="s">
        <v>557</v>
      </c>
      <c r="E61" s="222" t="s">
        <v>556</v>
      </c>
      <c r="F61" s="208"/>
      <c r="G61" s="221">
        <v>99150</v>
      </c>
      <c r="H61" s="220">
        <v>173860</v>
      </c>
      <c r="I61" s="221">
        <v>95790</v>
      </c>
      <c r="J61" s="220">
        <v>170500</v>
      </c>
      <c r="K61" s="205" t="s">
        <v>552</v>
      </c>
      <c r="L61" s="219">
        <v>870</v>
      </c>
      <c r="M61" s="218">
        <v>1620</v>
      </c>
      <c r="N61" s="217" t="s">
        <v>551</v>
      </c>
      <c r="O61" s="219">
        <v>840</v>
      </c>
      <c r="P61" s="218">
        <v>1590</v>
      </c>
      <c r="Q61" s="217" t="s">
        <v>551</v>
      </c>
      <c r="R61" s="1258"/>
      <c r="S61" s="1264"/>
      <c r="T61" s="1274"/>
      <c r="U61" s="1284"/>
      <c r="V61" s="201"/>
      <c r="W61" s="200"/>
      <c r="X61" s="216"/>
      <c r="Y61" s="1188"/>
      <c r="Z61" s="692"/>
      <c r="AA61" s="700" t="s">
        <v>581</v>
      </c>
      <c r="AB61" s="1320"/>
      <c r="AC61" s="704" t="s">
        <v>581</v>
      </c>
      <c r="AD61" s="240"/>
      <c r="AE61" s="1298"/>
      <c r="AF61" s="239"/>
      <c r="AG61" s="1286"/>
      <c r="AH61" s="196"/>
      <c r="AI61" s="196"/>
      <c r="AJ61" s="1323"/>
      <c r="AK61" s="195"/>
      <c r="AL61" s="1324"/>
      <c r="AM61" s="214" t="s">
        <v>555</v>
      </c>
      <c r="AN61" s="1288" t="e">
        <v>#REF!</v>
      </c>
      <c r="AO61" s="1291" t="e">
        <v>#REF!</v>
      </c>
      <c r="AP61" s="1302"/>
      <c r="AQ61" s="213" t="s">
        <v>554</v>
      </c>
      <c r="AR61" s="212">
        <v>2500</v>
      </c>
      <c r="AS61" s="211">
        <v>2800</v>
      </c>
      <c r="AT61" s="1258"/>
      <c r="AU61" s="1304"/>
      <c r="AV61" s="1301"/>
      <c r="AW61" s="1296"/>
      <c r="AX61" s="1302"/>
      <c r="AY61" s="210"/>
      <c r="AZ61" s="1302"/>
      <c r="BA61" s="1325">
        <v>0.02</v>
      </c>
      <c r="BB61" s="1261">
        <v>0.03</v>
      </c>
      <c r="BC61" s="1321">
        <v>0.05</v>
      </c>
      <c r="BD61" s="1317">
        <v>0.06</v>
      </c>
      <c r="BE61" s="236"/>
      <c r="BF61" s="1306">
        <v>0.98</v>
      </c>
      <c r="BG61" s="189"/>
      <c r="BH61" s="1191"/>
      <c r="BI61" s="1193"/>
      <c r="BJ61" s="1195"/>
      <c r="BL61" s="692"/>
      <c r="BM61" s="173"/>
      <c r="BN61" s="173"/>
      <c r="BO61" s="173"/>
      <c r="BP61" s="173"/>
      <c r="BQ61" s="173"/>
      <c r="BR61" s="173"/>
      <c r="BS61" s="173"/>
      <c r="BT61" s="173"/>
      <c r="BU61" s="173"/>
      <c r="BV61" s="173"/>
      <c r="BW61" s="173"/>
      <c r="BX61" s="173"/>
      <c r="BY61" s="173"/>
    </row>
    <row r="62" spans="1:77" s="188" customFormat="1" ht="13.5" customHeight="1">
      <c r="A62" s="188" t="s">
        <v>580</v>
      </c>
      <c r="B62" s="1251"/>
      <c r="C62" s="1267"/>
      <c r="D62" s="1273"/>
      <c r="E62" s="209" t="s">
        <v>466</v>
      </c>
      <c r="F62" s="208"/>
      <c r="G62" s="207">
        <v>173860</v>
      </c>
      <c r="H62" s="206"/>
      <c r="I62" s="207">
        <v>170500</v>
      </c>
      <c r="J62" s="206"/>
      <c r="K62" s="205" t="s">
        <v>552</v>
      </c>
      <c r="L62" s="204">
        <v>1620</v>
      </c>
      <c r="M62" s="203"/>
      <c r="N62" s="202" t="s">
        <v>551</v>
      </c>
      <c r="O62" s="204">
        <v>1590</v>
      </c>
      <c r="P62" s="203"/>
      <c r="Q62" s="202" t="s">
        <v>551</v>
      </c>
      <c r="R62" s="1258"/>
      <c r="S62" s="1265"/>
      <c r="T62" s="1274"/>
      <c r="U62" s="1285"/>
      <c r="V62" s="201"/>
      <c r="W62" s="200"/>
      <c r="X62" s="237"/>
      <c r="Y62" s="1188"/>
      <c r="Z62" s="692">
        <v>1050</v>
      </c>
      <c r="AA62" s="700">
        <v>716800</v>
      </c>
      <c r="AB62" s="1320"/>
      <c r="AC62" s="704">
        <v>7160</v>
      </c>
      <c r="AD62" s="198"/>
      <c r="AE62" s="1298"/>
      <c r="AF62" s="215"/>
      <c r="AG62" s="1286"/>
      <c r="AH62" s="196"/>
      <c r="AI62" s="196"/>
      <c r="AJ62" s="1323"/>
      <c r="AK62" s="195"/>
      <c r="AL62" s="1324"/>
      <c r="AM62" s="194" t="s">
        <v>550</v>
      </c>
      <c r="AN62" s="1289" t="e">
        <v>#REF!</v>
      </c>
      <c r="AO62" s="1292" t="e">
        <v>#REF!</v>
      </c>
      <c r="AP62" s="1302"/>
      <c r="AQ62" s="696" t="s">
        <v>549</v>
      </c>
      <c r="AR62" s="193">
        <v>2300</v>
      </c>
      <c r="AS62" s="192">
        <v>2500</v>
      </c>
      <c r="AT62" s="1258"/>
      <c r="AU62" s="1305"/>
      <c r="AV62" s="1301"/>
      <c r="AW62" s="1297"/>
      <c r="AX62" s="1302"/>
      <c r="AY62" s="210"/>
      <c r="AZ62" s="1302"/>
      <c r="BA62" s="1326"/>
      <c r="BB62" s="1262"/>
      <c r="BC62" s="1322"/>
      <c r="BD62" s="1318"/>
      <c r="BE62" s="236"/>
      <c r="BF62" s="1306"/>
      <c r="BG62" s="189"/>
      <c r="BH62" s="1192"/>
      <c r="BI62" s="1193"/>
      <c r="BJ62" s="1196"/>
      <c r="BL62" s="692"/>
      <c r="BM62" s="173"/>
      <c r="BN62" s="173"/>
      <c r="BO62" s="173"/>
      <c r="BP62" s="173"/>
      <c r="BQ62" s="173"/>
      <c r="BR62" s="173"/>
      <c r="BS62" s="173"/>
      <c r="BT62" s="173"/>
      <c r="BU62" s="173"/>
      <c r="BV62" s="173"/>
      <c r="BW62" s="173"/>
      <c r="BX62" s="173"/>
      <c r="BY62" s="173"/>
    </row>
    <row r="63" spans="1:77" s="188" customFormat="1" ht="13.5" customHeight="1">
      <c r="A63" s="188" t="s">
        <v>579</v>
      </c>
      <c r="B63" s="1251"/>
      <c r="C63" s="1266" t="s">
        <v>578</v>
      </c>
      <c r="D63" s="1268" t="s">
        <v>567</v>
      </c>
      <c r="E63" s="235" t="s">
        <v>462</v>
      </c>
      <c r="F63" s="208"/>
      <c r="G63" s="234">
        <v>31390</v>
      </c>
      <c r="H63" s="233">
        <v>38860</v>
      </c>
      <c r="I63" s="234">
        <v>28240</v>
      </c>
      <c r="J63" s="233">
        <v>35710</v>
      </c>
      <c r="K63" s="205" t="s">
        <v>552</v>
      </c>
      <c r="L63" s="232">
        <v>290</v>
      </c>
      <c r="M63" s="231">
        <v>360</v>
      </c>
      <c r="N63" s="230" t="s">
        <v>551</v>
      </c>
      <c r="O63" s="232">
        <v>260</v>
      </c>
      <c r="P63" s="231">
        <v>330</v>
      </c>
      <c r="Q63" s="230" t="s">
        <v>551</v>
      </c>
      <c r="R63" s="1258" t="s">
        <v>552</v>
      </c>
      <c r="S63" s="1263">
        <v>3260</v>
      </c>
      <c r="T63" s="1274" t="s">
        <v>552</v>
      </c>
      <c r="U63" s="1283">
        <v>30</v>
      </c>
      <c r="V63" s="205" t="s">
        <v>552</v>
      </c>
      <c r="W63" s="229">
        <v>7470</v>
      </c>
      <c r="X63" s="228">
        <v>70</v>
      </c>
      <c r="Y63" s="1286"/>
      <c r="Z63" s="692"/>
      <c r="AA63" s="238"/>
      <c r="AB63" s="1320"/>
      <c r="AC63" s="704"/>
      <c r="AD63" s="198"/>
      <c r="AE63" s="1298"/>
      <c r="AF63" s="215"/>
      <c r="AG63" s="1286"/>
      <c r="AH63" s="196"/>
      <c r="AI63" s="196"/>
      <c r="AJ63" s="1323"/>
      <c r="AK63" s="195"/>
      <c r="AL63" s="1324" t="s">
        <v>552</v>
      </c>
      <c r="AM63" s="227" t="s">
        <v>566</v>
      </c>
      <c r="AN63" s="1287">
        <v>2200</v>
      </c>
      <c r="AO63" s="1290">
        <v>2400</v>
      </c>
      <c r="AP63" s="1302" t="s">
        <v>552</v>
      </c>
      <c r="AQ63" s="226" t="s">
        <v>565</v>
      </c>
      <c r="AR63" s="225">
        <v>4800</v>
      </c>
      <c r="AS63" s="224">
        <v>5400</v>
      </c>
      <c r="AT63" s="1258" t="s">
        <v>552</v>
      </c>
      <c r="AU63" s="1303">
        <v>2800</v>
      </c>
      <c r="AV63" s="1301" t="s">
        <v>552</v>
      </c>
      <c r="AW63" s="1295">
        <v>20</v>
      </c>
      <c r="AX63" s="1302"/>
      <c r="AY63" s="210"/>
      <c r="AZ63" s="1302" t="s">
        <v>564</v>
      </c>
      <c r="BA63" s="1309" t="s">
        <v>563</v>
      </c>
      <c r="BB63" s="1311" t="s">
        <v>563</v>
      </c>
      <c r="BC63" s="1311" t="s">
        <v>563</v>
      </c>
      <c r="BD63" s="1313" t="s">
        <v>563</v>
      </c>
      <c r="BE63" s="236"/>
      <c r="BF63" s="1247" t="s">
        <v>562</v>
      </c>
      <c r="BG63" s="189"/>
      <c r="BH63" s="1190">
        <v>3240</v>
      </c>
      <c r="BI63" s="1193" t="s">
        <v>552</v>
      </c>
      <c r="BJ63" s="1194">
        <v>30</v>
      </c>
      <c r="BL63" s="692"/>
      <c r="BM63" s="173"/>
      <c r="BN63" s="173"/>
      <c r="BO63" s="173"/>
      <c r="BP63" s="173"/>
      <c r="BQ63" s="173"/>
      <c r="BR63" s="173"/>
      <c r="BS63" s="173"/>
      <c r="BT63" s="173"/>
      <c r="BU63" s="173"/>
      <c r="BV63" s="173"/>
      <c r="BW63" s="173"/>
      <c r="BX63" s="173"/>
      <c r="BY63" s="173"/>
    </row>
    <row r="64" spans="1:77" s="188" customFormat="1" ht="13.5" customHeight="1">
      <c r="A64" s="188" t="s">
        <v>577</v>
      </c>
      <c r="B64" s="1251"/>
      <c r="C64" s="1267"/>
      <c r="D64" s="1269"/>
      <c r="E64" s="222" t="s">
        <v>509</v>
      </c>
      <c r="F64" s="208"/>
      <c r="G64" s="221">
        <v>38860</v>
      </c>
      <c r="H64" s="220">
        <v>99150</v>
      </c>
      <c r="I64" s="221">
        <v>35710</v>
      </c>
      <c r="J64" s="220">
        <v>96000</v>
      </c>
      <c r="K64" s="205" t="s">
        <v>552</v>
      </c>
      <c r="L64" s="219">
        <v>360</v>
      </c>
      <c r="M64" s="218">
        <v>870</v>
      </c>
      <c r="N64" s="217" t="s">
        <v>551</v>
      </c>
      <c r="O64" s="219">
        <v>330</v>
      </c>
      <c r="P64" s="218">
        <v>840</v>
      </c>
      <c r="Q64" s="217" t="s">
        <v>551</v>
      </c>
      <c r="R64" s="1258"/>
      <c r="S64" s="1264"/>
      <c r="T64" s="1274"/>
      <c r="U64" s="1284"/>
      <c r="V64" s="205" t="s">
        <v>552</v>
      </c>
      <c r="W64" s="204">
        <v>7470</v>
      </c>
      <c r="X64" s="223">
        <v>70</v>
      </c>
      <c r="Y64" s="1286"/>
      <c r="Z64" s="692"/>
      <c r="AA64" s="238"/>
      <c r="AB64" s="1320"/>
      <c r="AC64" s="704"/>
      <c r="AD64" s="198"/>
      <c r="AE64" s="1298"/>
      <c r="AF64" s="215"/>
      <c r="AG64" s="1286"/>
      <c r="AH64" s="196"/>
      <c r="AI64" s="196"/>
      <c r="AJ64" s="1323"/>
      <c r="AK64" s="195"/>
      <c r="AL64" s="1324"/>
      <c r="AM64" s="214" t="s">
        <v>560</v>
      </c>
      <c r="AN64" s="1288" t="e">
        <v>#REF!</v>
      </c>
      <c r="AO64" s="1291" t="e">
        <v>#REF!</v>
      </c>
      <c r="AP64" s="1302"/>
      <c r="AQ64" s="213" t="s">
        <v>559</v>
      </c>
      <c r="AR64" s="212">
        <v>2600</v>
      </c>
      <c r="AS64" s="211">
        <v>2900</v>
      </c>
      <c r="AT64" s="1258"/>
      <c r="AU64" s="1304"/>
      <c r="AV64" s="1301"/>
      <c r="AW64" s="1296"/>
      <c r="AX64" s="1302"/>
      <c r="AY64" s="210"/>
      <c r="AZ64" s="1302"/>
      <c r="BA64" s="1310"/>
      <c r="BB64" s="1312"/>
      <c r="BC64" s="1312"/>
      <c r="BD64" s="1314"/>
      <c r="BE64" s="236"/>
      <c r="BF64" s="1248"/>
      <c r="BG64" s="189"/>
      <c r="BH64" s="1191"/>
      <c r="BI64" s="1193"/>
      <c r="BJ64" s="1195"/>
      <c r="BL64" s="692"/>
      <c r="BM64" s="173"/>
      <c r="BN64" s="173"/>
      <c r="BO64" s="173"/>
      <c r="BP64" s="173"/>
      <c r="BQ64" s="173"/>
      <c r="BR64" s="173"/>
      <c r="BS64" s="173"/>
      <c r="BT64" s="173"/>
      <c r="BU64" s="173"/>
      <c r="BV64" s="173"/>
      <c r="BW64" s="173"/>
      <c r="BX64" s="173"/>
      <c r="BY64" s="173"/>
    </row>
    <row r="65" spans="1:16185" s="188" customFormat="1" ht="13.5" customHeight="1">
      <c r="A65" s="188" t="s">
        <v>576</v>
      </c>
      <c r="B65" s="1251"/>
      <c r="C65" s="1267"/>
      <c r="D65" s="1272" t="s">
        <v>557</v>
      </c>
      <c r="E65" s="222" t="s">
        <v>556</v>
      </c>
      <c r="F65" s="208"/>
      <c r="G65" s="221">
        <v>99150</v>
      </c>
      <c r="H65" s="220">
        <v>173860</v>
      </c>
      <c r="I65" s="221">
        <v>96000</v>
      </c>
      <c r="J65" s="220">
        <v>170710</v>
      </c>
      <c r="K65" s="205" t="s">
        <v>552</v>
      </c>
      <c r="L65" s="219">
        <v>870</v>
      </c>
      <c r="M65" s="218">
        <v>1620</v>
      </c>
      <c r="N65" s="217" t="s">
        <v>551</v>
      </c>
      <c r="O65" s="219">
        <v>840</v>
      </c>
      <c r="P65" s="218">
        <v>1590</v>
      </c>
      <c r="Q65" s="217" t="s">
        <v>551</v>
      </c>
      <c r="R65" s="1258"/>
      <c r="S65" s="1264"/>
      <c r="T65" s="1274"/>
      <c r="U65" s="1284"/>
      <c r="V65" s="201"/>
      <c r="W65" s="200"/>
      <c r="X65" s="216"/>
      <c r="Y65" s="1188"/>
      <c r="Z65" s="692"/>
      <c r="AA65" s="238"/>
      <c r="AB65" s="1320"/>
      <c r="AC65" s="704"/>
      <c r="AD65" s="198"/>
      <c r="AE65" s="1298"/>
      <c r="AF65" s="215"/>
      <c r="AG65" s="1286"/>
      <c r="AH65" s="196"/>
      <c r="AI65" s="196"/>
      <c r="AJ65" s="1323"/>
      <c r="AK65" s="195"/>
      <c r="AL65" s="1324"/>
      <c r="AM65" s="214" t="s">
        <v>555</v>
      </c>
      <c r="AN65" s="1288" t="e">
        <v>#REF!</v>
      </c>
      <c r="AO65" s="1291" t="e">
        <v>#REF!</v>
      </c>
      <c r="AP65" s="1302"/>
      <c r="AQ65" s="213" t="s">
        <v>554</v>
      </c>
      <c r="AR65" s="212">
        <v>2300</v>
      </c>
      <c r="AS65" s="211">
        <v>2500</v>
      </c>
      <c r="AT65" s="1258"/>
      <c r="AU65" s="1304"/>
      <c r="AV65" s="1301"/>
      <c r="AW65" s="1296"/>
      <c r="AX65" s="1302"/>
      <c r="AY65" s="210"/>
      <c r="AZ65" s="1302"/>
      <c r="BA65" s="1315">
        <v>0.02</v>
      </c>
      <c r="BB65" s="1261">
        <v>0.03</v>
      </c>
      <c r="BC65" s="1261">
        <v>0.05</v>
      </c>
      <c r="BD65" s="1317">
        <v>0.06</v>
      </c>
      <c r="BE65" s="236"/>
      <c r="BF65" s="1306">
        <v>0.98</v>
      </c>
      <c r="BG65" s="189"/>
      <c r="BH65" s="1191"/>
      <c r="BI65" s="1193"/>
      <c r="BJ65" s="1195"/>
      <c r="BL65" s="692"/>
      <c r="BM65" s="173"/>
      <c r="BN65" s="173"/>
      <c r="BO65" s="173"/>
      <c r="BP65" s="173"/>
      <c r="BQ65" s="173"/>
      <c r="BR65" s="173"/>
      <c r="BS65" s="173"/>
      <c r="BT65" s="173"/>
      <c r="BU65" s="173"/>
      <c r="BV65" s="173"/>
      <c r="BW65" s="173"/>
      <c r="BX65" s="173"/>
      <c r="BY65" s="173"/>
    </row>
    <row r="66" spans="1:16185" s="188" customFormat="1" ht="13.5" customHeight="1">
      <c r="A66" s="188" t="s">
        <v>575</v>
      </c>
      <c r="B66" s="1251"/>
      <c r="C66" s="1267"/>
      <c r="D66" s="1273"/>
      <c r="E66" s="209" t="s">
        <v>466</v>
      </c>
      <c r="F66" s="208"/>
      <c r="G66" s="207">
        <v>173860</v>
      </c>
      <c r="H66" s="206"/>
      <c r="I66" s="207">
        <v>170710</v>
      </c>
      <c r="J66" s="206"/>
      <c r="K66" s="205" t="s">
        <v>552</v>
      </c>
      <c r="L66" s="204">
        <v>1620</v>
      </c>
      <c r="M66" s="203"/>
      <c r="N66" s="202" t="s">
        <v>551</v>
      </c>
      <c r="O66" s="204">
        <v>1590</v>
      </c>
      <c r="P66" s="203"/>
      <c r="Q66" s="202" t="s">
        <v>551</v>
      </c>
      <c r="R66" s="1258"/>
      <c r="S66" s="1265"/>
      <c r="T66" s="1274"/>
      <c r="U66" s="1285"/>
      <c r="V66" s="201"/>
      <c r="W66" s="200"/>
      <c r="X66" s="237"/>
      <c r="Y66" s="1188"/>
      <c r="Z66" s="692"/>
      <c r="AA66" s="238"/>
      <c r="AB66" s="1320"/>
      <c r="AC66" s="704"/>
      <c r="AD66" s="198"/>
      <c r="AE66" s="1298"/>
      <c r="AF66" s="215"/>
      <c r="AG66" s="1286"/>
      <c r="AH66" s="196"/>
      <c r="AI66" s="196"/>
      <c r="AJ66" s="1323"/>
      <c r="AK66" s="195"/>
      <c r="AL66" s="1324"/>
      <c r="AM66" s="194" t="s">
        <v>550</v>
      </c>
      <c r="AN66" s="1289" t="e">
        <v>#REF!</v>
      </c>
      <c r="AO66" s="1292" t="e">
        <v>#REF!</v>
      </c>
      <c r="AP66" s="1302"/>
      <c r="AQ66" s="696" t="s">
        <v>549</v>
      </c>
      <c r="AR66" s="193">
        <v>2000</v>
      </c>
      <c r="AS66" s="192">
        <v>2300</v>
      </c>
      <c r="AT66" s="1258"/>
      <c r="AU66" s="1305"/>
      <c r="AV66" s="1301"/>
      <c r="AW66" s="1297"/>
      <c r="AX66" s="1302"/>
      <c r="AY66" s="210"/>
      <c r="AZ66" s="1302"/>
      <c r="BA66" s="1316"/>
      <c r="BB66" s="1262"/>
      <c r="BC66" s="1262"/>
      <c r="BD66" s="1318"/>
      <c r="BE66" s="236"/>
      <c r="BF66" s="1306"/>
      <c r="BG66" s="189"/>
      <c r="BH66" s="1192"/>
      <c r="BI66" s="1193"/>
      <c r="BJ66" s="1196"/>
      <c r="BL66" s="692"/>
      <c r="BM66" s="173"/>
      <c r="BN66" s="173"/>
      <c r="BO66" s="173"/>
      <c r="BP66" s="173"/>
      <c r="BQ66" s="173"/>
      <c r="BR66" s="173"/>
      <c r="BS66" s="173"/>
      <c r="BT66" s="173"/>
      <c r="BU66" s="173"/>
      <c r="BV66" s="173"/>
      <c r="BW66" s="173"/>
      <c r="BX66" s="173"/>
      <c r="BY66" s="173"/>
    </row>
    <row r="67" spans="1:16185" s="188" customFormat="1" ht="13.5" customHeight="1">
      <c r="A67" s="188" t="s">
        <v>574</v>
      </c>
      <c r="B67" s="1251"/>
      <c r="C67" s="1266" t="s">
        <v>573</v>
      </c>
      <c r="D67" s="1268" t="s">
        <v>567</v>
      </c>
      <c r="E67" s="235" t="s">
        <v>462</v>
      </c>
      <c r="F67" s="208"/>
      <c r="G67" s="234">
        <v>30600</v>
      </c>
      <c r="H67" s="233">
        <v>38070</v>
      </c>
      <c r="I67" s="234">
        <v>27630</v>
      </c>
      <c r="J67" s="233">
        <v>35100</v>
      </c>
      <c r="K67" s="205" t="s">
        <v>552</v>
      </c>
      <c r="L67" s="232">
        <v>280</v>
      </c>
      <c r="M67" s="231">
        <v>350</v>
      </c>
      <c r="N67" s="230" t="s">
        <v>551</v>
      </c>
      <c r="O67" s="232">
        <v>250</v>
      </c>
      <c r="P67" s="231">
        <v>320</v>
      </c>
      <c r="Q67" s="230" t="s">
        <v>551</v>
      </c>
      <c r="R67" s="1258" t="s">
        <v>552</v>
      </c>
      <c r="S67" s="1263">
        <v>3070</v>
      </c>
      <c r="T67" s="1274" t="s">
        <v>552</v>
      </c>
      <c r="U67" s="1283">
        <v>30</v>
      </c>
      <c r="V67" s="205" t="s">
        <v>552</v>
      </c>
      <c r="W67" s="229">
        <v>7470</v>
      </c>
      <c r="X67" s="228">
        <v>70</v>
      </c>
      <c r="Y67" s="1286"/>
      <c r="Z67" s="692"/>
      <c r="AA67" s="238"/>
      <c r="AB67" s="1320"/>
      <c r="AC67" s="704"/>
      <c r="AD67" s="198"/>
      <c r="AE67" s="1298"/>
      <c r="AF67" s="215"/>
      <c r="AG67" s="1286"/>
      <c r="AH67" s="196"/>
      <c r="AI67" s="196"/>
      <c r="AJ67" s="1323"/>
      <c r="AK67" s="195"/>
      <c r="AL67" s="1324" t="s">
        <v>552</v>
      </c>
      <c r="AM67" s="227" t="s">
        <v>566</v>
      </c>
      <c r="AN67" s="1287">
        <v>2300</v>
      </c>
      <c r="AO67" s="1290">
        <v>2600</v>
      </c>
      <c r="AP67" s="1302" t="s">
        <v>552</v>
      </c>
      <c r="AQ67" s="226" t="s">
        <v>565</v>
      </c>
      <c r="AR67" s="225">
        <v>5400</v>
      </c>
      <c r="AS67" s="224">
        <v>6000</v>
      </c>
      <c r="AT67" s="1258" t="s">
        <v>552</v>
      </c>
      <c r="AU67" s="1303">
        <v>2630</v>
      </c>
      <c r="AV67" s="1301" t="s">
        <v>552</v>
      </c>
      <c r="AW67" s="1295">
        <v>20</v>
      </c>
      <c r="AX67" s="1302"/>
      <c r="AY67" s="210"/>
      <c r="AZ67" s="1302" t="s">
        <v>564</v>
      </c>
      <c r="BA67" s="1309" t="s">
        <v>563</v>
      </c>
      <c r="BB67" s="1311" t="s">
        <v>563</v>
      </c>
      <c r="BC67" s="1311" t="s">
        <v>563</v>
      </c>
      <c r="BD67" s="1313" t="s">
        <v>563</v>
      </c>
      <c r="BE67" s="236"/>
      <c r="BF67" s="1247" t="s">
        <v>562</v>
      </c>
      <c r="BG67" s="189"/>
      <c r="BH67" s="1190">
        <v>3050</v>
      </c>
      <c r="BI67" s="1193" t="s">
        <v>552</v>
      </c>
      <c r="BJ67" s="1194">
        <v>30</v>
      </c>
      <c r="BL67" s="692"/>
      <c r="BM67" s="173"/>
      <c r="BN67" s="173"/>
      <c r="BO67" s="173"/>
      <c r="BP67" s="173"/>
      <c r="BQ67" s="173"/>
      <c r="BR67" s="173"/>
      <c r="BS67" s="173"/>
      <c r="BT67" s="173"/>
      <c r="BU67" s="173"/>
      <c r="BV67" s="173"/>
      <c r="BW67" s="173"/>
      <c r="BX67" s="173"/>
      <c r="BY67" s="173"/>
    </row>
    <row r="68" spans="1:16185" s="188" customFormat="1" ht="13.5" customHeight="1">
      <c r="A68" s="188" t="s">
        <v>572</v>
      </c>
      <c r="B68" s="1251"/>
      <c r="C68" s="1267"/>
      <c r="D68" s="1269"/>
      <c r="E68" s="222" t="s">
        <v>509</v>
      </c>
      <c r="F68" s="208"/>
      <c r="G68" s="221">
        <v>38070</v>
      </c>
      <c r="H68" s="220">
        <v>98360</v>
      </c>
      <c r="I68" s="221">
        <v>35100</v>
      </c>
      <c r="J68" s="220">
        <v>95390</v>
      </c>
      <c r="K68" s="205" t="s">
        <v>552</v>
      </c>
      <c r="L68" s="219">
        <v>350</v>
      </c>
      <c r="M68" s="218">
        <v>870</v>
      </c>
      <c r="N68" s="217" t="s">
        <v>551</v>
      </c>
      <c r="O68" s="219">
        <v>320</v>
      </c>
      <c r="P68" s="218">
        <v>840</v>
      </c>
      <c r="Q68" s="217" t="s">
        <v>551</v>
      </c>
      <c r="R68" s="1258"/>
      <c r="S68" s="1264"/>
      <c r="T68" s="1274"/>
      <c r="U68" s="1284"/>
      <c r="V68" s="205" t="s">
        <v>552</v>
      </c>
      <c r="W68" s="204">
        <v>7470</v>
      </c>
      <c r="X68" s="223">
        <v>70</v>
      </c>
      <c r="Y68" s="1286"/>
      <c r="Z68" s="692"/>
      <c r="AA68" s="238"/>
      <c r="AB68" s="1320"/>
      <c r="AC68" s="704"/>
      <c r="AD68" s="198"/>
      <c r="AE68" s="1298"/>
      <c r="AF68" s="215"/>
      <c r="AG68" s="1286"/>
      <c r="AH68" s="196"/>
      <c r="AI68" s="196"/>
      <c r="AJ68" s="1323"/>
      <c r="AK68" s="195"/>
      <c r="AL68" s="1324"/>
      <c r="AM68" s="214" t="s">
        <v>560</v>
      </c>
      <c r="AN68" s="1288" t="e">
        <v>#REF!</v>
      </c>
      <c r="AO68" s="1291" t="e">
        <v>#REF!</v>
      </c>
      <c r="AP68" s="1302"/>
      <c r="AQ68" s="213" t="s">
        <v>559</v>
      </c>
      <c r="AR68" s="212">
        <v>2900</v>
      </c>
      <c r="AS68" s="211">
        <v>3300</v>
      </c>
      <c r="AT68" s="1258"/>
      <c r="AU68" s="1304"/>
      <c r="AV68" s="1301"/>
      <c r="AW68" s="1296"/>
      <c r="AX68" s="1302"/>
      <c r="AY68" s="210"/>
      <c r="AZ68" s="1302"/>
      <c r="BA68" s="1310"/>
      <c r="BB68" s="1312"/>
      <c r="BC68" s="1312"/>
      <c r="BD68" s="1314"/>
      <c r="BE68" s="236"/>
      <c r="BF68" s="1248"/>
      <c r="BG68" s="189"/>
      <c r="BH68" s="1191"/>
      <c r="BI68" s="1193"/>
      <c r="BJ68" s="1195"/>
      <c r="BL68" s="692"/>
      <c r="BM68" s="173"/>
      <c r="BN68" s="173"/>
      <c r="BO68" s="173"/>
      <c r="BP68" s="173"/>
      <c r="BQ68" s="173"/>
      <c r="BR68" s="173"/>
      <c r="BS68" s="173"/>
      <c r="BT68" s="173"/>
      <c r="BU68" s="173"/>
      <c r="BV68" s="173"/>
      <c r="BW68" s="173"/>
      <c r="BX68" s="173"/>
      <c r="BY68" s="173"/>
    </row>
    <row r="69" spans="1:16185" s="188" customFormat="1" ht="13.5" customHeight="1">
      <c r="A69" s="188" t="s">
        <v>571</v>
      </c>
      <c r="B69" s="1251"/>
      <c r="C69" s="1267"/>
      <c r="D69" s="1272" t="s">
        <v>557</v>
      </c>
      <c r="E69" s="222" t="s">
        <v>556</v>
      </c>
      <c r="F69" s="208"/>
      <c r="G69" s="221">
        <v>98360</v>
      </c>
      <c r="H69" s="220">
        <v>173070</v>
      </c>
      <c r="I69" s="221">
        <v>95390</v>
      </c>
      <c r="J69" s="220">
        <v>170100</v>
      </c>
      <c r="K69" s="205" t="s">
        <v>552</v>
      </c>
      <c r="L69" s="219">
        <v>870</v>
      </c>
      <c r="M69" s="218">
        <v>1620</v>
      </c>
      <c r="N69" s="217" t="s">
        <v>551</v>
      </c>
      <c r="O69" s="219">
        <v>840</v>
      </c>
      <c r="P69" s="218">
        <v>1590</v>
      </c>
      <c r="Q69" s="217" t="s">
        <v>551</v>
      </c>
      <c r="R69" s="1258"/>
      <c r="S69" s="1264"/>
      <c r="T69" s="1274"/>
      <c r="U69" s="1284"/>
      <c r="V69" s="201"/>
      <c r="W69" s="200"/>
      <c r="X69" s="216"/>
      <c r="Y69" s="1188"/>
      <c r="Z69" s="692"/>
      <c r="AA69" s="700"/>
      <c r="AB69" s="1320"/>
      <c r="AC69" s="704"/>
      <c r="AD69" s="198"/>
      <c r="AE69" s="1298"/>
      <c r="AF69" s="215"/>
      <c r="AG69" s="1286"/>
      <c r="AH69" s="196"/>
      <c r="AI69" s="196"/>
      <c r="AJ69" s="1323"/>
      <c r="AK69" s="195"/>
      <c r="AL69" s="1324"/>
      <c r="AM69" s="214" t="s">
        <v>555</v>
      </c>
      <c r="AN69" s="1288" t="e">
        <v>#REF!</v>
      </c>
      <c r="AO69" s="1291" t="e">
        <v>#REF!</v>
      </c>
      <c r="AP69" s="1302"/>
      <c r="AQ69" s="213" t="s">
        <v>554</v>
      </c>
      <c r="AR69" s="212">
        <v>2500</v>
      </c>
      <c r="AS69" s="211">
        <v>2800</v>
      </c>
      <c r="AT69" s="1258"/>
      <c r="AU69" s="1304"/>
      <c r="AV69" s="1301"/>
      <c r="AW69" s="1296"/>
      <c r="AX69" s="1302"/>
      <c r="AY69" s="210"/>
      <c r="AZ69" s="1302"/>
      <c r="BA69" s="1315">
        <v>0.02</v>
      </c>
      <c r="BB69" s="1261">
        <v>0.03</v>
      </c>
      <c r="BC69" s="1261">
        <v>0.05</v>
      </c>
      <c r="BD69" s="1317">
        <v>0.06</v>
      </c>
      <c r="BE69" s="236"/>
      <c r="BF69" s="1306">
        <v>0.99</v>
      </c>
      <c r="BG69" s="189"/>
      <c r="BH69" s="1191"/>
      <c r="BI69" s="1193"/>
      <c r="BJ69" s="1195"/>
      <c r="BL69" s="692"/>
      <c r="BM69" s="173"/>
      <c r="BN69" s="173"/>
      <c r="BO69" s="173"/>
      <c r="BP69" s="173"/>
      <c r="BQ69" s="173"/>
      <c r="BR69" s="173"/>
      <c r="BS69" s="173"/>
      <c r="BT69" s="173"/>
      <c r="BU69" s="173"/>
      <c r="BV69" s="173"/>
      <c r="BW69" s="173"/>
      <c r="BX69" s="173"/>
      <c r="BY69" s="173"/>
    </row>
    <row r="70" spans="1:16185" s="188" customFormat="1" ht="13.5" customHeight="1">
      <c r="A70" s="188" t="s">
        <v>570</v>
      </c>
      <c r="B70" s="1251"/>
      <c r="C70" s="1267"/>
      <c r="D70" s="1273"/>
      <c r="E70" s="209" t="s">
        <v>466</v>
      </c>
      <c r="F70" s="208"/>
      <c r="G70" s="207">
        <v>173070</v>
      </c>
      <c r="H70" s="206"/>
      <c r="I70" s="207">
        <v>170100</v>
      </c>
      <c r="J70" s="206"/>
      <c r="K70" s="205" t="s">
        <v>552</v>
      </c>
      <c r="L70" s="204">
        <v>1620</v>
      </c>
      <c r="M70" s="203"/>
      <c r="N70" s="202" t="s">
        <v>551</v>
      </c>
      <c r="O70" s="204">
        <v>1590</v>
      </c>
      <c r="P70" s="203"/>
      <c r="Q70" s="202" t="s">
        <v>551</v>
      </c>
      <c r="R70" s="1258"/>
      <c r="S70" s="1265"/>
      <c r="T70" s="1274"/>
      <c r="U70" s="1285"/>
      <c r="V70" s="201"/>
      <c r="W70" s="200"/>
      <c r="X70" s="237"/>
      <c r="Y70" s="1188"/>
      <c r="Z70" s="692"/>
      <c r="AA70" s="700"/>
      <c r="AB70" s="1320"/>
      <c r="AC70" s="704"/>
      <c r="AD70" s="198"/>
      <c r="AE70" s="1298"/>
      <c r="AF70" s="215"/>
      <c r="AG70" s="1286"/>
      <c r="AH70" s="196"/>
      <c r="AI70" s="196"/>
      <c r="AJ70" s="1323"/>
      <c r="AK70" s="195"/>
      <c r="AL70" s="1324"/>
      <c r="AM70" s="194" t="s">
        <v>550</v>
      </c>
      <c r="AN70" s="1289" t="e">
        <v>#REF!</v>
      </c>
      <c r="AO70" s="1292" t="e">
        <v>#REF!</v>
      </c>
      <c r="AP70" s="1302"/>
      <c r="AQ70" s="696" t="s">
        <v>549</v>
      </c>
      <c r="AR70" s="193">
        <v>2300</v>
      </c>
      <c r="AS70" s="192">
        <v>2500</v>
      </c>
      <c r="AT70" s="1258"/>
      <c r="AU70" s="1305"/>
      <c r="AV70" s="1301"/>
      <c r="AW70" s="1297"/>
      <c r="AX70" s="1302"/>
      <c r="AY70" s="210"/>
      <c r="AZ70" s="1302"/>
      <c r="BA70" s="1316"/>
      <c r="BB70" s="1262"/>
      <c r="BC70" s="1262"/>
      <c r="BD70" s="1318"/>
      <c r="BE70" s="236"/>
      <c r="BF70" s="1306"/>
      <c r="BG70" s="189"/>
      <c r="BH70" s="1192"/>
      <c r="BI70" s="1193"/>
      <c r="BJ70" s="1196"/>
      <c r="BL70" s="692"/>
      <c r="BM70" s="173"/>
      <c r="BN70" s="173"/>
      <c r="BO70" s="173"/>
      <c r="BP70" s="173"/>
      <c r="BQ70" s="173"/>
      <c r="BR70" s="173"/>
      <c r="BS70" s="173"/>
      <c r="BT70" s="173"/>
      <c r="BU70" s="173"/>
      <c r="BV70" s="173"/>
      <c r="BW70" s="173"/>
      <c r="BX70" s="173"/>
      <c r="BY70" s="173"/>
    </row>
    <row r="71" spans="1:16185" s="188" customFormat="1" ht="13.5" customHeight="1">
      <c r="A71" s="188" t="s">
        <v>569</v>
      </c>
      <c r="B71" s="1251"/>
      <c r="C71" s="1266" t="s">
        <v>568</v>
      </c>
      <c r="D71" s="1268" t="s">
        <v>567</v>
      </c>
      <c r="E71" s="235" t="s">
        <v>462</v>
      </c>
      <c r="F71" s="208"/>
      <c r="G71" s="234">
        <v>29870</v>
      </c>
      <c r="H71" s="233">
        <v>37340</v>
      </c>
      <c r="I71" s="234">
        <v>27070</v>
      </c>
      <c r="J71" s="233">
        <v>34540</v>
      </c>
      <c r="K71" s="205" t="s">
        <v>552</v>
      </c>
      <c r="L71" s="232">
        <v>280</v>
      </c>
      <c r="M71" s="231">
        <v>350</v>
      </c>
      <c r="N71" s="230" t="s">
        <v>551</v>
      </c>
      <c r="O71" s="232">
        <v>250</v>
      </c>
      <c r="P71" s="231">
        <v>320</v>
      </c>
      <c r="Q71" s="230" t="s">
        <v>551</v>
      </c>
      <c r="R71" s="1258" t="s">
        <v>552</v>
      </c>
      <c r="S71" s="1263">
        <v>2900</v>
      </c>
      <c r="T71" s="1274" t="s">
        <v>552</v>
      </c>
      <c r="U71" s="1283">
        <v>20</v>
      </c>
      <c r="V71" s="205" t="s">
        <v>552</v>
      </c>
      <c r="W71" s="229">
        <v>7470</v>
      </c>
      <c r="X71" s="228">
        <v>70</v>
      </c>
      <c r="Y71" s="1286"/>
      <c r="Z71" s="692"/>
      <c r="AA71" s="700"/>
      <c r="AB71" s="1320"/>
      <c r="AC71" s="704"/>
      <c r="AD71" s="198"/>
      <c r="AE71" s="1298"/>
      <c r="AF71" s="215"/>
      <c r="AG71" s="1286"/>
      <c r="AH71" s="196"/>
      <c r="AI71" s="196"/>
      <c r="AJ71" s="1323"/>
      <c r="AK71" s="195"/>
      <c r="AL71" s="1324" t="s">
        <v>552</v>
      </c>
      <c r="AM71" s="227" t="s">
        <v>566</v>
      </c>
      <c r="AN71" s="1287">
        <v>2200</v>
      </c>
      <c r="AO71" s="1290">
        <v>2400</v>
      </c>
      <c r="AP71" s="1302" t="s">
        <v>552</v>
      </c>
      <c r="AQ71" s="226" t="s">
        <v>565</v>
      </c>
      <c r="AR71" s="225">
        <v>4800</v>
      </c>
      <c r="AS71" s="224">
        <v>5400</v>
      </c>
      <c r="AT71" s="1258" t="s">
        <v>552</v>
      </c>
      <c r="AU71" s="1303">
        <v>2490</v>
      </c>
      <c r="AV71" s="1301" t="s">
        <v>552</v>
      </c>
      <c r="AW71" s="1295">
        <v>20</v>
      </c>
      <c r="AX71" s="1302"/>
      <c r="AY71" s="210"/>
      <c r="AZ71" s="1302" t="s">
        <v>564</v>
      </c>
      <c r="BA71" s="1309" t="s">
        <v>563</v>
      </c>
      <c r="BB71" s="1311" t="s">
        <v>563</v>
      </c>
      <c r="BC71" s="1311" t="s">
        <v>563</v>
      </c>
      <c r="BD71" s="1313" t="s">
        <v>563</v>
      </c>
      <c r="BE71" s="190"/>
      <c r="BF71" s="1247" t="s">
        <v>562</v>
      </c>
      <c r="BG71" s="189"/>
      <c r="BH71" s="1190">
        <v>2880</v>
      </c>
      <c r="BI71" s="1193" t="s">
        <v>552</v>
      </c>
      <c r="BJ71" s="1194">
        <v>20</v>
      </c>
      <c r="BL71" s="692"/>
      <c r="BM71" s="173"/>
      <c r="BN71" s="173"/>
      <c r="BO71" s="173"/>
      <c r="BP71" s="173"/>
      <c r="BQ71" s="173"/>
      <c r="BR71" s="173"/>
      <c r="BS71" s="173"/>
      <c r="BT71" s="173"/>
      <c r="BU71" s="173"/>
      <c r="BV71" s="173"/>
      <c r="BW71" s="173"/>
      <c r="BX71" s="173"/>
      <c r="BY71" s="173"/>
    </row>
    <row r="72" spans="1:16185" s="188" customFormat="1" ht="13.5" customHeight="1">
      <c r="A72" s="188" t="s">
        <v>561</v>
      </c>
      <c r="B72" s="1251"/>
      <c r="C72" s="1267"/>
      <c r="D72" s="1269"/>
      <c r="E72" s="222" t="s">
        <v>509</v>
      </c>
      <c r="F72" s="208"/>
      <c r="G72" s="221">
        <v>37340</v>
      </c>
      <c r="H72" s="220">
        <v>97630</v>
      </c>
      <c r="I72" s="221">
        <v>34540</v>
      </c>
      <c r="J72" s="220">
        <v>94830</v>
      </c>
      <c r="K72" s="205" t="s">
        <v>552</v>
      </c>
      <c r="L72" s="219">
        <v>350</v>
      </c>
      <c r="M72" s="218">
        <v>860</v>
      </c>
      <c r="N72" s="217" t="s">
        <v>551</v>
      </c>
      <c r="O72" s="219">
        <v>320</v>
      </c>
      <c r="P72" s="218">
        <v>830</v>
      </c>
      <c r="Q72" s="217" t="s">
        <v>551</v>
      </c>
      <c r="R72" s="1258"/>
      <c r="S72" s="1264"/>
      <c r="T72" s="1274"/>
      <c r="U72" s="1284"/>
      <c r="V72" s="205" t="s">
        <v>552</v>
      </c>
      <c r="W72" s="204">
        <v>7470</v>
      </c>
      <c r="X72" s="223">
        <v>70</v>
      </c>
      <c r="Y72" s="1286"/>
      <c r="Z72" s="692"/>
      <c r="AA72" s="700"/>
      <c r="AB72" s="1320"/>
      <c r="AC72" s="704"/>
      <c r="AD72" s="198"/>
      <c r="AE72" s="1298"/>
      <c r="AF72" s="215"/>
      <c r="AG72" s="1286"/>
      <c r="AH72" s="196"/>
      <c r="AI72" s="196"/>
      <c r="AJ72" s="1323"/>
      <c r="AK72" s="195"/>
      <c r="AL72" s="1324"/>
      <c r="AM72" s="214" t="s">
        <v>560</v>
      </c>
      <c r="AN72" s="1288" t="e">
        <v>#REF!</v>
      </c>
      <c r="AO72" s="1291" t="e">
        <v>#REF!</v>
      </c>
      <c r="AP72" s="1302"/>
      <c r="AQ72" s="213" t="s">
        <v>559</v>
      </c>
      <c r="AR72" s="212">
        <v>2600</v>
      </c>
      <c r="AS72" s="211">
        <v>2900</v>
      </c>
      <c r="AT72" s="1258"/>
      <c r="AU72" s="1304"/>
      <c r="AV72" s="1301"/>
      <c r="AW72" s="1296"/>
      <c r="AX72" s="1302"/>
      <c r="AY72" s="210"/>
      <c r="AZ72" s="1302"/>
      <c r="BA72" s="1310"/>
      <c r="BB72" s="1312"/>
      <c r="BC72" s="1312"/>
      <c r="BD72" s="1314"/>
      <c r="BE72" s="190"/>
      <c r="BF72" s="1248"/>
      <c r="BG72" s="189"/>
      <c r="BH72" s="1191"/>
      <c r="BI72" s="1193"/>
      <c r="BJ72" s="1195"/>
      <c r="BK72" s="189"/>
      <c r="BL72" s="692"/>
      <c r="BM72" s="173"/>
      <c r="BN72" s="173"/>
      <c r="BO72" s="173"/>
      <c r="BP72" s="173"/>
      <c r="BQ72" s="173"/>
      <c r="BR72" s="173"/>
      <c r="BS72" s="173"/>
      <c r="BT72" s="173"/>
      <c r="BU72" s="173"/>
      <c r="BV72" s="173"/>
      <c r="BW72" s="173"/>
      <c r="BX72" s="173"/>
      <c r="BY72" s="173"/>
    </row>
    <row r="73" spans="1:16185" s="188" customFormat="1" ht="13.5" customHeight="1">
      <c r="A73" s="188" t="s">
        <v>558</v>
      </c>
      <c r="B73" s="1251"/>
      <c r="C73" s="1267"/>
      <c r="D73" s="1272" t="s">
        <v>557</v>
      </c>
      <c r="E73" s="222" t="s">
        <v>556</v>
      </c>
      <c r="F73" s="208"/>
      <c r="G73" s="221">
        <v>97630</v>
      </c>
      <c r="H73" s="220">
        <v>172340</v>
      </c>
      <c r="I73" s="221">
        <v>94830</v>
      </c>
      <c r="J73" s="220">
        <v>169540</v>
      </c>
      <c r="K73" s="205" t="s">
        <v>552</v>
      </c>
      <c r="L73" s="219">
        <v>860</v>
      </c>
      <c r="M73" s="218">
        <v>1610</v>
      </c>
      <c r="N73" s="217" t="s">
        <v>551</v>
      </c>
      <c r="O73" s="219">
        <v>830</v>
      </c>
      <c r="P73" s="218">
        <v>1580</v>
      </c>
      <c r="Q73" s="217" t="s">
        <v>551</v>
      </c>
      <c r="R73" s="1258"/>
      <c r="S73" s="1264"/>
      <c r="T73" s="1274"/>
      <c r="U73" s="1284"/>
      <c r="V73" s="201"/>
      <c r="W73" s="200"/>
      <c r="X73" s="216"/>
      <c r="Y73" s="1188"/>
      <c r="Z73" s="692"/>
      <c r="AA73" s="700"/>
      <c r="AB73" s="1320"/>
      <c r="AC73" s="704"/>
      <c r="AD73" s="198"/>
      <c r="AE73" s="1298"/>
      <c r="AF73" s="215"/>
      <c r="AG73" s="1286"/>
      <c r="AH73" s="196"/>
      <c r="AI73" s="196"/>
      <c r="AJ73" s="1323"/>
      <c r="AK73" s="195"/>
      <c r="AL73" s="1324"/>
      <c r="AM73" s="214" t="s">
        <v>555</v>
      </c>
      <c r="AN73" s="1288" t="e">
        <v>#REF!</v>
      </c>
      <c r="AO73" s="1291" t="e">
        <v>#REF!</v>
      </c>
      <c r="AP73" s="1302"/>
      <c r="AQ73" s="213" t="s">
        <v>554</v>
      </c>
      <c r="AR73" s="212">
        <v>2300</v>
      </c>
      <c r="AS73" s="211">
        <v>2500</v>
      </c>
      <c r="AT73" s="1258"/>
      <c r="AU73" s="1304"/>
      <c r="AV73" s="1301"/>
      <c r="AW73" s="1296"/>
      <c r="AX73" s="1302"/>
      <c r="AY73" s="210"/>
      <c r="AZ73" s="1302"/>
      <c r="BA73" s="1315">
        <v>0.02</v>
      </c>
      <c r="BB73" s="1261">
        <v>0.03</v>
      </c>
      <c r="BC73" s="1261">
        <v>0.05</v>
      </c>
      <c r="BD73" s="1317">
        <v>0.06</v>
      </c>
      <c r="BE73" s="190"/>
      <c r="BF73" s="1306">
        <v>0.99</v>
      </c>
      <c r="BG73" s="189"/>
      <c r="BH73" s="1191"/>
      <c r="BI73" s="1193"/>
      <c r="BJ73" s="1195"/>
      <c r="BK73" s="189"/>
      <c r="BL73" s="692"/>
      <c r="BM73" s="173"/>
      <c r="BN73" s="173"/>
      <c r="BO73" s="173"/>
      <c r="BP73" s="173"/>
      <c r="BQ73" s="173"/>
      <c r="BR73" s="173"/>
      <c r="BS73" s="173"/>
      <c r="BT73" s="173"/>
      <c r="BU73" s="173"/>
      <c r="BV73" s="173"/>
      <c r="BW73" s="173"/>
      <c r="BX73" s="173"/>
      <c r="BY73" s="173"/>
    </row>
    <row r="74" spans="1:16185" s="188" customFormat="1" ht="13.5" customHeight="1">
      <c r="A74" s="188" t="s">
        <v>553</v>
      </c>
      <c r="B74" s="1293"/>
      <c r="C74" s="1267"/>
      <c r="D74" s="1273"/>
      <c r="E74" s="209" t="s">
        <v>466</v>
      </c>
      <c r="F74" s="208"/>
      <c r="G74" s="207">
        <v>172340</v>
      </c>
      <c r="H74" s="206"/>
      <c r="I74" s="207">
        <v>169540</v>
      </c>
      <c r="J74" s="206"/>
      <c r="K74" s="205" t="s">
        <v>552</v>
      </c>
      <c r="L74" s="204">
        <v>1610</v>
      </c>
      <c r="M74" s="203"/>
      <c r="N74" s="202" t="s">
        <v>551</v>
      </c>
      <c r="O74" s="204">
        <v>1580</v>
      </c>
      <c r="P74" s="203"/>
      <c r="Q74" s="202" t="s">
        <v>551</v>
      </c>
      <c r="R74" s="1258"/>
      <c r="S74" s="1265"/>
      <c r="T74" s="1274"/>
      <c r="U74" s="1285"/>
      <c r="V74" s="201"/>
      <c r="W74" s="200"/>
      <c r="X74" s="199"/>
      <c r="Y74" s="1188"/>
      <c r="Z74" s="692"/>
      <c r="AA74" s="701"/>
      <c r="AB74" s="1320"/>
      <c r="AC74" s="705"/>
      <c r="AD74" s="198"/>
      <c r="AE74" s="1298"/>
      <c r="AF74" s="197"/>
      <c r="AG74" s="1286"/>
      <c r="AH74" s="196"/>
      <c r="AI74" s="196"/>
      <c r="AJ74" s="1323"/>
      <c r="AK74" s="195"/>
      <c r="AL74" s="1324"/>
      <c r="AM74" s="194" t="s">
        <v>550</v>
      </c>
      <c r="AN74" s="1289" t="e">
        <v>#REF!</v>
      </c>
      <c r="AO74" s="1292" t="e">
        <v>#REF!</v>
      </c>
      <c r="AP74" s="1302"/>
      <c r="AQ74" s="696" t="s">
        <v>549</v>
      </c>
      <c r="AR74" s="193">
        <v>2000</v>
      </c>
      <c r="AS74" s="192">
        <v>2300</v>
      </c>
      <c r="AT74" s="1258"/>
      <c r="AU74" s="1305"/>
      <c r="AV74" s="1301"/>
      <c r="AW74" s="1297"/>
      <c r="AX74" s="1302"/>
      <c r="AY74" s="191"/>
      <c r="AZ74" s="1302"/>
      <c r="BA74" s="1315"/>
      <c r="BB74" s="1261"/>
      <c r="BC74" s="1261"/>
      <c r="BD74" s="1317"/>
      <c r="BE74" s="190"/>
      <c r="BF74" s="1328"/>
      <c r="BG74" s="189"/>
      <c r="BH74" s="1191"/>
      <c r="BI74" s="1193"/>
      <c r="BJ74" s="1195"/>
      <c r="BK74" s="189"/>
      <c r="BL74" s="692"/>
      <c r="BM74" s="173"/>
      <c r="BN74" s="173"/>
      <c r="BO74" s="173"/>
      <c r="BP74" s="173"/>
      <c r="BQ74" s="173"/>
      <c r="BR74" s="173"/>
      <c r="BS74" s="173"/>
      <c r="BT74" s="173"/>
      <c r="BU74" s="173"/>
      <c r="BV74" s="173"/>
      <c r="BW74" s="173"/>
      <c r="BX74" s="173"/>
      <c r="BY74" s="173"/>
    </row>
    <row r="75" spans="1:16185" s="173" customFormat="1">
      <c r="B75" s="185"/>
      <c r="C75" s="185"/>
      <c r="D75" s="185"/>
      <c r="E75" s="185"/>
      <c r="F75" s="184"/>
      <c r="G75" s="175"/>
      <c r="H75" s="183"/>
      <c r="I75" s="176"/>
      <c r="J75" s="183"/>
      <c r="K75" s="692"/>
      <c r="L75" s="175"/>
      <c r="M75" s="183"/>
      <c r="N75" s="174"/>
      <c r="O75" s="176"/>
      <c r="P75" s="183"/>
      <c r="Q75" s="174"/>
      <c r="R75" s="174"/>
      <c r="S75" s="182"/>
      <c r="T75" s="181"/>
      <c r="U75" s="180"/>
      <c r="V75" s="692"/>
      <c r="W75" s="691"/>
      <c r="X75" s="690"/>
      <c r="Y75" s="174"/>
      <c r="Z75" s="692"/>
      <c r="AA75" s="176"/>
      <c r="AB75" s="692"/>
      <c r="AC75" s="179"/>
      <c r="AD75" s="179"/>
      <c r="AE75" s="692"/>
      <c r="AF75" s="179"/>
      <c r="AG75" s="174"/>
      <c r="AH75" s="187"/>
      <c r="AI75" s="187"/>
      <c r="AJ75" s="692"/>
      <c r="AK75" s="186"/>
      <c r="AL75" s="175"/>
      <c r="AM75" s="177"/>
      <c r="AN75" s="175"/>
      <c r="AO75" s="175"/>
      <c r="AP75" s="175"/>
      <c r="AQ75" s="177"/>
      <c r="AR75" s="175"/>
      <c r="AS75" s="175"/>
      <c r="AT75" s="174"/>
      <c r="AU75" s="176"/>
      <c r="AV75" s="692"/>
      <c r="AW75" s="175"/>
      <c r="AX75" s="175"/>
      <c r="AY75" s="177"/>
      <c r="AZ75" s="175"/>
      <c r="BA75" s="1329"/>
      <c r="BB75" s="1329"/>
      <c r="BC75" s="1329"/>
      <c r="BD75" s="1329"/>
      <c r="BE75" s="175"/>
      <c r="BF75" s="177"/>
      <c r="BG75" s="175"/>
      <c r="BH75" s="1187"/>
      <c r="BI75" s="1188"/>
      <c r="BJ75" s="1189"/>
      <c r="BK75" s="175"/>
      <c r="BL75" s="174"/>
      <c r="BZ75" s="172"/>
      <c r="CA75" s="172"/>
      <c r="CB75" s="172"/>
      <c r="CC75" s="172"/>
      <c r="CD75" s="172"/>
      <c r="CE75" s="172"/>
      <c r="CF75" s="172"/>
      <c r="CG75" s="172"/>
      <c r="CH75" s="172"/>
      <c r="CI75" s="172"/>
      <c r="CJ75" s="172"/>
      <c r="CK75" s="172"/>
      <c r="CL75" s="172"/>
      <c r="CM75" s="172"/>
      <c r="CN75" s="172"/>
      <c r="CO75" s="172"/>
      <c r="CP75" s="172"/>
      <c r="CQ75" s="172"/>
      <c r="CR75" s="172"/>
      <c r="CS75" s="172"/>
      <c r="CT75" s="172"/>
      <c r="CU75" s="172"/>
      <c r="CV75" s="172"/>
      <c r="CW75" s="172"/>
      <c r="CX75" s="172"/>
      <c r="CY75" s="172"/>
      <c r="CZ75" s="172"/>
      <c r="DA75" s="172"/>
      <c r="DB75" s="172"/>
      <c r="DC75" s="172"/>
      <c r="DD75" s="172"/>
      <c r="DE75" s="172"/>
      <c r="DF75" s="172"/>
      <c r="DG75" s="172"/>
      <c r="DH75" s="172"/>
      <c r="DI75" s="172"/>
      <c r="DJ75" s="172"/>
      <c r="DK75" s="172"/>
      <c r="DL75" s="172"/>
      <c r="DM75" s="172"/>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c r="HO75" s="172"/>
      <c r="HP75" s="172"/>
      <c r="HQ75" s="172"/>
      <c r="HR75" s="172"/>
      <c r="HS75" s="172"/>
      <c r="HT75" s="172"/>
      <c r="HU75" s="172"/>
      <c r="HV75" s="172"/>
      <c r="HW75" s="172"/>
      <c r="HX75" s="172"/>
      <c r="HY75" s="172"/>
      <c r="HZ75" s="172"/>
      <c r="IA75" s="172"/>
      <c r="IB75" s="172"/>
      <c r="IC75" s="172"/>
      <c r="ID75" s="172"/>
      <c r="IE75" s="172"/>
      <c r="IF75" s="172"/>
      <c r="IG75" s="172"/>
      <c r="IH75" s="172"/>
      <c r="II75" s="172"/>
      <c r="IJ75" s="172"/>
      <c r="IK75" s="172"/>
      <c r="IL75" s="172"/>
      <c r="IM75" s="172"/>
      <c r="IN75" s="172"/>
      <c r="IO75" s="172"/>
      <c r="IP75" s="172"/>
      <c r="IQ75" s="172"/>
      <c r="IR75" s="172"/>
      <c r="IS75" s="172"/>
      <c r="IT75" s="172"/>
      <c r="IU75" s="172"/>
      <c r="IV75" s="172"/>
      <c r="IW75" s="172"/>
      <c r="IX75" s="172"/>
      <c r="IY75" s="172"/>
      <c r="IZ75" s="172"/>
      <c r="JA75" s="172"/>
      <c r="JB75" s="172"/>
      <c r="JC75" s="172"/>
      <c r="JD75" s="172"/>
      <c r="JE75" s="172"/>
      <c r="JF75" s="172"/>
      <c r="JG75" s="172"/>
      <c r="JH75" s="172"/>
      <c r="JI75" s="172"/>
      <c r="JJ75" s="172"/>
      <c r="JK75" s="172"/>
      <c r="JL75" s="172"/>
      <c r="JM75" s="172"/>
      <c r="JN75" s="172"/>
      <c r="JO75" s="172"/>
      <c r="JP75" s="172"/>
      <c r="JQ75" s="172"/>
      <c r="JR75" s="172"/>
      <c r="JS75" s="172"/>
      <c r="JT75" s="172"/>
      <c r="JU75" s="172"/>
      <c r="JV75" s="172"/>
      <c r="JW75" s="172"/>
      <c r="JX75" s="172"/>
      <c r="JY75" s="172"/>
      <c r="JZ75" s="172"/>
      <c r="KA75" s="172"/>
      <c r="KB75" s="172"/>
      <c r="KC75" s="172"/>
      <c r="KD75" s="172"/>
      <c r="KE75" s="172"/>
      <c r="KF75" s="172"/>
      <c r="KG75" s="172"/>
      <c r="KH75" s="172"/>
      <c r="KI75" s="172"/>
      <c r="KJ75" s="172"/>
      <c r="KK75" s="172"/>
      <c r="KL75" s="172"/>
      <c r="KM75" s="172"/>
      <c r="KN75" s="172"/>
      <c r="KO75" s="172"/>
      <c r="KP75" s="172"/>
      <c r="KQ75" s="172"/>
      <c r="KR75" s="172"/>
      <c r="KS75" s="172"/>
      <c r="KT75" s="172"/>
      <c r="KU75" s="172"/>
      <c r="KV75" s="172"/>
      <c r="KW75" s="172"/>
      <c r="KX75" s="172"/>
      <c r="KY75" s="172"/>
      <c r="KZ75" s="172"/>
      <c r="LA75" s="172"/>
      <c r="LB75" s="172"/>
      <c r="LC75" s="172"/>
      <c r="LD75" s="172"/>
      <c r="LE75" s="172"/>
      <c r="LF75" s="172"/>
      <c r="LG75" s="172"/>
      <c r="LH75" s="172"/>
      <c r="LI75" s="172"/>
      <c r="LJ75" s="172"/>
      <c r="LK75" s="172"/>
      <c r="LL75" s="172"/>
      <c r="LM75" s="172"/>
      <c r="LN75" s="172"/>
      <c r="LO75" s="172"/>
      <c r="LP75" s="172"/>
      <c r="LQ75" s="172"/>
      <c r="LR75" s="172"/>
      <c r="LS75" s="172"/>
      <c r="LT75" s="172"/>
      <c r="LU75" s="172"/>
      <c r="LV75" s="172"/>
      <c r="LW75" s="172"/>
      <c r="LX75" s="172"/>
      <c r="LY75" s="172"/>
      <c r="LZ75" s="172"/>
      <c r="MA75" s="172"/>
      <c r="MB75" s="172"/>
      <c r="MC75" s="172"/>
      <c r="MD75" s="172"/>
      <c r="ME75" s="172"/>
      <c r="MF75" s="172"/>
      <c r="MG75" s="172"/>
      <c r="MH75" s="172"/>
      <c r="MI75" s="172"/>
      <c r="MJ75" s="172"/>
      <c r="MK75" s="172"/>
      <c r="ML75" s="172"/>
      <c r="MM75" s="172"/>
      <c r="MN75" s="172"/>
      <c r="MO75" s="172"/>
      <c r="MP75" s="172"/>
      <c r="MQ75" s="172"/>
      <c r="MR75" s="172"/>
      <c r="MS75" s="172"/>
      <c r="MT75" s="172"/>
      <c r="MU75" s="172"/>
      <c r="MV75" s="172"/>
      <c r="MW75" s="172"/>
      <c r="MX75" s="172"/>
      <c r="MY75" s="172"/>
      <c r="MZ75" s="172"/>
      <c r="NA75" s="172"/>
      <c r="NB75" s="172"/>
      <c r="NC75" s="172"/>
      <c r="ND75" s="172"/>
      <c r="NE75" s="172"/>
      <c r="NF75" s="172"/>
      <c r="NG75" s="172"/>
      <c r="NH75" s="172"/>
      <c r="NI75" s="172"/>
      <c r="NJ75" s="172"/>
      <c r="NK75" s="172"/>
      <c r="NL75" s="172"/>
      <c r="NM75" s="172"/>
      <c r="NN75" s="172"/>
      <c r="NO75" s="172"/>
      <c r="NP75" s="172"/>
      <c r="NQ75" s="172"/>
      <c r="NR75" s="172"/>
      <c r="NS75" s="172"/>
      <c r="NT75" s="172"/>
      <c r="NU75" s="172"/>
      <c r="NV75" s="172"/>
      <c r="NW75" s="172"/>
      <c r="NX75" s="172"/>
      <c r="NY75" s="172"/>
      <c r="NZ75" s="172"/>
      <c r="OA75" s="172"/>
      <c r="OB75" s="172"/>
      <c r="OC75" s="172"/>
      <c r="OD75" s="172"/>
      <c r="OE75" s="172"/>
      <c r="OF75" s="172"/>
      <c r="OG75" s="172"/>
      <c r="OH75" s="172"/>
      <c r="OI75" s="172"/>
      <c r="OJ75" s="172"/>
      <c r="OK75" s="172"/>
      <c r="OL75" s="172"/>
      <c r="OM75" s="172"/>
      <c r="ON75" s="172"/>
      <c r="OO75" s="172"/>
      <c r="OP75" s="172"/>
      <c r="OQ75" s="172"/>
      <c r="OR75" s="172"/>
      <c r="OS75" s="172"/>
      <c r="OT75" s="172"/>
      <c r="OU75" s="172"/>
      <c r="OV75" s="172"/>
      <c r="OW75" s="172"/>
      <c r="OX75" s="172"/>
      <c r="OY75" s="172"/>
      <c r="OZ75" s="172"/>
      <c r="PA75" s="172"/>
      <c r="PB75" s="172"/>
      <c r="PC75" s="172"/>
      <c r="PD75" s="172"/>
      <c r="PE75" s="172"/>
      <c r="PF75" s="172"/>
      <c r="PG75" s="172"/>
      <c r="PH75" s="172"/>
      <c r="PI75" s="172"/>
      <c r="PJ75" s="172"/>
      <c r="PK75" s="172"/>
      <c r="PL75" s="172"/>
      <c r="PM75" s="172"/>
      <c r="PN75" s="172"/>
      <c r="PO75" s="172"/>
      <c r="PP75" s="172"/>
      <c r="PQ75" s="172"/>
      <c r="PR75" s="172"/>
      <c r="PS75" s="172"/>
      <c r="PT75" s="172"/>
      <c r="PU75" s="172"/>
      <c r="PV75" s="172"/>
      <c r="PW75" s="172"/>
      <c r="PX75" s="172"/>
      <c r="PY75" s="172"/>
      <c r="PZ75" s="172"/>
      <c r="QA75" s="172"/>
      <c r="QB75" s="172"/>
      <c r="QC75" s="172"/>
      <c r="QD75" s="172"/>
      <c r="QE75" s="172"/>
      <c r="QF75" s="172"/>
      <c r="QG75" s="172"/>
      <c r="QH75" s="172"/>
      <c r="QI75" s="172"/>
      <c r="QJ75" s="172"/>
      <c r="QK75" s="172"/>
      <c r="QL75" s="172"/>
      <c r="QM75" s="172"/>
      <c r="QN75" s="172"/>
      <c r="QO75" s="172"/>
      <c r="QP75" s="172"/>
      <c r="QQ75" s="172"/>
      <c r="QR75" s="172"/>
      <c r="QS75" s="172"/>
      <c r="QT75" s="172"/>
      <c r="QU75" s="172"/>
      <c r="QV75" s="172"/>
      <c r="QW75" s="172"/>
      <c r="QX75" s="172"/>
      <c r="QY75" s="172"/>
      <c r="QZ75" s="172"/>
      <c r="RA75" s="172"/>
      <c r="RB75" s="172"/>
      <c r="RC75" s="172"/>
      <c r="RD75" s="172"/>
      <c r="RE75" s="172"/>
      <c r="RF75" s="172"/>
      <c r="RG75" s="172"/>
      <c r="RH75" s="172"/>
      <c r="RI75" s="172"/>
      <c r="RJ75" s="172"/>
      <c r="RK75" s="172"/>
      <c r="RL75" s="172"/>
      <c r="RM75" s="172"/>
      <c r="RN75" s="172"/>
      <c r="RO75" s="172"/>
      <c r="RP75" s="172"/>
      <c r="RQ75" s="172"/>
      <c r="RR75" s="172"/>
      <c r="RS75" s="172"/>
      <c r="RT75" s="172"/>
      <c r="RU75" s="172"/>
      <c r="RV75" s="172"/>
      <c r="RW75" s="172"/>
      <c r="RX75" s="172"/>
      <c r="RY75" s="172"/>
      <c r="RZ75" s="172"/>
      <c r="SA75" s="172"/>
      <c r="SB75" s="172"/>
      <c r="SC75" s="172"/>
      <c r="SD75" s="172"/>
      <c r="SE75" s="172"/>
      <c r="SF75" s="172"/>
      <c r="SG75" s="172"/>
      <c r="SH75" s="172"/>
      <c r="SI75" s="172"/>
      <c r="SJ75" s="172"/>
      <c r="SK75" s="172"/>
      <c r="SL75" s="172"/>
      <c r="SM75" s="172"/>
      <c r="SN75" s="172"/>
      <c r="SO75" s="172"/>
      <c r="SP75" s="172"/>
      <c r="SQ75" s="172"/>
      <c r="SR75" s="172"/>
      <c r="SS75" s="172"/>
      <c r="ST75" s="172"/>
      <c r="SU75" s="172"/>
      <c r="SV75" s="172"/>
      <c r="SW75" s="172"/>
      <c r="SX75" s="172"/>
      <c r="SY75" s="172"/>
      <c r="SZ75" s="172"/>
      <c r="TA75" s="172"/>
      <c r="TB75" s="172"/>
      <c r="TC75" s="172"/>
      <c r="TD75" s="172"/>
      <c r="TE75" s="172"/>
      <c r="TF75" s="172"/>
      <c r="TG75" s="172"/>
      <c r="TH75" s="172"/>
      <c r="TI75" s="172"/>
      <c r="TJ75" s="172"/>
      <c r="TK75" s="172"/>
      <c r="TL75" s="172"/>
      <c r="TM75" s="172"/>
      <c r="TN75" s="172"/>
      <c r="TO75" s="172"/>
      <c r="TP75" s="172"/>
      <c r="TQ75" s="172"/>
      <c r="TR75" s="172"/>
      <c r="TS75" s="172"/>
      <c r="TT75" s="172"/>
      <c r="TU75" s="172"/>
      <c r="TV75" s="172"/>
      <c r="TW75" s="172"/>
      <c r="TX75" s="172"/>
      <c r="TY75" s="172"/>
      <c r="TZ75" s="172"/>
      <c r="UA75" s="172"/>
      <c r="UB75" s="172"/>
      <c r="UC75" s="172"/>
      <c r="UD75" s="172"/>
      <c r="UE75" s="172"/>
      <c r="UF75" s="172"/>
      <c r="UG75" s="172"/>
      <c r="UH75" s="172"/>
      <c r="UI75" s="172"/>
      <c r="UJ75" s="172"/>
      <c r="UK75" s="172"/>
      <c r="UL75" s="172"/>
      <c r="UM75" s="172"/>
      <c r="UN75" s="172"/>
      <c r="UO75" s="172"/>
      <c r="UP75" s="172"/>
      <c r="UQ75" s="172"/>
      <c r="UR75" s="172"/>
      <c r="US75" s="172"/>
      <c r="UT75" s="172"/>
      <c r="UU75" s="172"/>
      <c r="UV75" s="172"/>
      <c r="UW75" s="172"/>
      <c r="UX75" s="172"/>
      <c r="UY75" s="172"/>
      <c r="UZ75" s="172"/>
      <c r="VA75" s="172"/>
      <c r="VB75" s="172"/>
      <c r="VC75" s="172"/>
      <c r="VD75" s="172"/>
      <c r="VE75" s="172"/>
      <c r="VF75" s="172"/>
      <c r="VG75" s="172"/>
      <c r="VH75" s="172"/>
      <c r="VI75" s="172"/>
      <c r="VJ75" s="172"/>
      <c r="VK75" s="172"/>
      <c r="VL75" s="172"/>
      <c r="VM75" s="172"/>
      <c r="VN75" s="172"/>
      <c r="VO75" s="172"/>
      <c r="VP75" s="172"/>
      <c r="VQ75" s="172"/>
      <c r="VR75" s="172"/>
      <c r="VS75" s="172"/>
      <c r="VT75" s="172"/>
      <c r="VU75" s="172"/>
      <c r="VV75" s="172"/>
      <c r="VW75" s="172"/>
      <c r="VX75" s="172"/>
      <c r="VY75" s="172"/>
      <c r="VZ75" s="172"/>
      <c r="WA75" s="172"/>
      <c r="WB75" s="172"/>
      <c r="WC75" s="172"/>
      <c r="WD75" s="172"/>
      <c r="WE75" s="172"/>
      <c r="WF75" s="172"/>
      <c r="WG75" s="172"/>
      <c r="WH75" s="172"/>
      <c r="WI75" s="172"/>
      <c r="WJ75" s="172"/>
      <c r="WK75" s="172"/>
      <c r="WL75" s="172"/>
      <c r="WM75" s="172"/>
      <c r="WN75" s="172"/>
      <c r="WO75" s="172"/>
      <c r="WP75" s="172"/>
      <c r="WQ75" s="172"/>
      <c r="WR75" s="172"/>
      <c r="WS75" s="172"/>
      <c r="WT75" s="172"/>
      <c r="WU75" s="172"/>
      <c r="WV75" s="172"/>
      <c r="WW75" s="172"/>
      <c r="WX75" s="172"/>
      <c r="WY75" s="172"/>
      <c r="WZ75" s="172"/>
      <c r="XA75" s="172"/>
      <c r="XB75" s="172"/>
      <c r="XC75" s="172"/>
      <c r="XD75" s="172"/>
      <c r="XE75" s="172"/>
      <c r="XF75" s="172"/>
      <c r="XG75" s="172"/>
      <c r="XH75" s="172"/>
      <c r="XI75" s="172"/>
      <c r="XJ75" s="172"/>
      <c r="XK75" s="172"/>
      <c r="XL75" s="172"/>
      <c r="XM75" s="172"/>
      <c r="XN75" s="172"/>
      <c r="XO75" s="172"/>
      <c r="XP75" s="172"/>
      <c r="XQ75" s="172"/>
      <c r="XR75" s="172"/>
      <c r="XS75" s="172"/>
      <c r="XT75" s="172"/>
      <c r="XU75" s="172"/>
      <c r="XV75" s="172"/>
      <c r="XW75" s="172"/>
      <c r="XX75" s="172"/>
      <c r="XY75" s="172"/>
      <c r="XZ75" s="172"/>
      <c r="YA75" s="172"/>
      <c r="YB75" s="172"/>
      <c r="YC75" s="172"/>
      <c r="YD75" s="172"/>
      <c r="YE75" s="172"/>
      <c r="YF75" s="172"/>
      <c r="YG75" s="172"/>
      <c r="YH75" s="172"/>
      <c r="YI75" s="172"/>
      <c r="YJ75" s="172"/>
      <c r="YK75" s="172"/>
      <c r="YL75" s="172"/>
      <c r="YM75" s="172"/>
      <c r="YN75" s="172"/>
      <c r="YO75" s="172"/>
      <c r="YP75" s="172"/>
      <c r="YQ75" s="172"/>
      <c r="YR75" s="172"/>
      <c r="YS75" s="172"/>
      <c r="YT75" s="172"/>
      <c r="YU75" s="172"/>
      <c r="YV75" s="172"/>
      <c r="YW75" s="172"/>
      <c r="YX75" s="172"/>
      <c r="YY75" s="172"/>
      <c r="YZ75" s="172"/>
      <c r="ZA75" s="172"/>
      <c r="ZB75" s="172"/>
      <c r="ZC75" s="172"/>
      <c r="ZD75" s="172"/>
      <c r="ZE75" s="172"/>
      <c r="ZF75" s="172"/>
      <c r="ZG75" s="172"/>
      <c r="ZH75" s="172"/>
      <c r="ZI75" s="172"/>
      <c r="ZJ75" s="172"/>
      <c r="ZK75" s="172"/>
      <c r="ZL75" s="172"/>
      <c r="ZM75" s="172"/>
      <c r="ZN75" s="172"/>
      <c r="ZO75" s="172"/>
      <c r="ZP75" s="172"/>
      <c r="ZQ75" s="172"/>
      <c r="ZR75" s="172"/>
      <c r="ZS75" s="172"/>
      <c r="ZT75" s="172"/>
      <c r="ZU75" s="172"/>
      <c r="ZV75" s="172"/>
      <c r="ZW75" s="172"/>
      <c r="ZX75" s="172"/>
      <c r="ZY75" s="172"/>
      <c r="ZZ75" s="172"/>
      <c r="AAA75" s="172"/>
      <c r="AAB75" s="172"/>
      <c r="AAC75" s="172"/>
      <c r="AAD75" s="172"/>
      <c r="AAE75" s="172"/>
      <c r="AAF75" s="172"/>
      <c r="AAG75" s="172"/>
      <c r="AAH75" s="172"/>
      <c r="AAI75" s="172"/>
      <c r="AAJ75" s="172"/>
      <c r="AAK75" s="172"/>
      <c r="AAL75" s="172"/>
      <c r="AAM75" s="172"/>
      <c r="AAN75" s="172"/>
      <c r="AAO75" s="172"/>
      <c r="AAP75" s="172"/>
      <c r="AAQ75" s="172"/>
      <c r="AAR75" s="172"/>
      <c r="AAS75" s="172"/>
      <c r="AAT75" s="172"/>
      <c r="AAU75" s="172"/>
      <c r="AAV75" s="172"/>
      <c r="AAW75" s="172"/>
      <c r="AAX75" s="172"/>
      <c r="AAY75" s="172"/>
      <c r="AAZ75" s="172"/>
      <c r="ABA75" s="172"/>
      <c r="ABB75" s="172"/>
      <c r="ABC75" s="172"/>
      <c r="ABD75" s="172"/>
      <c r="ABE75" s="172"/>
      <c r="ABF75" s="172"/>
      <c r="ABG75" s="172"/>
      <c r="ABH75" s="172"/>
      <c r="ABI75" s="172"/>
      <c r="ABJ75" s="172"/>
      <c r="ABK75" s="172"/>
      <c r="ABL75" s="172"/>
      <c r="ABM75" s="172"/>
      <c r="ABN75" s="172"/>
      <c r="ABO75" s="172"/>
      <c r="ABP75" s="172"/>
      <c r="ABQ75" s="172"/>
      <c r="ABR75" s="172"/>
      <c r="ABS75" s="172"/>
      <c r="ABT75" s="172"/>
      <c r="ABU75" s="172"/>
      <c r="ABV75" s="172"/>
      <c r="ABW75" s="172"/>
      <c r="ABX75" s="172"/>
      <c r="ABY75" s="172"/>
      <c r="ABZ75" s="172"/>
      <c r="ACA75" s="172"/>
      <c r="ACB75" s="172"/>
      <c r="ACC75" s="172"/>
      <c r="ACD75" s="172"/>
      <c r="ACE75" s="172"/>
      <c r="ACF75" s="172"/>
      <c r="ACG75" s="172"/>
      <c r="ACH75" s="172"/>
      <c r="ACI75" s="172"/>
      <c r="ACJ75" s="172"/>
      <c r="ACK75" s="172"/>
      <c r="ACL75" s="172"/>
      <c r="ACM75" s="172"/>
      <c r="ACN75" s="172"/>
      <c r="ACO75" s="172"/>
      <c r="ACP75" s="172"/>
      <c r="ACQ75" s="172"/>
      <c r="ACR75" s="172"/>
      <c r="ACS75" s="172"/>
      <c r="ACT75" s="172"/>
      <c r="ACU75" s="172"/>
      <c r="ACV75" s="172"/>
      <c r="ACW75" s="172"/>
      <c r="ACX75" s="172"/>
      <c r="ACY75" s="172"/>
      <c r="ACZ75" s="172"/>
      <c r="ADA75" s="172"/>
      <c r="ADB75" s="172"/>
      <c r="ADC75" s="172"/>
      <c r="ADD75" s="172"/>
      <c r="ADE75" s="172"/>
      <c r="ADF75" s="172"/>
      <c r="ADG75" s="172"/>
      <c r="ADH75" s="172"/>
      <c r="ADI75" s="172"/>
      <c r="ADJ75" s="172"/>
      <c r="ADK75" s="172"/>
      <c r="ADL75" s="172"/>
      <c r="ADM75" s="172"/>
      <c r="ADN75" s="172"/>
      <c r="ADO75" s="172"/>
      <c r="ADP75" s="172"/>
      <c r="ADQ75" s="172"/>
      <c r="ADR75" s="172"/>
      <c r="ADS75" s="172"/>
      <c r="ADT75" s="172"/>
      <c r="ADU75" s="172"/>
      <c r="ADV75" s="172"/>
      <c r="ADW75" s="172"/>
      <c r="ADX75" s="172"/>
      <c r="ADY75" s="172"/>
      <c r="ADZ75" s="172"/>
      <c r="AEA75" s="172"/>
      <c r="AEB75" s="172"/>
      <c r="AEC75" s="172"/>
      <c r="AED75" s="172"/>
      <c r="AEE75" s="172"/>
      <c r="AEF75" s="172"/>
      <c r="AEG75" s="172"/>
      <c r="AEH75" s="172"/>
      <c r="AEI75" s="172"/>
      <c r="AEJ75" s="172"/>
      <c r="AEK75" s="172"/>
      <c r="AEL75" s="172"/>
      <c r="AEM75" s="172"/>
      <c r="AEN75" s="172"/>
      <c r="AEO75" s="172"/>
      <c r="AEP75" s="172"/>
      <c r="AEQ75" s="172"/>
      <c r="AER75" s="172"/>
      <c r="AES75" s="172"/>
      <c r="AET75" s="172"/>
      <c r="AEU75" s="172"/>
      <c r="AEV75" s="172"/>
      <c r="AEW75" s="172"/>
      <c r="AEX75" s="172"/>
      <c r="AEY75" s="172"/>
      <c r="AEZ75" s="172"/>
      <c r="AFA75" s="172"/>
      <c r="AFB75" s="172"/>
      <c r="AFC75" s="172"/>
      <c r="AFD75" s="172"/>
      <c r="AFE75" s="172"/>
      <c r="AFF75" s="172"/>
      <c r="AFG75" s="172"/>
      <c r="AFH75" s="172"/>
      <c r="AFI75" s="172"/>
      <c r="AFJ75" s="172"/>
      <c r="AFK75" s="172"/>
      <c r="AFL75" s="172"/>
      <c r="AFM75" s="172"/>
      <c r="AFN75" s="172"/>
      <c r="AFO75" s="172"/>
      <c r="AFP75" s="172"/>
      <c r="AFQ75" s="172"/>
      <c r="AFR75" s="172"/>
      <c r="AFS75" s="172"/>
      <c r="AFT75" s="172"/>
      <c r="AFU75" s="172"/>
      <c r="AFV75" s="172"/>
      <c r="AFW75" s="172"/>
      <c r="AFX75" s="172"/>
      <c r="AFY75" s="172"/>
      <c r="AFZ75" s="172"/>
      <c r="AGA75" s="172"/>
      <c r="AGB75" s="172"/>
      <c r="AGC75" s="172"/>
      <c r="AGD75" s="172"/>
      <c r="AGE75" s="172"/>
      <c r="AGF75" s="172"/>
      <c r="AGG75" s="172"/>
      <c r="AGH75" s="172"/>
      <c r="AGI75" s="172"/>
      <c r="AGJ75" s="172"/>
      <c r="AGK75" s="172"/>
      <c r="AGL75" s="172"/>
      <c r="AGM75" s="172"/>
      <c r="AGN75" s="172"/>
      <c r="AGO75" s="172"/>
      <c r="AGP75" s="172"/>
      <c r="AGQ75" s="172"/>
      <c r="AGR75" s="172"/>
      <c r="AGS75" s="172"/>
      <c r="AGT75" s="172"/>
      <c r="AGU75" s="172"/>
      <c r="AGV75" s="172"/>
      <c r="AGW75" s="172"/>
      <c r="AGX75" s="172"/>
      <c r="AGY75" s="172"/>
      <c r="AGZ75" s="172"/>
      <c r="AHA75" s="172"/>
      <c r="AHB75" s="172"/>
      <c r="AHC75" s="172"/>
      <c r="AHD75" s="172"/>
      <c r="AHE75" s="172"/>
      <c r="AHF75" s="172"/>
      <c r="AHG75" s="172"/>
      <c r="AHH75" s="172"/>
      <c r="AHI75" s="172"/>
      <c r="AHJ75" s="172"/>
      <c r="AHK75" s="172"/>
      <c r="AHL75" s="172"/>
      <c r="AHM75" s="172"/>
      <c r="AHN75" s="172"/>
      <c r="AHO75" s="172"/>
      <c r="AHP75" s="172"/>
      <c r="AHQ75" s="172"/>
      <c r="AHR75" s="172"/>
      <c r="AHS75" s="172"/>
      <c r="AHT75" s="172"/>
      <c r="AHU75" s="172"/>
      <c r="AHV75" s="172"/>
      <c r="AHW75" s="172"/>
      <c r="AHX75" s="172"/>
      <c r="AHY75" s="172"/>
      <c r="AHZ75" s="172"/>
      <c r="AIA75" s="172"/>
      <c r="AIB75" s="172"/>
      <c r="AIC75" s="172"/>
      <c r="AID75" s="172"/>
      <c r="AIE75" s="172"/>
      <c r="AIF75" s="172"/>
      <c r="AIG75" s="172"/>
      <c r="AIH75" s="172"/>
      <c r="AII75" s="172"/>
      <c r="AIJ75" s="172"/>
      <c r="AIK75" s="172"/>
      <c r="AIL75" s="172"/>
      <c r="AIM75" s="172"/>
      <c r="AIN75" s="172"/>
      <c r="AIO75" s="172"/>
      <c r="AIP75" s="172"/>
      <c r="AIQ75" s="172"/>
      <c r="AIR75" s="172"/>
      <c r="AIS75" s="172"/>
      <c r="AIT75" s="172"/>
      <c r="AIU75" s="172"/>
      <c r="AIV75" s="172"/>
      <c r="AIW75" s="172"/>
      <c r="AIX75" s="172"/>
      <c r="AIY75" s="172"/>
      <c r="AIZ75" s="172"/>
      <c r="AJA75" s="172"/>
      <c r="AJB75" s="172"/>
      <c r="AJC75" s="172"/>
      <c r="AJD75" s="172"/>
      <c r="AJE75" s="172"/>
      <c r="AJF75" s="172"/>
      <c r="AJG75" s="172"/>
      <c r="AJH75" s="172"/>
      <c r="AJI75" s="172"/>
      <c r="AJJ75" s="172"/>
      <c r="AJK75" s="172"/>
      <c r="AJL75" s="172"/>
      <c r="AJM75" s="172"/>
      <c r="AJN75" s="172"/>
      <c r="AJO75" s="172"/>
      <c r="AJP75" s="172"/>
      <c r="AJQ75" s="172"/>
      <c r="AJR75" s="172"/>
      <c r="AJS75" s="172"/>
      <c r="AJT75" s="172"/>
      <c r="AJU75" s="172"/>
      <c r="AJV75" s="172"/>
      <c r="AJW75" s="172"/>
      <c r="AJX75" s="172"/>
      <c r="AJY75" s="172"/>
      <c r="AJZ75" s="172"/>
      <c r="AKA75" s="172"/>
      <c r="AKB75" s="172"/>
      <c r="AKC75" s="172"/>
      <c r="AKD75" s="172"/>
      <c r="AKE75" s="172"/>
      <c r="AKF75" s="172"/>
      <c r="AKG75" s="172"/>
      <c r="AKH75" s="172"/>
      <c r="AKI75" s="172"/>
      <c r="AKJ75" s="172"/>
      <c r="AKK75" s="172"/>
      <c r="AKL75" s="172"/>
      <c r="AKM75" s="172"/>
      <c r="AKN75" s="172"/>
      <c r="AKO75" s="172"/>
      <c r="AKP75" s="172"/>
      <c r="AKQ75" s="172"/>
      <c r="AKR75" s="172"/>
      <c r="AKS75" s="172"/>
      <c r="AKT75" s="172"/>
      <c r="AKU75" s="172"/>
      <c r="AKV75" s="172"/>
      <c r="AKW75" s="172"/>
      <c r="AKX75" s="172"/>
      <c r="AKY75" s="172"/>
      <c r="AKZ75" s="172"/>
      <c r="ALA75" s="172"/>
      <c r="ALB75" s="172"/>
      <c r="ALC75" s="172"/>
      <c r="ALD75" s="172"/>
      <c r="ALE75" s="172"/>
      <c r="ALF75" s="172"/>
      <c r="ALG75" s="172"/>
      <c r="ALH75" s="172"/>
      <c r="ALI75" s="172"/>
      <c r="ALJ75" s="172"/>
      <c r="ALK75" s="172"/>
      <c r="ALL75" s="172"/>
      <c r="ALM75" s="172"/>
      <c r="ALN75" s="172"/>
      <c r="ALO75" s="172"/>
      <c r="ALP75" s="172"/>
      <c r="ALQ75" s="172"/>
      <c r="ALR75" s="172"/>
      <c r="ALS75" s="172"/>
      <c r="ALT75" s="172"/>
      <c r="ALU75" s="172"/>
      <c r="ALV75" s="172"/>
      <c r="ALW75" s="172"/>
      <c r="ALX75" s="172"/>
      <c r="ALY75" s="172"/>
      <c r="ALZ75" s="172"/>
      <c r="AMA75" s="172"/>
      <c r="AMB75" s="172"/>
      <c r="AMC75" s="172"/>
      <c r="AMD75" s="172"/>
      <c r="AME75" s="172"/>
      <c r="AMF75" s="172"/>
      <c r="AMG75" s="172"/>
      <c r="AMH75" s="172"/>
      <c r="AMI75" s="172"/>
      <c r="AMJ75" s="172"/>
      <c r="AMK75" s="172"/>
      <c r="AML75" s="172"/>
      <c r="AMM75" s="172"/>
      <c r="AMN75" s="172"/>
      <c r="AMO75" s="172"/>
      <c r="AMP75" s="172"/>
      <c r="AMQ75" s="172"/>
      <c r="AMR75" s="172"/>
      <c r="AMS75" s="172"/>
      <c r="AMT75" s="172"/>
      <c r="AMU75" s="172"/>
      <c r="AMV75" s="172"/>
      <c r="AMW75" s="172"/>
      <c r="AMX75" s="172"/>
      <c r="AMY75" s="172"/>
      <c r="AMZ75" s="172"/>
      <c r="ANA75" s="172"/>
      <c r="ANB75" s="172"/>
      <c r="ANC75" s="172"/>
      <c r="AND75" s="172"/>
      <c r="ANE75" s="172"/>
      <c r="ANF75" s="172"/>
      <c r="ANG75" s="172"/>
      <c r="ANH75" s="172"/>
      <c r="ANI75" s="172"/>
      <c r="ANJ75" s="172"/>
      <c r="ANK75" s="172"/>
      <c r="ANL75" s="172"/>
      <c r="ANM75" s="172"/>
      <c r="ANN75" s="172"/>
      <c r="ANO75" s="172"/>
      <c r="ANP75" s="172"/>
      <c r="ANQ75" s="172"/>
      <c r="ANR75" s="172"/>
      <c r="ANS75" s="172"/>
      <c r="ANT75" s="172"/>
      <c r="ANU75" s="172"/>
      <c r="ANV75" s="172"/>
      <c r="ANW75" s="172"/>
      <c r="ANX75" s="172"/>
      <c r="ANY75" s="172"/>
      <c r="ANZ75" s="172"/>
      <c r="AOA75" s="172"/>
      <c r="AOB75" s="172"/>
      <c r="AOC75" s="172"/>
      <c r="AOD75" s="172"/>
      <c r="AOE75" s="172"/>
      <c r="AOF75" s="172"/>
      <c r="AOG75" s="172"/>
      <c r="AOH75" s="172"/>
      <c r="AOI75" s="172"/>
      <c r="AOJ75" s="172"/>
      <c r="AOK75" s="172"/>
      <c r="AOL75" s="172"/>
      <c r="AOM75" s="172"/>
      <c r="AON75" s="172"/>
      <c r="AOO75" s="172"/>
      <c r="AOP75" s="172"/>
      <c r="AOQ75" s="172"/>
      <c r="AOR75" s="172"/>
      <c r="AOS75" s="172"/>
      <c r="AOT75" s="172"/>
      <c r="AOU75" s="172"/>
      <c r="AOV75" s="172"/>
      <c r="AOW75" s="172"/>
      <c r="AOX75" s="172"/>
      <c r="AOY75" s="172"/>
      <c r="AOZ75" s="172"/>
      <c r="APA75" s="172"/>
      <c r="APB75" s="172"/>
      <c r="APC75" s="172"/>
      <c r="APD75" s="172"/>
      <c r="APE75" s="172"/>
      <c r="APF75" s="172"/>
      <c r="APG75" s="172"/>
      <c r="APH75" s="172"/>
      <c r="API75" s="172"/>
      <c r="APJ75" s="172"/>
      <c r="APK75" s="172"/>
      <c r="APL75" s="172"/>
      <c r="APM75" s="172"/>
      <c r="APN75" s="172"/>
      <c r="APO75" s="172"/>
      <c r="APP75" s="172"/>
      <c r="APQ75" s="172"/>
      <c r="APR75" s="172"/>
      <c r="APS75" s="172"/>
      <c r="APT75" s="172"/>
      <c r="APU75" s="172"/>
      <c r="APV75" s="172"/>
      <c r="APW75" s="172"/>
      <c r="APX75" s="172"/>
      <c r="APY75" s="172"/>
      <c r="APZ75" s="172"/>
      <c r="AQA75" s="172"/>
      <c r="AQB75" s="172"/>
      <c r="AQC75" s="172"/>
      <c r="AQD75" s="172"/>
      <c r="AQE75" s="172"/>
      <c r="AQF75" s="172"/>
      <c r="AQG75" s="172"/>
      <c r="AQH75" s="172"/>
      <c r="AQI75" s="172"/>
      <c r="AQJ75" s="172"/>
      <c r="AQK75" s="172"/>
      <c r="AQL75" s="172"/>
      <c r="AQM75" s="172"/>
      <c r="AQN75" s="172"/>
      <c r="AQO75" s="172"/>
      <c r="AQP75" s="172"/>
      <c r="AQQ75" s="172"/>
      <c r="AQR75" s="172"/>
      <c r="AQS75" s="172"/>
      <c r="AQT75" s="172"/>
      <c r="AQU75" s="172"/>
      <c r="AQV75" s="172"/>
      <c r="AQW75" s="172"/>
      <c r="AQX75" s="172"/>
      <c r="AQY75" s="172"/>
      <c r="AQZ75" s="172"/>
      <c r="ARA75" s="172"/>
      <c r="ARB75" s="172"/>
      <c r="ARC75" s="172"/>
      <c r="ARD75" s="172"/>
      <c r="ARE75" s="172"/>
      <c r="ARF75" s="172"/>
      <c r="ARG75" s="172"/>
      <c r="ARH75" s="172"/>
      <c r="ARI75" s="172"/>
      <c r="ARJ75" s="172"/>
      <c r="ARK75" s="172"/>
      <c r="ARL75" s="172"/>
      <c r="ARM75" s="172"/>
      <c r="ARN75" s="172"/>
      <c r="ARO75" s="172"/>
      <c r="ARP75" s="172"/>
      <c r="ARQ75" s="172"/>
      <c r="ARR75" s="172"/>
      <c r="ARS75" s="172"/>
      <c r="ART75" s="172"/>
      <c r="ARU75" s="172"/>
      <c r="ARV75" s="172"/>
      <c r="ARW75" s="172"/>
      <c r="ARX75" s="172"/>
      <c r="ARY75" s="172"/>
      <c r="ARZ75" s="172"/>
      <c r="ASA75" s="172"/>
      <c r="ASB75" s="172"/>
      <c r="ASC75" s="172"/>
      <c r="ASD75" s="172"/>
      <c r="ASE75" s="172"/>
      <c r="ASF75" s="172"/>
      <c r="ASG75" s="172"/>
      <c r="ASH75" s="172"/>
      <c r="ASI75" s="172"/>
      <c r="ASJ75" s="172"/>
      <c r="ASK75" s="172"/>
      <c r="ASL75" s="172"/>
      <c r="ASM75" s="172"/>
      <c r="ASN75" s="172"/>
      <c r="ASO75" s="172"/>
      <c r="ASP75" s="172"/>
      <c r="ASQ75" s="172"/>
      <c r="ASR75" s="172"/>
      <c r="ASS75" s="172"/>
      <c r="AST75" s="172"/>
      <c r="ASU75" s="172"/>
      <c r="ASV75" s="172"/>
      <c r="ASW75" s="172"/>
      <c r="ASX75" s="172"/>
      <c r="ASY75" s="172"/>
      <c r="ASZ75" s="172"/>
      <c r="ATA75" s="172"/>
      <c r="ATB75" s="172"/>
      <c r="ATC75" s="172"/>
      <c r="ATD75" s="172"/>
      <c r="ATE75" s="172"/>
      <c r="ATF75" s="172"/>
      <c r="ATG75" s="172"/>
      <c r="ATH75" s="172"/>
      <c r="ATI75" s="172"/>
      <c r="ATJ75" s="172"/>
      <c r="ATK75" s="172"/>
      <c r="ATL75" s="172"/>
      <c r="ATM75" s="172"/>
      <c r="ATN75" s="172"/>
      <c r="ATO75" s="172"/>
      <c r="ATP75" s="172"/>
      <c r="ATQ75" s="172"/>
      <c r="ATR75" s="172"/>
      <c r="ATS75" s="172"/>
      <c r="ATT75" s="172"/>
      <c r="ATU75" s="172"/>
      <c r="ATV75" s="172"/>
      <c r="ATW75" s="172"/>
      <c r="ATX75" s="172"/>
      <c r="ATY75" s="172"/>
      <c r="ATZ75" s="172"/>
      <c r="AUA75" s="172"/>
      <c r="AUB75" s="172"/>
      <c r="AUC75" s="172"/>
      <c r="AUD75" s="172"/>
      <c r="AUE75" s="172"/>
      <c r="AUF75" s="172"/>
      <c r="AUG75" s="172"/>
      <c r="AUH75" s="172"/>
      <c r="AUI75" s="172"/>
      <c r="AUJ75" s="172"/>
      <c r="AUK75" s="172"/>
      <c r="AUL75" s="172"/>
      <c r="AUM75" s="172"/>
      <c r="AUN75" s="172"/>
      <c r="AUO75" s="172"/>
      <c r="AUP75" s="172"/>
      <c r="AUQ75" s="172"/>
      <c r="AUR75" s="172"/>
      <c r="AUS75" s="172"/>
      <c r="AUT75" s="172"/>
      <c r="AUU75" s="172"/>
      <c r="AUV75" s="172"/>
      <c r="AUW75" s="172"/>
      <c r="AUX75" s="172"/>
      <c r="AUY75" s="172"/>
      <c r="AUZ75" s="172"/>
      <c r="AVA75" s="172"/>
      <c r="AVB75" s="172"/>
      <c r="AVC75" s="172"/>
      <c r="AVD75" s="172"/>
      <c r="AVE75" s="172"/>
      <c r="AVF75" s="172"/>
      <c r="AVG75" s="172"/>
      <c r="AVH75" s="172"/>
      <c r="AVI75" s="172"/>
      <c r="AVJ75" s="172"/>
      <c r="AVK75" s="172"/>
      <c r="AVL75" s="172"/>
      <c r="AVM75" s="172"/>
      <c r="AVN75" s="172"/>
      <c r="AVO75" s="172"/>
      <c r="AVP75" s="172"/>
      <c r="AVQ75" s="172"/>
      <c r="AVR75" s="172"/>
      <c r="AVS75" s="172"/>
      <c r="AVT75" s="172"/>
      <c r="AVU75" s="172"/>
      <c r="AVV75" s="172"/>
      <c r="AVW75" s="172"/>
      <c r="AVX75" s="172"/>
      <c r="AVY75" s="172"/>
      <c r="AVZ75" s="172"/>
      <c r="AWA75" s="172"/>
      <c r="AWB75" s="172"/>
      <c r="AWC75" s="172"/>
      <c r="AWD75" s="172"/>
      <c r="AWE75" s="172"/>
      <c r="AWF75" s="172"/>
      <c r="AWG75" s="172"/>
      <c r="AWH75" s="172"/>
      <c r="AWI75" s="172"/>
      <c r="AWJ75" s="172"/>
      <c r="AWK75" s="172"/>
      <c r="AWL75" s="172"/>
      <c r="AWM75" s="172"/>
      <c r="AWN75" s="172"/>
      <c r="AWO75" s="172"/>
      <c r="AWP75" s="172"/>
      <c r="AWQ75" s="172"/>
      <c r="AWR75" s="172"/>
      <c r="AWS75" s="172"/>
      <c r="AWT75" s="172"/>
      <c r="AWU75" s="172"/>
      <c r="AWV75" s="172"/>
      <c r="AWW75" s="172"/>
      <c r="AWX75" s="172"/>
      <c r="AWY75" s="172"/>
      <c r="AWZ75" s="172"/>
      <c r="AXA75" s="172"/>
      <c r="AXB75" s="172"/>
      <c r="AXC75" s="172"/>
      <c r="AXD75" s="172"/>
      <c r="AXE75" s="172"/>
      <c r="AXF75" s="172"/>
      <c r="AXG75" s="172"/>
      <c r="AXH75" s="172"/>
      <c r="AXI75" s="172"/>
      <c r="AXJ75" s="172"/>
      <c r="AXK75" s="172"/>
      <c r="AXL75" s="172"/>
      <c r="AXM75" s="172"/>
      <c r="AXN75" s="172"/>
      <c r="AXO75" s="172"/>
      <c r="AXP75" s="172"/>
      <c r="AXQ75" s="172"/>
      <c r="AXR75" s="172"/>
      <c r="AXS75" s="172"/>
      <c r="AXT75" s="172"/>
      <c r="AXU75" s="172"/>
      <c r="AXV75" s="172"/>
      <c r="AXW75" s="172"/>
      <c r="AXX75" s="172"/>
      <c r="AXY75" s="172"/>
      <c r="AXZ75" s="172"/>
      <c r="AYA75" s="172"/>
      <c r="AYB75" s="172"/>
      <c r="AYC75" s="172"/>
      <c r="AYD75" s="172"/>
      <c r="AYE75" s="172"/>
      <c r="AYF75" s="172"/>
      <c r="AYG75" s="172"/>
      <c r="AYH75" s="172"/>
      <c r="AYI75" s="172"/>
      <c r="AYJ75" s="172"/>
      <c r="AYK75" s="172"/>
      <c r="AYL75" s="172"/>
      <c r="AYM75" s="172"/>
      <c r="AYN75" s="172"/>
      <c r="AYO75" s="172"/>
      <c r="AYP75" s="172"/>
      <c r="AYQ75" s="172"/>
      <c r="AYR75" s="172"/>
      <c r="AYS75" s="172"/>
      <c r="AYT75" s="172"/>
      <c r="AYU75" s="172"/>
      <c r="AYV75" s="172"/>
      <c r="AYW75" s="172"/>
      <c r="AYX75" s="172"/>
      <c r="AYY75" s="172"/>
      <c r="AYZ75" s="172"/>
      <c r="AZA75" s="172"/>
      <c r="AZB75" s="172"/>
      <c r="AZC75" s="172"/>
      <c r="AZD75" s="172"/>
      <c r="AZE75" s="172"/>
      <c r="AZF75" s="172"/>
      <c r="AZG75" s="172"/>
      <c r="AZH75" s="172"/>
      <c r="AZI75" s="172"/>
      <c r="AZJ75" s="172"/>
      <c r="AZK75" s="172"/>
      <c r="AZL75" s="172"/>
      <c r="AZM75" s="172"/>
      <c r="AZN75" s="172"/>
      <c r="AZO75" s="172"/>
      <c r="AZP75" s="172"/>
      <c r="AZQ75" s="172"/>
      <c r="AZR75" s="172"/>
      <c r="AZS75" s="172"/>
      <c r="AZT75" s="172"/>
      <c r="AZU75" s="172"/>
      <c r="AZV75" s="172"/>
      <c r="AZW75" s="172"/>
      <c r="AZX75" s="172"/>
      <c r="AZY75" s="172"/>
      <c r="AZZ75" s="172"/>
      <c r="BAA75" s="172"/>
      <c r="BAB75" s="172"/>
      <c r="BAC75" s="172"/>
      <c r="BAD75" s="172"/>
      <c r="BAE75" s="172"/>
      <c r="BAF75" s="172"/>
      <c r="BAG75" s="172"/>
      <c r="BAH75" s="172"/>
      <c r="BAI75" s="172"/>
      <c r="BAJ75" s="172"/>
      <c r="BAK75" s="172"/>
      <c r="BAL75" s="172"/>
      <c r="BAM75" s="172"/>
      <c r="BAN75" s="172"/>
      <c r="BAO75" s="172"/>
      <c r="BAP75" s="172"/>
      <c r="BAQ75" s="172"/>
      <c r="BAR75" s="172"/>
      <c r="BAS75" s="172"/>
      <c r="BAT75" s="172"/>
      <c r="BAU75" s="172"/>
      <c r="BAV75" s="172"/>
      <c r="BAW75" s="172"/>
      <c r="BAX75" s="172"/>
      <c r="BAY75" s="172"/>
      <c r="BAZ75" s="172"/>
      <c r="BBA75" s="172"/>
      <c r="BBB75" s="172"/>
      <c r="BBC75" s="172"/>
      <c r="BBD75" s="172"/>
      <c r="BBE75" s="172"/>
      <c r="BBF75" s="172"/>
      <c r="BBG75" s="172"/>
      <c r="BBH75" s="172"/>
      <c r="BBI75" s="172"/>
      <c r="BBJ75" s="172"/>
      <c r="BBK75" s="172"/>
      <c r="BBL75" s="172"/>
      <c r="BBM75" s="172"/>
      <c r="BBN75" s="172"/>
      <c r="BBO75" s="172"/>
      <c r="BBP75" s="172"/>
      <c r="BBQ75" s="172"/>
      <c r="BBR75" s="172"/>
      <c r="BBS75" s="172"/>
      <c r="BBT75" s="172"/>
      <c r="BBU75" s="172"/>
      <c r="BBV75" s="172"/>
      <c r="BBW75" s="172"/>
      <c r="BBX75" s="172"/>
      <c r="BBY75" s="172"/>
      <c r="BBZ75" s="172"/>
      <c r="BCA75" s="172"/>
      <c r="BCB75" s="172"/>
      <c r="BCC75" s="172"/>
      <c r="BCD75" s="172"/>
      <c r="BCE75" s="172"/>
      <c r="BCF75" s="172"/>
      <c r="BCG75" s="172"/>
      <c r="BCH75" s="172"/>
      <c r="BCI75" s="172"/>
      <c r="BCJ75" s="172"/>
      <c r="BCK75" s="172"/>
      <c r="BCL75" s="172"/>
      <c r="BCM75" s="172"/>
      <c r="BCN75" s="172"/>
      <c r="BCO75" s="172"/>
      <c r="BCP75" s="172"/>
      <c r="BCQ75" s="172"/>
      <c r="BCR75" s="172"/>
      <c r="BCS75" s="172"/>
      <c r="BCT75" s="172"/>
      <c r="BCU75" s="172"/>
      <c r="BCV75" s="172"/>
      <c r="BCW75" s="172"/>
      <c r="BCX75" s="172"/>
      <c r="BCY75" s="172"/>
      <c r="BCZ75" s="172"/>
      <c r="BDA75" s="172"/>
      <c r="BDB75" s="172"/>
      <c r="BDC75" s="172"/>
      <c r="BDD75" s="172"/>
      <c r="BDE75" s="172"/>
      <c r="BDF75" s="172"/>
      <c r="BDG75" s="172"/>
      <c r="BDH75" s="172"/>
      <c r="BDI75" s="172"/>
      <c r="BDJ75" s="172"/>
      <c r="BDK75" s="172"/>
      <c r="BDL75" s="172"/>
      <c r="BDM75" s="172"/>
      <c r="BDN75" s="172"/>
      <c r="BDO75" s="172"/>
      <c r="BDP75" s="172"/>
      <c r="BDQ75" s="172"/>
      <c r="BDR75" s="172"/>
      <c r="BDS75" s="172"/>
      <c r="BDT75" s="172"/>
      <c r="BDU75" s="172"/>
      <c r="BDV75" s="172"/>
      <c r="BDW75" s="172"/>
      <c r="BDX75" s="172"/>
      <c r="BDY75" s="172"/>
      <c r="BDZ75" s="172"/>
      <c r="BEA75" s="172"/>
      <c r="BEB75" s="172"/>
      <c r="BEC75" s="172"/>
      <c r="BED75" s="172"/>
      <c r="BEE75" s="172"/>
      <c r="BEF75" s="172"/>
      <c r="BEG75" s="172"/>
      <c r="BEH75" s="172"/>
      <c r="BEI75" s="172"/>
      <c r="BEJ75" s="172"/>
      <c r="BEK75" s="172"/>
      <c r="BEL75" s="172"/>
      <c r="BEM75" s="172"/>
      <c r="BEN75" s="172"/>
      <c r="BEO75" s="172"/>
      <c r="BEP75" s="172"/>
      <c r="BEQ75" s="172"/>
      <c r="BER75" s="172"/>
      <c r="BES75" s="172"/>
      <c r="BET75" s="172"/>
      <c r="BEU75" s="172"/>
      <c r="BEV75" s="172"/>
      <c r="BEW75" s="172"/>
      <c r="BEX75" s="172"/>
      <c r="BEY75" s="172"/>
      <c r="BEZ75" s="172"/>
      <c r="BFA75" s="172"/>
      <c r="BFB75" s="172"/>
      <c r="BFC75" s="172"/>
      <c r="BFD75" s="172"/>
      <c r="BFE75" s="172"/>
      <c r="BFF75" s="172"/>
      <c r="BFG75" s="172"/>
      <c r="BFH75" s="172"/>
      <c r="BFI75" s="172"/>
      <c r="BFJ75" s="172"/>
      <c r="BFK75" s="172"/>
      <c r="BFL75" s="172"/>
      <c r="BFM75" s="172"/>
      <c r="BFN75" s="172"/>
      <c r="BFO75" s="172"/>
      <c r="BFP75" s="172"/>
      <c r="BFQ75" s="172"/>
      <c r="BFR75" s="172"/>
      <c r="BFS75" s="172"/>
      <c r="BFT75" s="172"/>
      <c r="BFU75" s="172"/>
      <c r="BFV75" s="172"/>
      <c r="BFW75" s="172"/>
      <c r="BFX75" s="172"/>
      <c r="BFY75" s="172"/>
      <c r="BFZ75" s="172"/>
      <c r="BGA75" s="172"/>
      <c r="BGB75" s="172"/>
      <c r="BGC75" s="172"/>
      <c r="BGD75" s="172"/>
      <c r="BGE75" s="172"/>
      <c r="BGF75" s="172"/>
      <c r="BGG75" s="172"/>
      <c r="BGH75" s="172"/>
      <c r="BGI75" s="172"/>
      <c r="BGJ75" s="172"/>
      <c r="BGK75" s="172"/>
      <c r="BGL75" s="172"/>
      <c r="BGM75" s="172"/>
      <c r="BGN75" s="172"/>
      <c r="BGO75" s="172"/>
      <c r="BGP75" s="172"/>
      <c r="BGQ75" s="172"/>
      <c r="BGR75" s="172"/>
      <c r="BGS75" s="172"/>
      <c r="BGT75" s="172"/>
      <c r="BGU75" s="172"/>
      <c r="BGV75" s="172"/>
      <c r="BGW75" s="172"/>
      <c r="BGX75" s="172"/>
      <c r="BGY75" s="172"/>
      <c r="BGZ75" s="172"/>
      <c r="BHA75" s="172"/>
      <c r="BHB75" s="172"/>
      <c r="BHC75" s="172"/>
      <c r="BHD75" s="172"/>
      <c r="BHE75" s="172"/>
      <c r="BHF75" s="172"/>
      <c r="BHG75" s="172"/>
      <c r="BHH75" s="172"/>
      <c r="BHI75" s="172"/>
      <c r="BHJ75" s="172"/>
      <c r="BHK75" s="172"/>
      <c r="BHL75" s="172"/>
      <c r="BHM75" s="172"/>
      <c r="BHN75" s="172"/>
      <c r="BHO75" s="172"/>
      <c r="BHP75" s="172"/>
      <c r="BHQ75" s="172"/>
      <c r="BHR75" s="172"/>
      <c r="BHS75" s="172"/>
      <c r="BHT75" s="172"/>
      <c r="BHU75" s="172"/>
      <c r="BHV75" s="172"/>
      <c r="BHW75" s="172"/>
      <c r="BHX75" s="172"/>
      <c r="BHY75" s="172"/>
      <c r="BHZ75" s="172"/>
      <c r="BIA75" s="172"/>
      <c r="BIB75" s="172"/>
      <c r="BIC75" s="172"/>
      <c r="BID75" s="172"/>
      <c r="BIE75" s="172"/>
      <c r="BIF75" s="172"/>
      <c r="BIG75" s="172"/>
      <c r="BIH75" s="172"/>
      <c r="BII75" s="172"/>
      <c r="BIJ75" s="172"/>
      <c r="BIK75" s="172"/>
      <c r="BIL75" s="172"/>
      <c r="BIM75" s="172"/>
      <c r="BIN75" s="172"/>
      <c r="BIO75" s="172"/>
      <c r="BIP75" s="172"/>
      <c r="BIQ75" s="172"/>
      <c r="BIR75" s="172"/>
      <c r="BIS75" s="172"/>
      <c r="BIT75" s="172"/>
      <c r="BIU75" s="172"/>
      <c r="BIV75" s="172"/>
      <c r="BIW75" s="172"/>
      <c r="BIX75" s="172"/>
      <c r="BIY75" s="172"/>
      <c r="BIZ75" s="172"/>
      <c r="BJA75" s="172"/>
      <c r="BJB75" s="172"/>
      <c r="BJC75" s="172"/>
      <c r="BJD75" s="172"/>
      <c r="BJE75" s="172"/>
      <c r="BJF75" s="172"/>
      <c r="BJG75" s="172"/>
      <c r="BJH75" s="172"/>
      <c r="BJI75" s="172"/>
      <c r="BJJ75" s="172"/>
      <c r="BJK75" s="172"/>
      <c r="BJL75" s="172"/>
      <c r="BJM75" s="172"/>
      <c r="BJN75" s="172"/>
      <c r="BJO75" s="172"/>
      <c r="BJP75" s="172"/>
      <c r="BJQ75" s="172"/>
      <c r="BJR75" s="172"/>
      <c r="BJS75" s="172"/>
      <c r="BJT75" s="172"/>
      <c r="BJU75" s="172"/>
      <c r="BJV75" s="172"/>
      <c r="BJW75" s="172"/>
      <c r="BJX75" s="172"/>
      <c r="BJY75" s="172"/>
      <c r="BJZ75" s="172"/>
      <c r="BKA75" s="172"/>
      <c r="BKB75" s="172"/>
      <c r="BKC75" s="172"/>
      <c r="BKD75" s="172"/>
      <c r="BKE75" s="172"/>
      <c r="BKF75" s="172"/>
      <c r="BKG75" s="172"/>
      <c r="BKH75" s="172"/>
      <c r="BKI75" s="172"/>
      <c r="BKJ75" s="172"/>
      <c r="BKK75" s="172"/>
      <c r="BKL75" s="172"/>
      <c r="BKM75" s="172"/>
      <c r="BKN75" s="172"/>
      <c r="BKO75" s="172"/>
      <c r="BKP75" s="172"/>
      <c r="BKQ75" s="172"/>
      <c r="BKR75" s="172"/>
      <c r="BKS75" s="172"/>
      <c r="BKT75" s="172"/>
      <c r="BKU75" s="172"/>
      <c r="BKV75" s="172"/>
      <c r="BKW75" s="172"/>
      <c r="BKX75" s="172"/>
      <c r="BKY75" s="172"/>
      <c r="BKZ75" s="172"/>
      <c r="BLA75" s="172"/>
      <c r="BLB75" s="172"/>
      <c r="BLC75" s="172"/>
      <c r="BLD75" s="172"/>
      <c r="BLE75" s="172"/>
      <c r="BLF75" s="172"/>
      <c r="BLG75" s="172"/>
      <c r="BLH75" s="172"/>
      <c r="BLI75" s="172"/>
      <c r="BLJ75" s="172"/>
      <c r="BLK75" s="172"/>
      <c r="BLL75" s="172"/>
      <c r="BLM75" s="172"/>
      <c r="BLN75" s="172"/>
      <c r="BLO75" s="172"/>
      <c r="BLP75" s="172"/>
      <c r="BLQ75" s="172"/>
      <c r="BLR75" s="172"/>
      <c r="BLS75" s="172"/>
      <c r="BLT75" s="172"/>
      <c r="BLU75" s="172"/>
      <c r="BLV75" s="172"/>
      <c r="BLW75" s="172"/>
      <c r="BLX75" s="172"/>
      <c r="BLY75" s="172"/>
      <c r="BLZ75" s="172"/>
      <c r="BMA75" s="172"/>
      <c r="BMB75" s="172"/>
      <c r="BMC75" s="172"/>
      <c r="BMD75" s="172"/>
      <c r="BME75" s="172"/>
      <c r="BMF75" s="172"/>
      <c r="BMG75" s="172"/>
      <c r="BMH75" s="172"/>
      <c r="BMI75" s="172"/>
      <c r="BMJ75" s="172"/>
      <c r="BMK75" s="172"/>
      <c r="BML75" s="172"/>
      <c r="BMM75" s="172"/>
      <c r="BMN75" s="172"/>
      <c r="BMO75" s="172"/>
      <c r="BMP75" s="172"/>
      <c r="BMQ75" s="172"/>
      <c r="BMR75" s="172"/>
      <c r="BMS75" s="172"/>
      <c r="BMT75" s="172"/>
      <c r="BMU75" s="172"/>
      <c r="BMV75" s="172"/>
      <c r="BMW75" s="172"/>
      <c r="BMX75" s="172"/>
      <c r="BMY75" s="172"/>
      <c r="BMZ75" s="172"/>
      <c r="BNA75" s="172"/>
      <c r="BNB75" s="172"/>
      <c r="BNC75" s="172"/>
      <c r="BND75" s="172"/>
      <c r="BNE75" s="172"/>
      <c r="BNF75" s="172"/>
      <c r="BNG75" s="172"/>
      <c r="BNH75" s="172"/>
      <c r="BNI75" s="172"/>
      <c r="BNJ75" s="172"/>
      <c r="BNK75" s="172"/>
      <c r="BNL75" s="172"/>
      <c r="BNM75" s="172"/>
      <c r="BNN75" s="172"/>
      <c r="BNO75" s="172"/>
      <c r="BNP75" s="172"/>
      <c r="BNQ75" s="172"/>
      <c r="BNR75" s="172"/>
      <c r="BNS75" s="172"/>
      <c r="BNT75" s="172"/>
      <c r="BNU75" s="172"/>
      <c r="BNV75" s="172"/>
      <c r="BNW75" s="172"/>
      <c r="BNX75" s="172"/>
      <c r="BNY75" s="172"/>
      <c r="BNZ75" s="172"/>
      <c r="BOA75" s="172"/>
      <c r="BOB75" s="172"/>
      <c r="BOC75" s="172"/>
      <c r="BOD75" s="172"/>
      <c r="BOE75" s="172"/>
      <c r="BOF75" s="172"/>
      <c r="BOG75" s="172"/>
      <c r="BOH75" s="172"/>
      <c r="BOI75" s="172"/>
      <c r="BOJ75" s="172"/>
      <c r="BOK75" s="172"/>
      <c r="BOL75" s="172"/>
      <c r="BOM75" s="172"/>
      <c r="BON75" s="172"/>
      <c r="BOO75" s="172"/>
      <c r="BOP75" s="172"/>
      <c r="BOQ75" s="172"/>
      <c r="BOR75" s="172"/>
      <c r="BOS75" s="172"/>
      <c r="BOT75" s="172"/>
      <c r="BOU75" s="172"/>
      <c r="BOV75" s="172"/>
      <c r="BOW75" s="172"/>
      <c r="BOX75" s="172"/>
      <c r="BOY75" s="172"/>
      <c r="BOZ75" s="172"/>
      <c r="BPA75" s="172"/>
      <c r="BPB75" s="172"/>
      <c r="BPC75" s="172"/>
      <c r="BPD75" s="172"/>
      <c r="BPE75" s="172"/>
      <c r="BPF75" s="172"/>
      <c r="BPG75" s="172"/>
      <c r="BPH75" s="172"/>
      <c r="BPI75" s="172"/>
      <c r="BPJ75" s="172"/>
      <c r="BPK75" s="172"/>
      <c r="BPL75" s="172"/>
      <c r="BPM75" s="172"/>
      <c r="BPN75" s="172"/>
      <c r="BPO75" s="172"/>
      <c r="BPP75" s="172"/>
      <c r="BPQ75" s="172"/>
      <c r="BPR75" s="172"/>
      <c r="BPS75" s="172"/>
      <c r="BPT75" s="172"/>
      <c r="BPU75" s="172"/>
      <c r="BPV75" s="172"/>
      <c r="BPW75" s="172"/>
      <c r="BPX75" s="172"/>
      <c r="BPY75" s="172"/>
      <c r="BPZ75" s="172"/>
      <c r="BQA75" s="172"/>
      <c r="BQB75" s="172"/>
      <c r="BQC75" s="172"/>
      <c r="BQD75" s="172"/>
      <c r="BQE75" s="172"/>
      <c r="BQF75" s="172"/>
      <c r="BQG75" s="172"/>
      <c r="BQH75" s="172"/>
      <c r="BQI75" s="172"/>
      <c r="BQJ75" s="172"/>
      <c r="BQK75" s="172"/>
      <c r="BQL75" s="172"/>
      <c r="BQM75" s="172"/>
      <c r="BQN75" s="172"/>
      <c r="BQO75" s="172"/>
      <c r="BQP75" s="172"/>
      <c r="BQQ75" s="172"/>
      <c r="BQR75" s="172"/>
      <c r="BQS75" s="172"/>
      <c r="BQT75" s="172"/>
      <c r="BQU75" s="172"/>
      <c r="BQV75" s="172"/>
      <c r="BQW75" s="172"/>
      <c r="BQX75" s="172"/>
      <c r="BQY75" s="172"/>
      <c r="BQZ75" s="172"/>
      <c r="BRA75" s="172"/>
      <c r="BRB75" s="172"/>
      <c r="BRC75" s="172"/>
      <c r="BRD75" s="172"/>
      <c r="BRE75" s="172"/>
      <c r="BRF75" s="172"/>
      <c r="BRG75" s="172"/>
      <c r="BRH75" s="172"/>
      <c r="BRI75" s="172"/>
      <c r="BRJ75" s="172"/>
      <c r="BRK75" s="172"/>
      <c r="BRL75" s="172"/>
      <c r="BRM75" s="172"/>
      <c r="BRN75" s="172"/>
      <c r="BRO75" s="172"/>
      <c r="BRP75" s="172"/>
      <c r="BRQ75" s="172"/>
      <c r="BRR75" s="172"/>
      <c r="BRS75" s="172"/>
      <c r="BRT75" s="172"/>
      <c r="BRU75" s="172"/>
      <c r="BRV75" s="172"/>
      <c r="BRW75" s="172"/>
      <c r="BRX75" s="172"/>
      <c r="BRY75" s="172"/>
      <c r="BRZ75" s="172"/>
      <c r="BSA75" s="172"/>
      <c r="BSB75" s="172"/>
      <c r="BSC75" s="172"/>
      <c r="BSD75" s="172"/>
      <c r="BSE75" s="172"/>
      <c r="BSF75" s="172"/>
      <c r="BSG75" s="172"/>
      <c r="BSH75" s="172"/>
      <c r="BSI75" s="172"/>
      <c r="BSJ75" s="172"/>
      <c r="BSK75" s="172"/>
      <c r="BSL75" s="172"/>
      <c r="BSM75" s="172"/>
      <c r="BSN75" s="172"/>
      <c r="BSO75" s="172"/>
      <c r="BSP75" s="172"/>
      <c r="BSQ75" s="172"/>
      <c r="BSR75" s="172"/>
      <c r="BSS75" s="172"/>
      <c r="BST75" s="172"/>
      <c r="BSU75" s="172"/>
      <c r="BSV75" s="172"/>
      <c r="BSW75" s="172"/>
      <c r="BSX75" s="172"/>
      <c r="BSY75" s="172"/>
      <c r="BSZ75" s="172"/>
      <c r="BTA75" s="172"/>
      <c r="BTB75" s="172"/>
      <c r="BTC75" s="172"/>
      <c r="BTD75" s="172"/>
      <c r="BTE75" s="172"/>
      <c r="BTF75" s="172"/>
      <c r="BTG75" s="172"/>
      <c r="BTH75" s="172"/>
      <c r="BTI75" s="172"/>
      <c r="BTJ75" s="172"/>
      <c r="BTK75" s="172"/>
      <c r="BTL75" s="172"/>
      <c r="BTM75" s="172"/>
      <c r="BTN75" s="172"/>
      <c r="BTO75" s="172"/>
      <c r="BTP75" s="172"/>
      <c r="BTQ75" s="172"/>
      <c r="BTR75" s="172"/>
      <c r="BTS75" s="172"/>
      <c r="BTT75" s="172"/>
      <c r="BTU75" s="172"/>
      <c r="BTV75" s="172"/>
      <c r="BTW75" s="172"/>
      <c r="BTX75" s="172"/>
      <c r="BTY75" s="172"/>
      <c r="BTZ75" s="172"/>
      <c r="BUA75" s="172"/>
      <c r="BUB75" s="172"/>
      <c r="BUC75" s="172"/>
      <c r="BUD75" s="172"/>
      <c r="BUE75" s="172"/>
      <c r="BUF75" s="172"/>
      <c r="BUG75" s="172"/>
      <c r="BUH75" s="172"/>
      <c r="BUI75" s="172"/>
      <c r="BUJ75" s="172"/>
      <c r="BUK75" s="172"/>
      <c r="BUL75" s="172"/>
      <c r="BUM75" s="172"/>
      <c r="BUN75" s="172"/>
      <c r="BUO75" s="172"/>
      <c r="BUP75" s="172"/>
      <c r="BUQ75" s="172"/>
      <c r="BUR75" s="172"/>
      <c r="BUS75" s="172"/>
      <c r="BUT75" s="172"/>
      <c r="BUU75" s="172"/>
      <c r="BUV75" s="172"/>
      <c r="BUW75" s="172"/>
      <c r="BUX75" s="172"/>
      <c r="BUY75" s="172"/>
      <c r="BUZ75" s="172"/>
      <c r="BVA75" s="172"/>
      <c r="BVB75" s="172"/>
      <c r="BVC75" s="172"/>
      <c r="BVD75" s="172"/>
      <c r="BVE75" s="172"/>
      <c r="BVF75" s="172"/>
      <c r="BVG75" s="172"/>
      <c r="BVH75" s="172"/>
      <c r="BVI75" s="172"/>
      <c r="BVJ75" s="172"/>
      <c r="BVK75" s="172"/>
      <c r="BVL75" s="172"/>
      <c r="BVM75" s="172"/>
      <c r="BVN75" s="172"/>
      <c r="BVO75" s="172"/>
      <c r="BVP75" s="172"/>
      <c r="BVQ75" s="172"/>
      <c r="BVR75" s="172"/>
      <c r="BVS75" s="172"/>
      <c r="BVT75" s="172"/>
      <c r="BVU75" s="172"/>
      <c r="BVV75" s="172"/>
      <c r="BVW75" s="172"/>
      <c r="BVX75" s="172"/>
      <c r="BVY75" s="172"/>
      <c r="BVZ75" s="172"/>
      <c r="BWA75" s="172"/>
      <c r="BWB75" s="172"/>
      <c r="BWC75" s="172"/>
      <c r="BWD75" s="172"/>
      <c r="BWE75" s="172"/>
      <c r="BWF75" s="172"/>
      <c r="BWG75" s="172"/>
      <c r="BWH75" s="172"/>
      <c r="BWI75" s="172"/>
      <c r="BWJ75" s="172"/>
      <c r="BWK75" s="172"/>
      <c r="BWL75" s="172"/>
      <c r="BWM75" s="172"/>
      <c r="BWN75" s="172"/>
      <c r="BWO75" s="172"/>
      <c r="BWP75" s="172"/>
      <c r="BWQ75" s="172"/>
      <c r="BWR75" s="172"/>
      <c r="BWS75" s="172"/>
      <c r="BWT75" s="172"/>
      <c r="BWU75" s="172"/>
      <c r="BWV75" s="172"/>
      <c r="BWW75" s="172"/>
      <c r="BWX75" s="172"/>
      <c r="BWY75" s="172"/>
      <c r="BWZ75" s="172"/>
      <c r="BXA75" s="172"/>
      <c r="BXB75" s="172"/>
      <c r="BXC75" s="172"/>
      <c r="BXD75" s="172"/>
      <c r="BXE75" s="172"/>
      <c r="BXF75" s="172"/>
      <c r="BXG75" s="172"/>
      <c r="BXH75" s="172"/>
      <c r="BXI75" s="172"/>
      <c r="BXJ75" s="172"/>
      <c r="BXK75" s="172"/>
      <c r="BXL75" s="172"/>
      <c r="BXM75" s="172"/>
      <c r="BXN75" s="172"/>
      <c r="BXO75" s="172"/>
      <c r="BXP75" s="172"/>
      <c r="BXQ75" s="172"/>
      <c r="BXR75" s="172"/>
      <c r="BXS75" s="172"/>
      <c r="BXT75" s="172"/>
      <c r="BXU75" s="172"/>
      <c r="BXV75" s="172"/>
      <c r="BXW75" s="172"/>
      <c r="BXX75" s="172"/>
      <c r="BXY75" s="172"/>
      <c r="BXZ75" s="172"/>
      <c r="BYA75" s="172"/>
      <c r="BYB75" s="172"/>
      <c r="BYC75" s="172"/>
      <c r="BYD75" s="172"/>
      <c r="BYE75" s="172"/>
      <c r="BYF75" s="172"/>
      <c r="BYG75" s="172"/>
      <c r="BYH75" s="172"/>
      <c r="BYI75" s="172"/>
      <c r="BYJ75" s="172"/>
      <c r="BYK75" s="172"/>
      <c r="BYL75" s="172"/>
      <c r="BYM75" s="172"/>
      <c r="BYN75" s="172"/>
      <c r="BYO75" s="172"/>
      <c r="BYP75" s="172"/>
      <c r="BYQ75" s="172"/>
      <c r="BYR75" s="172"/>
      <c r="BYS75" s="172"/>
      <c r="BYT75" s="172"/>
      <c r="BYU75" s="172"/>
      <c r="BYV75" s="172"/>
      <c r="BYW75" s="172"/>
      <c r="BYX75" s="172"/>
      <c r="BYY75" s="172"/>
      <c r="BYZ75" s="172"/>
      <c r="BZA75" s="172"/>
      <c r="BZB75" s="172"/>
      <c r="BZC75" s="172"/>
      <c r="BZD75" s="172"/>
      <c r="BZE75" s="172"/>
      <c r="BZF75" s="172"/>
      <c r="BZG75" s="172"/>
      <c r="BZH75" s="172"/>
      <c r="BZI75" s="172"/>
      <c r="BZJ75" s="172"/>
      <c r="BZK75" s="172"/>
      <c r="BZL75" s="172"/>
      <c r="BZM75" s="172"/>
      <c r="BZN75" s="172"/>
      <c r="BZO75" s="172"/>
      <c r="BZP75" s="172"/>
      <c r="BZQ75" s="172"/>
      <c r="BZR75" s="172"/>
      <c r="BZS75" s="172"/>
      <c r="BZT75" s="172"/>
      <c r="BZU75" s="172"/>
      <c r="BZV75" s="172"/>
      <c r="BZW75" s="172"/>
      <c r="BZX75" s="172"/>
      <c r="BZY75" s="172"/>
      <c r="BZZ75" s="172"/>
      <c r="CAA75" s="172"/>
      <c r="CAB75" s="172"/>
      <c r="CAC75" s="172"/>
      <c r="CAD75" s="172"/>
      <c r="CAE75" s="172"/>
      <c r="CAF75" s="172"/>
      <c r="CAG75" s="172"/>
      <c r="CAH75" s="172"/>
      <c r="CAI75" s="172"/>
      <c r="CAJ75" s="172"/>
      <c r="CAK75" s="172"/>
      <c r="CAL75" s="172"/>
      <c r="CAM75" s="172"/>
      <c r="CAN75" s="172"/>
      <c r="CAO75" s="172"/>
      <c r="CAP75" s="172"/>
      <c r="CAQ75" s="172"/>
      <c r="CAR75" s="172"/>
      <c r="CAS75" s="172"/>
      <c r="CAT75" s="172"/>
      <c r="CAU75" s="172"/>
      <c r="CAV75" s="172"/>
      <c r="CAW75" s="172"/>
      <c r="CAX75" s="172"/>
      <c r="CAY75" s="172"/>
      <c r="CAZ75" s="172"/>
      <c r="CBA75" s="172"/>
      <c r="CBB75" s="172"/>
      <c r="CBC75" s="172"/>
      <c r="CBD75" s="172"/>
      <c r="CBE75" s="172"/>
      <c r="CBF75" s="172"/>
      <c r="CBG75" s="172"/>
      <c r="CBH75" s="172"/>
      <c r="CBI75" s="172"/>
      <c r="CBJ75" s="172"/>
      <c r="CBK75" s="172"/>
      <c r="CBL75" s="172"/>
      <c r="CBM75" s="172"/>
      <c r="CBN75" s="172"/>
      <c r="CBO75" s="172"/>
      <c r="CBP75" s="172"/>
      <c r="CBQ75" s="172"/>
      <c r="CBR75" s="172"/>
      <c r="CBS75" s="172"/>
      <c r="CBT75" s="172"/>
      <c r="CBU75" s="172"/>
      <c r="CBV75" s="172"/>
      <c r="CBW75" s="172"/>
      <c r="CBX75" s="172"/>
      <c r="CBY75" s="172"/>
      <c r="CBZ75" s="172"/>
      <c r="CCA75" s="172"/>
      <c r="CCB75" s="172"/>
      <c r="CCC75" s="172"/>
      <c r="CCD75" s="172"/>
      <c r="CCE75" s="172"/>
      <c r="CCF75" s="172"/>
      <c r="CCG75" s="172"/>
      <c r="CCH75" s="172"/>
      <c r="CCI75" s="172"/>
      <c r="CCJ75" s="172"/>
      <c r="CCK75" s="172"/>
      <c r="CCL75" s="172"/>
      <c r="CCM75" s="172"/>
      <c r="CCN75" s="172"/>
      <c r="CCO75" s="172"/>
      <c r="CCP75" s="172"/>
      <c r="CCQ75" s="172"/>
      <c r="CCR75" s="172"/>
      <c r="CCS75" s="172"/>
      <c r="CCT75" s="172"/>
      <c r="CCU75" s="172"/>
      <c r="CCV75" s="172"/>
      <c r="CCW75" s="172"/>
      <c r="CCX75" s="172"/>
      <c r="CCY75" s="172"/>
      <c r="CCZ75" s="172"/>
      <c r="CDA75" s="172"/>
      <c r="CDB75" s="172"/>
      <c r="CDC75" s="172"/>
      <c r="CDD75" s="172"/>
      <c r="CDE75" s="172"/>
      <c r="CDF75" s="172"/>
      <c r="CDG75" s="172"/>
      <c r="CDH75" s="172"/>
      <c r="CDI75" s="172"/>
      <c r="CDJ75" s="172"/>
      <c r="CDK75" s="172"/>
      <c r="CDL75" s="172"/>
      <c r="CDM75" s="172"/>
      <c r="CDN75" s="172"/>
      <c r="CDO75" s="172"/>
      <c r="CDP75" s="172"/>
      <c r="CDQ75" s="172"/>
      <c r="CDR75" s="172"/>
      <c r="CDS75" s="172"/>
      <c r="CDT75" s="172"/>
      <c r="CDU75" s="172"/>
      <c r="CDV75" s="172"/>
      <c r="CDW75" s="172"/>
      <c r="CDX75" s="172"/>
      <c r="CDY75" s="172"/>
      <c r="CDZ75" s="172"/>
      <c r="CEA75" s="172"/>
      <c r="CEB75" s="172"/>
      <c r="CEC75" s="172"/>
      <c r="CED75" s="172"/>
      <c r="CEE75" s="172"/>
      <c r="CEF75" s="172"/>
      <c r="CEG75" s="172"/>
      <c r="CEH75" s="172"/>
      <c r="CEI75" s="172"/>
      <c r="CEJ75" s="172"/>
      <c r="CEK75" s="172"/>
      <c r="CEL75" s="172"/>
      <c r="CEM75" s="172"/>
      <c r="CEN75" s="172"/>
      <c r="CEO75" s="172"/>
      <c r="CEP75" s="172"/>
      <c r="CEQ75" s="172"/>
      <c r="CER75" s="172"/>
      <c r="CES75" s="172"/>
      <c r="CET75" s="172"/>
      <c r="CEU75" s="172"/>
      <c r="CEV75" s="172"/>
      <c r="CEW75" s="172"/>
      <c r="CEX75" s="172"/>
      <c r="CEY75" s="172"/>
      <c r="CEZ75" s="172"/>
      <c r="CFA75" s="172"/>
      <c r="CFB75" s="172"/>
      <c r="CFC75" s="172"/>
      <c r="CFD75" s="172"/>
      <c r="CFE75" s="172"/>
      <c r="CFF75" s="172"/>
      <c r="CFG75" s="172"/>
      <c r="CFH75" s="172"/>
      <c r="CFI75" s="172"/>
      <c r="CFJ75" s="172"/>
      <c r="CFK75" s="172"/>
      <c r="CFL75" s="172"/>
      <c r="CFM75" s="172"/>
      <c r="CFN75" s="172"/>
      <c r="CFO75" s="172"/>
      <c r="CFP75" s="172"/>
      <c r="CFQ75" s="172"/>
      <c r="CFR75" s="172"/>
      <c r="CFS75" s="172"/>
      <c r="CFT75" s="172"/>
      <c r="CFU75" s="172"/>
      <c r="CFV75" s="172"/>
      <c r="CFW75" s="172"/>
      <c r="CFX75" s="172"/>
      <c r="CFY75" s="172"/>
      <c r="CFZ75" s="172"/>
      <c r="CGA75" s="172"/>
      <c r="CGB75" s="172"/>
      <c r="CGC75" s="172"/>
      <c r="CGD75" s="172"/>
      <c r="CGE75" s="172"/>
      <c r="CGF75" s="172"/>
      <c r="CGG75" s="172"/>
      <c r="CGH75" s="172"/>
      <c r="CGI75" s="172"/>
      <c r="CGJ75" s="172"/>
      <c r="CGK75" s="172"/>
      <c r="CGL75" s="172"/>
      <c r="CGM75" s="172"/>
      <c r="CGN75" s="172"/>
      <c r="CGO75" s="172"/>
      <c r="CGP75" s="172"/>
      <c r="CGQ75" s="172"/>
      <c r="CGR75" s="172"/>
      <c r="CGS75" s="172"/>
      <c r="CGT75" s="172"/>
      <c r="CGU75" s="172"/>
      <c r="CGV75" s="172"/>
      <c r="CGW75" s="172"/>
      <c r="CGX75" s="172"/>
      <c r="CGY75" s="172"/>
      <c r="CGZ75" s="172"/>
      <c r="CHA75" s="172"/>
      <c r="CHB75" s="172"/>
      <c r="CHC75" s="172"/>
      <c r="CHD75" s="172"/>
      <c r="CHE75" s="172"/>
      <c r="CHF75" s="172"/>
      <c r="CHG75" s="172"/>
      <c r="CHH75" s="172"/>
      <c r="CHI75" s="172"/>
      <c r="CHJ75" s="172"/>
      <c r="CHK75" s="172"/>
      <c r="CHL75" s="172"/>
      <c r="CHM75" s="172"/>
      <c r="CHN75" s="172"/>
      <c r="CHO75" s="172"/>
      <c r="CHP75" s="172"/>
      <c r="CHQ75" s="172"/>
      <c r="CHR75" s="172"/>
      <c r="CHS75" s="172"/>
      <c r="CHT75" s="172"/>
      <c r="CHU75" s="172"/>
      <c r="CHV75" s="172"/>
      <c r="CHW75" s="172"/>
      <c r="CHX75" s="172"/>
      <c r="CHY75" s="172"/>
      <c r="CHZ75" s="172"/>
      <c r="CIA75" s="172"/>
      <c r="CIB75" s="172"/>
      <c r="CIC75" s="172"/>
      <c r="CID75" s="172"/>
      <c r="CIE75" s="172"/>
      <c r="CIF75" s="172"/>
      <c r="CIG75" s="172"/>
      <c r="CIH75" s="172"/>
      <c r="CII75" s="172"/>
      <c r="CIJ75" s="172"/>
      <c r="CIK75" s="172"/>
      <c r="CIL75" s="172"/>
      <c r="CIM75" s="172"/>
      <c r="CIN75" s="172"/>
      <c r="CIO75" s="172"/>
      <c r="CIP75" s="172"/>
      <c r="CIQ75" s="172"/>
      <c r="CIR75" s="172"/>
      <c r="CIS75" s="172"/>
      <c r="CIT75" s="172"/>
      <c r="CIU75" s="172"/>
      <c r="CIV75" s="172"/>
      <c r="CIW75" s="172"/>
      <c r="CIX75" s="172"/>
      <c r="CIY75" s="172"/>
      <c r="CIZ75" s="172"/>
      <c r="CJA75" s="172"/>
      <c r="CJB75" s="172"/>
      <c r="CJC75" s="172"/>
      <c r="CJD75" s="172"/>
      <c r="CJE75" s="172"/>
      <c r="CJF75" s="172"/>
      <c r="CJG75" s="172"/>
      <c r="CJH75" s="172"/>
      <c r="CJI75" s="172"/>
      <c r="CJJ75" s="172"/>
      <c r="CJK75" s="172"/>
      <c r="CJL75" s="172"/>
      <c r="CJM75" s="172"/>
      <c r="CJN75" s="172"/>
      <c r="CJO75" s="172"/>
      <c r="CJP75" s="172"/>
      <c r="CJQ75" s="172"/>
      <c r="CJR75" s="172"/>
      <c r="CJS75" s="172"/>
      <c r="CJT75" s="172"/>
      <c r="CJU75" s="172"/>
      <c r="CJV75" s="172"/>
      <c r="CJW75" s="172"/>
      <c r="CJX75" s="172"/>
      <c r="CJY75" s="172"/>
      <c r="CJZ75" s="172"/>
      <c r="CKA75" s="172"/>
      <c r="CKB75" s="172"/>
      <c r="CKC75" s="172"/>
      <c r="CKD75" s="172"/>
      <c r="CKE75" s="172"/>
      <c r="CKF75" s="172"/>
      <c r="CKG75" s="172"/>
      <c r="CKH75" s="172"/>
      <c r="CKI75" s="172"/>
      <c r="CKJ75" s="172"/>
      <c r="CKK75" s="172"/>
      <c r="CKL75" s="172"/>
      <c r="CKM75" s="172"/>
      <c r="CKN75" s="172"/>
      <c r="CKO75" s="172"/>
      <c r="CKP75" s="172"/>
      <c r="CKQ75" s="172"/>
      <c r="CKR75" s="172"/>
      <c r="CKS75" s="172"/>
      <c r="CKT75" s="172"/>
      <c r="CKU75" s="172"/>
      <c r="CKV75" s="172"/>
      <c r="CKW75" s="172"/>
      <c r="CKX75" s="172"/>
      <c r="CKY75" s="172"/>
      <c r="CKZ75" s="172"/>
      <c r="CLA75" s="172"/>
      <c r="CLB75" s="172"/>
      <c r="CLC75" s="172"/>
      <c r="CLD75" s="172"/>
      <c r="CLE75" s="172"/>
      <c r="CLF75" s="172"/>
      <c r="CLG75" s="172"/>
      <c r="CLH75" s="172"/>
      <c r="CLI75" s="172"/>
      <c r="CLJ75" s="172"/>
      <c r="CLK75" s="172"/>
      <c r="CLL75" s="172"/>
      <c r="CLM75" s="172"/>
      <c r="CLN75" s="172"/>
      <c r="CLO75" s="172"/>
      <c r="CLP75" s="172"/>
      <c r="CLQ75" s="172"/>
      <c r="CLR75" s="172"/>
      <c r="CLS75" s="172"/>
      <c r="CLT75" s="172"/>
      <c r="CLU75" s="172"/>
      <c r="CLV75" s="172"/>
      <c r="CLW75" s="172"/>
      <c r="CLX75" s="172"/>
      <c r="CLY75" s="172"/>
      <c r="CLZ75" s="172"/>
      <c r="CMA75" s="172"/>
      <c r="CMB75" s="172"/>
      <c r="CMC75" s="172"/>
      <c r="CMD75" s="172"/>
      <c r="CME75" s="172"/>
      <c r="CMF75" s="172"/>
      <c r="CMG75" s="172"/>
      <c r="CMH75" s="172"/>
      <c r="CMI75" s="172"/>
      <c r="CMJ75" s="172"/>
      <c r="CMK75" s="172"/>
      <c r="CML75" s="172"/>
      <c r="CMM75" s="172"/>
      <c r="CMN75" s="172"/>
      <c r="CMO75" s="172"/>
      <c r="CMP75" s="172"/>
      <c r="CMQ75" s="172"/>
      <c r="CMR75" s="172"/>
      <c r="CMS75" s="172"/>
      <c r="CMT75" s="172"/>
      <c r="CMU75" s="172"/>
      <c r="CMV75" s="172"/>
      <c r="CMW75" s="172"/>
      <c r="CMX75" s="172"/>
      <c r="CMY75" s="172"/>
      <c r="CMZ75" s="172"/>
      <c r="CNA75" s="172"/>
      <c r="CNB75" s="172"/>
      <c r="CNC75" s="172"/>
      <c r="CND75" s="172"/>
      <c r="CNE75" s="172"/>
      <c r="CNF75" s="172"/>
      <c r="CNG75" s="172"/>
      <c r="CNH75" s="172"/>
      <c r="CNI75" s="172"/>
      <c r="CNJ75" s="172"/>
      <c r="CNK75" s="172"/>
      <c r="CNL75" s="172"/>
      <c r="CNM75" s="172"/>
      <c r="CNN75" s="172"/>
      <c r="CNO75" s="172"/>
      <c r="CNP75" s="172"/>
      <c r="CNQ75" s="172"/>
      <c r="CNR75" s="172"/>
      <c r="CNS75" s="172"/>
      <c r="CNT75" s="172"/>
      <c r="CNU75" s="172"/>
      <c r="CNV75" s="172"/>
      <c r="CNW75" s="172"/>
      <c r="CNX75" s="172"/>
      <c r="CNY75" s="172"/>
      <c r="CNZ75" s="172"/>
      <c r="COA75" s="172"/>
      <c r="COB75" s="172"/>
      <c r="COC75" s="172"/>
      <c r="COD75" s="172"/>
      <c r="COE75" s="172"/>
      <c r="COF75" s="172"/>
      <c r="COG75" s="172"/>
      <c r="COH75" s="172"/>
      <c r="COI75" s="172"/>
      <c r="COJ75" s="172"/>
      <c r="COK75" s="172"/>
      <c r="COL75" s="172"/>
      <c r="COM75" s="172"/>
      <c r="CON75" s="172"/>
      <c r="COO75" s="172"/>
      <c r="COP75" s="172"/>
      <c r="COQ75" s="172"/>
      <c r="COR75" s="172"/>
      <c r="COS75" s="172"/>
      <c r="COT75" s="172"/>
      <c r="COU75" s="172"/>
      <c r="COV75" s="172"/>
      <c r="COW75" s="172"/>
      <c r="COX75" s="172"/>
      <c r="COY75" s="172"/>
      <c r="COZ75" s="172"/>
      <c r="CPA75" s="172"/>
      <c r="CPB75" s="172"/>
      <c r="CPC75" s="172"/>
      <c r="CPD75" s="172"/>
      <c r="CPE75" s="172"/>
      <c r="CPF75" s="172"/>
      <c r="CPG75" s="172"/>
      <c r="CPH75" s="172"/>
      <c r="CPI75" s="172"/>
      <c r="CPJ75" s="172"/>
      <c r="CPK75" s="172"/>
      <c r="CPL75" s="172"/>
      <c r="CPM75" s="172"/>
      <c r="CPN75" s="172"/>
      <c r="CPO75" s="172"/>
      <c r="CPP75" s="172"/>
      <c r="CPQ75" s="172"/>
      <c r="CPR75" s="172"/>
      <c r="CPS75" s="172"/>
      <c r="CPT75" s="172"/>
      <c r="CPU75" s="172"/>
      <c r="CPV75" s="172"/>
      <c r="CPW75" s="172"/>
      <c r="CPX75" s="172"/>
      <c r="CPY75" s="172"/>
      <c r="CPZ75" s="172"/>
      <c r="CQA75" s="172"/>
      <c r="CQB75" s="172"/>
      <c r="CQC75" s="172"/>
      <c r="CQD75" s="172"/>
      <c r="CQE75" s="172"/>
      <c r="CQF75" s="172"/>
      <c r="CQG75" s="172"/>
      <c r="CQH75" s="172"/>
      <c r="CQI75" s="172"/>
      <c r="CQJ75" s="172"/>
      <c r="CQK75" s="172"/>
      <c r="CQL75" s="172"/>
      <c r="CQM75" s="172"/>
      <c r="CQN75" s="172"/>
      <c r="CQO75" s="172"/>
      <c r="CQP75" s="172"/>
      <c r="CQQ75" s="172"/>
      <c r="CQR75" s="172"/>
      <c r="CQS75" s="172"/>
      <c r="CQT75" s="172"/>
      <c r="CQU75" s="172"/>
      <c r="CQV75" s="172"/>
      <c r="CQW75" s="172"/>
      <c r="CQX75" s="172"/>
      <c r="CQY75" s="172"/>
      <c r="CQZ75" s="172"/>
      <c r="CRA75" s="172"/>
      <c r="CRB75" s="172"/>
      <c r="CRC75" s="172"/>
      <c r="CRD75" s="172"/>
      <c r="CRE75" s="172"/>
      <c r="CRF75" s="172"/>
      <c r="CRG75" s="172"/>
      <c r="CRH75" s="172"/>
      <c r="CRI75" s="172"/>
      <c r="CRJ75" s="172"/>
      <c r="CRK75" s="172"/>
      <c r="CRL75" s="172"/>
      <c r="CRM75" s="172"/>
      <c r="CRN75" s="172"/>
      <c r="CRO75" s="172"/>
      <c r="CRP75" s="172"/>
      <c r="CRQ75" s="172"/>
      <c r="CRR75" s="172"/>
      <c r="CRS75" s="172"/>
      <c r="CRT75" s="172"/>
      <c r="CRU75" s="172"/>
      <c r="CRV75" s="172"/>
      <c r="CRW75" s="172"/>
      <c r="CRX75" s="172"/>
      <c r="CRY75" s="172"/>
      <c r="CRZ75" s="172"/>
      <c r="CSA75" s="172"/>
      <c r="CSB75" s="172"/>
      <c r="CSC75" s="172"/>
      <c r="CSD75" s="172"/>
      <c r="CSE75" s="172"/>
      <c r="CSF75" s="172"/>
      <c r="CSG75" s="172"/>
      <c r="CSH75" s="172"/>
      <c r="CSI75" s="172"/>
      <c r="CSJ75" s="172"/>
      <c r="CSK75" s="172"/>
      <c r="CSL75" s="172"/>
      <c r="CSM75" s="172"/>
      <c r="CSN75" s="172"/>
      <c r="CSO75" s="172"/>
      <c r="CSP75" s="172"/>
      <c r="CSQ75" s="172"/>
      <c r="CSR75" s="172"/>
      <c r="CSS75" s="172"/>
      <c r="CST75" s="172"/>
      <c r="CSU75" s="172"/>
      <c r="CSV75" s="172"/>
      <c r="CSW75" s="172"/>
      <c r="CSX75" s="172"/>
      <c r="CSY75" s="172"/>
      <c r="CSZ75" s="172"/>
      <c r="CTA75" s="172"/>
      <c r="CTB75" s="172"/>
      <c r="CTC75" s="172"/>
      <c r="CTD75" s="172"/>
      <c r="CTE75" s="172"/>
      <c r="CTF75" s="172"/>
      <c r="CTG75" s="172"/>
      <c r="CTH75" s="172"/>
      <c r="CTI75" s="172"/>
      <c r="CTJ75" s="172"/>
      <c r="CTK75" s="172"/>
      <c r="CTL75" s="172"/>
      <c r="CTM75" s="172"/>
      <c r="CTN75" s="172"/>
      <c r="CTO75" s="172"/>
      <c r="CTP75" s="172"/>
      <c r="CTQ75" s="172"/>
      <c r="CTR75" s="172"/>
      <c r="CTS75" s="172"/>
      <c r="CTT75" s="172"/>
      <c r="CTU75" s="172"/>
      <c r="CTV75" s="172"/>
      <c r="CTW75" s="172"/>
      <c r="CTX75" s="172"/>
      <c r="CTY75" s="172"/>
      <c r="CTZ75" s="172"/>
      <c r="CUA75" s="172"/>
      <c r="CUB75" s="172"/>
      <c r="CUC75" s="172"/>
      <c r="CUD75" s="172"/>
      <c r="CUE75" s="172"/>
      <c r="CUF75" s="172"/>
      <c r="CUG75" s="172"/>
      <c r="CUH75" s="172"/>
      <c r="CUI75" s="172"/>
      <c r="CUJ75" s="172"/>
      <c r="CUK75" s="172"/>
      <c r="CUL75" s="172"/>
      <c r="CUM75" s="172"/>
      <c r="CUN75" s="172"/>
      <c r="CUO75" s="172"/>
      <c r="CUP75" s="172"/>
      <c r="CUQ75" s="172"/>
      <c r="CUR75" s="172"/>
      <c r="CUS75" s="172"/>
      <c r="CUT75" s="172"/>
      <c r="CUU75" s="172"/>
      <c r="CUV75" s="172"/>
      <c r="CUW75" s="172"/>
      <c r="CUX75" s="172"/>
      <c r="CUY75" s="172"/>
      <c r="CUZ75" s="172"/>
      <c r="CVA75" s="172"/>
      <c r="CVB75" s="172"/>
      <c r="CVC75" s="172"/>
      <c r="CVD75" s="172"/>
      <c r="CVE75" s="172"/>
      <c r="CVF75" s="172"/>
      <c r="CVG75" s="172"/>
      <c r="CVH75" s="172"/>
      <c r="CVI75" s="172"/>
      <c r="CVJ75" s="172"/>
      <c r="CVK75" s="172"/>
      <c r="CVL75" s="172"/>
      <c r="CVM75" s="172"/>
      <c r="CVN75" s="172"/>
      <c r="CVO75" s="172"/>
      <c r="CVP75" s="172"/>
      <c r="CVQ75" s="172"/>
      <c r="CVR75" s="172"/>
      <c r="CVS75" s="172"/>
      <c r="CVT75" s="172"/>
      <c r="CVU75" s="172"/>
      <c r="CVV75" s="172"/>
      <c r="CVW75" s="172"/>
      <c r="CVX75" s="172"/>
      <c r="CVY75" s="172"/>
      <c r="CVZ75" s="172"/>
      <c r="CWA75" s="172"/>
      <c r="CWB75" s="172"/>
      <c r="CWC75" s="172"/>
      <c r="CWD75" s="172"/>
      <c r="CWE75" s="172"/>
      <c r="CWF75" s="172"/>
      <c r="CWG75" s="172"/>
      <c r="CWH75" s="172"/>
      <c r="CWI75" s="172"/>
      <c r="CWJ75" s="172"/>
      <c r="CWK75" s="172"/>
      <c r="CWL75" s="172"/>
      <c r="CWM75" s="172"/>
      <c r="CWN75" s="172"/>
      <c r="CWO75" s="172"/>
      <c r="CWP75" s="172"/>
      <c r="CWQ75" s="172"/>
      <c r="CWR75" s="172"/>
      <c r="CWS75" s="172"/>
      <c r="CWT75" s="172"/>
      <c r="CWU75" s="172"/>
      <c r="CWV75" s="172"/>
      <c r="CWW75" s="172"/>
      <c r="CWX75" s="172"/>
      <c r="CWY75" s="172"/>
      <c r="CWZ75" s="172"/>
      <c r="CXA75" s="172"/>
      <c r="CXB75" s="172"/>
      <c r="CXC75" s="172"/>
      <c r="CXD75" s="172"/>
      <c r="CXE75" s="172"/>
      <c r="CXF75" s="172"/>
      <c r="CXG75" s="172"/>
      <c r="CXH75" s="172"/>
      <c r="CXI75" s="172"/>
      <c r="CXJ75" s="172"/>
      <c r="CXK75" s="172"/>
      <c r="CXL75" s="172"/>
      <c r="CXM75" s="172"/>
      <c r="CXN75" s="172"/>
      <c r="CXO75" s="172"/>
      <c r="CXP75" s="172"/>
      <c r="CXQ75" s="172"/>
      <c r="CXR75" s="172"/>
      <c r="CXS75" s="172"/>
      <c r="CXT75" s="172"/>
      <c r="CXU75" s="172"/>
      <c r="CXV75" s="172"/>
      <c r="CXW75" s="172"/>
      <c r="CXX75" s="172"/>
      <c r="CXY75" s="172"/>
      <c r="CXZ75" s="172"/>
      <c r="CYA75" s="172"/>
      <c r="CYB75" s="172"/>
      <c r="CYC75" s="172"/>
      <c r="CYD75" s="172"/>
      <c r="CYE75" s="172"/>
      <c r="CYF75" s="172"/>
      <c r="CYG75" s="172"/>
      <c r="CYH75" s="172"/>
      <c r="CYI75" s="172"/>
      <c r="CYJ75" s="172"/>
      <c r="CYK75" s="172"/>
      <c r="CYL75" s="172"/>
      <c r="CYM75" s="172"/>
      <c r="CYN75" s="172"/>
      <c r="CYO75" s="172"/>
      <c r="CYP75" s="172"/>
      <c r="CYQ75" s="172"/>
      <c r="CYR75" s="172"/>
      <c r="CYS75" s="172"/>
      <c r="CYT75" s="172"/>
      <c r="CYU75" s="172"/>
      <c r="CYV75" s="172"/>
      <c r="CYW75" s="172"/>
      <c r="CYX75" s="172"/>
      <c r="CYY75" s="172"/>
      <c r="CYZ75" s="172"/>
      <c r="CZA75" s="172"/>
      <c r="CZB75" s="172"/>
      <c r="CZC75" s="172"/>
      <c r="CZD75" s="172"/>
      <c r="CZE75" s="172"/>
      <c r="CZF75" s="172"/>
      <c r="CZG75" s="172"/>
      <c r="CZH75" s="172"/>
      <c r="CZI75" s="172"/>
      <c r="CZJ75" s="172"/>
      <c r="CZK75" s="172"/>
      <c r="CZL75" s="172"/>
      <c r="CZM75" s="172"/>
      <c r="CZN75" s="172"/>
      <c r="CZO75" s="172"/>
      <c r="CZP75" s="172"/>
      <c r="CZQ75" s="172"/>
      <c r="CZR75" s="172"/>
      <c r="CZS75" s="172"/>
      <c r="CZT75" s="172"/>
      <c r="CZU75" s="172"/>
      <c r="CZV75" s="172"/>
      <c r="CZW75" s="172"/>
      <c r="CZX75" s="172"/>
      <c r="CZY75" s="172"/>
      <c r="CZZ75" s="172"/>
      <c r="DAA75" s="172"/>
      <c r="DAB75" s="172"/>
      <c r="DAC75" s="172"/>
      <c r="DAD75" s="172"/>
      <c r="DAE75" s="172"/>
      <c r="DAF75" s="172"/>
      <c r="DAG75" s="172"/>
      <c r="DAH75" s="172"/>
      <c r="DAI75" s="172"/>
      <c r="DAJ75" s="172"/>
      <c r="DAK75" s="172"/>
      <c r="DAL75" s="172"/>
      <c r="DAM75" s="172"/>
      <c r="DAN75" s="172"/>
      <c r="DAO75" s="172"/>
      <c r="DAP75" s="172"/>
      <c r="DAQ75" s="172"/>
      <c r="DAR75" s="172"/>
      <c r="DAS75" s="172"/>
      <c r="DAT75" s="172"/>
      <c r="DAU75" s="172"/>
      <c r="DAV75" s="172"/>
      <c r="DAW75" s="172"/>
      <c r="DAX75" s="172"/>
      <c r="DAY75" s="172"/>
      <c r="DAZ75" s="172"/>
      <c r="DBA75" s="172"/>
      <c r="DBB75" s="172"/>
      <c r="DBC75" s="172"/>
      <c r="DBD75" s="172"/>
      <c r="DBE75" s="172"/>
      <c r="DBF75" s="172"/>
      <c r="DBG75" s="172"/>
      <c r="DBH75" s="172"/>
      <c r="DBI75" s="172"/>
      <c r="DBJ75" s="172"/>
      <c r="DBK75" s="172"/>
      <c r="DBL75" s="172"/>
      <c r="DBM75" s="172"/>
      <c r="DBN75" s="172"/>
      <c r="DBO75" s="172"/>
      <c r="DBP75" s="172"/>
      <c r="DBQ75" s="172"/>
      <c r="DBR75" s="172"/>
      <c r="DBS75" s="172"/>
      <c r="DBT75" s="172"/>
      <c r="DBU75" s="172"/>
      <c r="DBV75" s="172"/>
      <c r="DBW75" s="172"/>
      <c r="DBX75" s="172"/>
      <c r="DBY75" s="172"/>
      <c r="DBZ75" s="172"/>
      <c r="DCA75" s="172"/>
      <c r="DCB75" s="172"/>
      <c r="DCC75" s="172"/>
      <c r="DCD75" s="172"/>
      <c r="DCE75" s="172"/>
      <c r="DCF75" s="172"/>
      <c r="DCG75" s="172"/>
      <c r="DCH75" s="172"/>
      <c r="DCI75" s="172"/>
      <c r="DCJ75" s="172"/>
      <c r="DCK75" s="172"/>
      <c r="DCL75" s="172"/>
      <c r="DCM75" s="172"/>
      <c r="DCN75" s="172"/>
      <c r="DCO75" s="172"/>
      <c r="DCP75" s="172"/>
      <c r="DCQ75" s="172"/>
      <c r="DCR75" s="172"/>
      <c r="DCS75" s="172"/>
      <c r="DCT75" s="172"/>
      <c r="DCU75" s="172"/>
      <c r="DCV75" s="172"/>
      <c r="DCW75" s="172"/>
      <c r="DCX75" s="172"/>
      <c r="DCY75" s="172"/>
      <c r="DCZ75" s="172"/>
      <c r="DDA75" s="172"/>
      <c r="DDB75" s="172"/>
      <c r="DDC75" s="172"/>
      <c r="DDD75" s="172"/>
      <c r="DDE75" s="172"/>
      <c r="DDF75" s="172"/>
      <c r="DDG75" s="172"/>
      <c r="DDH75" s="172"/>
      <c r="DDI75" s="172"/>
      <c r="DDJ75" s="172"/>
      <c r="DDK75" s="172"/>
      <c r="DDL75" s="172"/>
      <c r="DDM75" s="172"/>
      <c r="DDN75" s="172"/>
      <c r="DDO75" s="172"/>
      <c r="DDP75" s="172"/>
      <c r="DDQ75" s="172"/>
      <c r="DDR75" s="172"/>
      <c r="DDS75" s="172"/>
      <c r="DDT75" s="172"/>
      <c r="DDU75" s="172"/>
      <c r="DDV75" s="172"/>
      <c r="DDW75" s="172"/>
      <c r="DDX75" s="172"/>
      <c r="DDY75" s="172"/>
      <c r="DDZ75" s="172"/>
      <c r="DEA75" s="172"/>
      <c r="DEB75" s="172"/>
      <c r="DEC75" s="172"/>
      <c r="DED75" s="172"/>
      <c r="DEE75" s="172"/>
      <c r="DEF75" s="172"/>
      <c r="DEG75" s="172"/>
      <c r="DEH75" s="172"/>
      <c r="DEI75" s="172"/>
      <c r="DEJ75" s="172"/>
      <c r="DEK75" s="172"/>
      <c r="DEL75" s="172"/>
      <c r="DEM75" s="172"/>
      <c r="DEN75" s="172"/>
      <c r="DEO75" s="172"/>
      <c r="DEP75" s="172"/>
      <c r="DEQ75" s="172"/>
      <c r="DER75" s="172"/>
      <c r="DES75" s="172"/>
      <c r="DET75" s="172"/>
      <c r="DEU75" s="172"/>
      <c r="DEV75" s="172"/>
      <c r="DEW75" s="172"/>
      <c r="DEX75" s="172"/>
      <c r="DEY75" s="172"/>
      <c r="DEZ75" s="172"/>
      <c r="DFA75" s="172"/>
      <c r="DFB75" s="172"/>
      <c r="DFC75" s="172"/>
      <c r="DFD75" s="172"/>
      <c r="DFE75" s="172"/>
      <c r="DFF75" s="172"/>
      <c r="DFG75" s="172"/>
      <c r="DFH75" s="172"/>
      <c r="DFI75" s="172"/>
      <c r="DFJ75" s="172"/>
      <c r="DFK75" s="172"/>
      <c r="DFL75" s="172"/>
      <c r="DFM75" s="172"/>
      <c r="DFN75" s="172"/>
      <c r="DFO75" s="172"/>
      <c r="DFP75" s="172"/>
      <c r="DFQ75" s="172"/>
      <c r="DFR75" s="172"/>
      <c r="DFS75" s="172"/>
      <c r="DFT75" s="172"/>
      <c r="DFU75" s="172"/>
      <c r="DFV75" s="172"/>
      <c r="DFW75" s="172"/>
      <c r="DFX75" s="172"/>
      <c r="DFY75" s="172"/>
      <c r="DFZ75" s="172"/>
      <c r="DGA75" s="172"/>
      <c r="DGB75" s="172"/>
      <c r="DGC75" s="172"/>
      <c r="DGD75" s="172"/>
      <c r="DGE75" s="172"/>
      <c r="DGF75" s="172"/>
      <c r="DGG75" s="172"/>
      <c r="DGH75" s="172"/>
      <c r="DGI75" s="172"/>
      <c r="DGJ75" s="172"/>
      <c r="DGK75" s="172"/>
      <c r="DGL75" s="172"/>
      <c r="DGM75" s="172"/>
      <c r="DGN75" s="172"/>
      <c r="DGO75" s="172"/>
      <c r="DGP75" s="172"/>
      <c r="DGQ75" s="172"/>
      <c r="DGR75" s="172"/>
      <c r="DGS75" s="172"/>
      <c r="DGT75" s="172"/>
      <c r="DGU75" s="172"/>
      <c r="DGV75" s="172"/>
      <c r="DGW75" s="172"/>
      <c r="DGX75" s="172"/>
      <c r="DGY75" s="172"/>
      <c r="DGZ75" s="172"/>
      <c r="DHA75" s="172"/>
      <c r="DHB75" s="172"/>
      <c r="DHC75" s="172"/>
      <c r="DHD75" s="172"/>
      <c r="DHE75" s="172"/>
      <c r="DHF75" s="172"/>
      <c r="DHG75" s="172"/>
      <c r="DHH75" s="172"/>
      <c r="DHI75" s="172"/>
      <c r="DHJ75" s="172"/>
      <c r="DHK75" s="172"/>
      <c r="DHL75" s="172"/>
      <c r="DHM75" s="172"/>
      <c r="DHN75" s="172"/>
      <c r="DHO75" s="172"/>
      <c r="DHP75" s="172"/>
      <c r="DHQ75" s="172"/>
      <c r="DHR75" s="172"/>
      <c r="DHS75" s="172"/>
      <c r="DHT75" s="172"/>
      <c r="DHU75" s="172"/>
      <c r="DHV75" s="172"/>
      <c r="DHW75" s="172"/>
      <c r="DHX75" s="172"/>
      <c r="DHY75" s="172"/>
      <c r="DHZ75" s="172"/>
      <c r="DIA75" s="172"/>
      <c r="DIB75" s="172"/>
      <c r="DIC75" s="172"/>
      <c r="DID75" s="172"/>
      <c r="DIE75" s="172"/>
      <c r="DIF75" s="172"/>
      <c r="DIG75" s="172"/>
      <c r="DIH75" s="172"/>
      <c r="DII75" s="172"/>
      <c r="DIJ75" s="172"/>
      <c r="DIK75" s="172"/>
      <c r="DIL75" s="172"/>
      <c r="DIM75" s="172"/>
      <c r="DIN75" s="172"/>
      <c r="DIO75" s="172"/>
      <c r="DIP75" s="172"/>
      <c r="DIQ75" s="172"/>
      <c r="DIR75" s="172"/>
      <c r="DIS75" s="172"/>
      <c r="DIT75" s="172"/>
      <c r="DIU75" s="172"/>
      <c r="DIV75" s="172"/>
      <c r="DIW75" s="172"/>
      <c r="DIX75" s="172"/>
      <c r="DIY75" s="172"/>
      <c r="DIZ75" s="172"/>
      <c r="DJA75" s="172"/>
      <c r="DJB75" s="172"/>
      <c r="DJC75" s="172"/>
      <c r="DJD75" s="172"/>
      <c r="DJE75" s="172"/>
      <c r="DJF75" s="172"/>
      <c r="DJG75" s="172"/>
      <c r="DJH75" s="172"/>
      <c r="DJI75" s="172"/>
      <c r="DJJ75" s="172"/>
      <c r="DJK75" s="172"/>
      <c r="DJL75" s="172"/>
      <c r="DJM75" s="172"/>
      <c r="DJN75" s="172"/>
      <c r="DJO75" s="172"/>
      <c r="DJP75" s="172"/>
      <c r="DJQ75" s="172"/>
      <c r="DJR75" s="172"/>
      <c r="DJS75" s="172"/>
      <c r="DJT75" s="172"/>
      <c r="DJU75" s="172"/>
      <c r="DJV75" s="172"/>
      <c r="DJW75" s="172"/>
      <c r="DJX75" s="172"/>
      <c r="DJY75" s="172"/>
      <c r="DJZ75" s="172"/>
      <c r="DKA75" s="172"/>
      <c r="DKB75" s="172"/>
      <c r="DKC75" s="172"/>
      <c r="DKD75" s="172"/>
      <c r="DKE75" s="172"/>
      <c r="DKF75" s="172"/>
      <c r="DKG75" s="172"/>
      <c r="DKH75" s="172"/>
      <c r="DKI75" s="172"/>
      <c r="DKJ75" s="172"/>
      <c r="DKK75" s="172"/>
      <c r="DKL75" s="172"/>
      <c r="DKM75" s="172"/>
      <c r="DKN75" s="172"/>
      <c r="DKO75" s="172"/>
      <c r="DKP75" s="172"/>
      <c r="DKQ75" s="172"/>
      <c r="DKR75" s="172"/>
      <c r="DKS75" s="172"/>
      <c r="DKT75" s="172"/>
      <c r="DKU75" s="172"/>
      <c r="DKV75" s="172"/>
      <c r="DKW75" s="172"/>
      <c r="DKX75" s="172"/>
      <c r="DKY75" s="172"/>
      <c r="DKZ75" s="172"/>
      <c r="DLA75" s="172"/>
      <c r="DLB75" s="172"/>
      <c r="DLC75" s="172"/>
      <c r="DLD75" s="172"/>
      <c r="DLE75" s="172"/>
      <c r="DLF75" s="172"/>
      <c r="DLG75" s="172"/>
      <c r="DLH75" s="172"/>
      <c r="DLI75" s="172"/>
      <c r="DLJ75" s="172"/>
      <c r="DLK75" s="172"/>
      <c r="DLL75" s="172"/>
      <c r="DLM75" s="172"/>
      <c r="DLN75" s="172"/>
      <c r="DLO75" s="172"/>
      <c r="DLP75" s="172"/>
      <c r="DLQ75" s="172"/>
      <c r="DLR75" s="172"/>
      <c r="DLS75" s="172"/>
      <c r="DLT75" s="172"/>
      <c r="DLU75" s="172"/>
      <c r="DLV75" s="172"/>
      <c r="DLW75" s="172"/>
      <c r="DLX75" s="172"/>
      <c r="DLY75" s="172"/>
      <c r="DLZ75" s="172"/>
      <c r="DMA75" s="172"/>
      <c r="DMB75" s="172"/>
      <c r="DMC75" s="172"/>
      <c r="DMD75" s="172"/>
      <c r="DME75" s="172"/>
      <c r="DMF75" s="172"/>
      <c r="DMG75" s="172"/>
      <c r="DMH75" s="172"/>
      <c r="DMI75" s="172"/>
      <c r="DMJ75" s="172"/>
      <c r="DMK75" s="172"/>
      <c r="DML75" s="172"/>
      <c r="DMM75" s="172"/>
      <c r="DMN75" s="172"/>
      <c r="DMO75" s="172"/>
      <c r="DMP75" s="172"/>
      <c r="DMQ75" s="172"/>
      <c r="DMR75" s="172"/>
      <c r="DMS75" s="172"/>
      <c r="DMT75" s="172"/>
      <c r="DMU75" s="172"/>
      <c r="DMV75" s="172"/>
      <c r="DMW75" s="172"/>
      <c r="DMX75" s="172"/>
      <c r="DMY75" s="172"/>
      <c r="DMZ75" s="172"/>
      <c r="DNA75" s="172"/>
      <c r="DNB75" s="172"/>
      <c r="DNC75" s="172"/>
      <c r="DND75" s="172"/>
      <c r="DNE75" s="172"/>
      <c r="DNF75" s="172"/>
      <c r="DNG75" s="172"/>
      <c r="DNH75" s="172"/>
      <c r="DNI75" s="172"/>
      <c r="DNJ75" s="172"/>
      <c r="DNK75" s="172"/>
      <c r="DNL75" s="172"/>
      <c r="DNM75" s="172"/>
      <c r="DNN75" s="172"/>
      <c r="DNO75" s="172"/>
      <c r="DNP75" s="172"/>
      <c r="DNQ75" s="172"/>
      <c r="DNR75" s="172"/>
      <c r="DNS75" s="172"/>
      <c r="DNT75" s="172"/>
      <c r="DNU75" s="172"/>
      <c r="DNV75" s="172"/>
      <c r="DNW75" s="172"/>
      <c r="DNX75" s="172"/>
      <c r="DNY75" s="172"/>
      <c r="DNZ75" s="172"/>
      <c r="DOA75" s="172"/>
      <c r="DOB75" s="172"/>
      <c r="DOC75" s="172"/>
      <c r="DOD75" s="172"/>
      <c r="DOE75" s="172"/>
      <c r="DOF75" s="172"/>
      <c r="DOG75" s="172"/>
      <c r="DOH75" s="172"/>
      <c r="DOI75" s="172"/>
      <c r="DOJ75" s="172"/>
      <c r="DOK75" s="172"/>
      <c r="DOL75" s="172"/>
      <c r="DOM75" s="172"/>
      <c r="DON75" s="172"/>
      <c r="DOO75" s="172"/>
      <c r="DOP75" s="172"/>
      <c r="DOQ75" s="172"/>
      <c r="DOR75" s="172"/>
      <c r="DOS75" s="172"/>
      <c r="DOT75" s="172"/>
      <c r="DOU75" s="172"/>
      <c r="DOV75" s="172"/>
      <c r="DOW75" s="172"/>
      <c r="DOX75" s="172"/>
      <c r="DOY75" s="172"/>
      <c r="DOZ75" s="172"/>
      <c r="DPA75" s="172"/>
      <c r="DPB75" s="172"/>
      <c r="DPC75" s="172"/>
      <c r="DPD75" s="172"/>
      <c r="DPE75" s="172"/>
      <c r="DPF75" s="172"/>
      <c r="DPG75" s="172"/>
      <c r="DPH75" s="172"/>
      <c r="DPI75" s="172"/>
      <c r="DPJ75" s="172"/>
      <c r="DPK75" s="172"/>
      <c r="DPL75" s="172"/>
      <c r="DPM75" s="172"/>
      <c r="DPN75" s="172"/>
      <c r="DPO75" s="172"/>
      <c r="DPP75" s="172"/>
      <c r="DPQ75" s="172"/>
      <c r="DPR75" s="172"/>
      <c r="DPS75" s="172"/>
      <c r="DPT75" s="172"/>
      <c r="DPU75" s="172"/>
      <c r="DPV75" s="172"/>
      <c r="DPW75" s="172"/>
      <c r="DPX75" s="172"/>
      <c r="DPY75" s="172"/>
      <c r="DPZ75" s="172"/>
      <c r="DQA75" s="172"/>
      <c r="DQB75" s="172"/>
      <c r="DQC75" s="172"/>
      <c r="DQD75" s="172"/>
      <c r="DQE75" s="172"/>
      <c r="DQF75" s="172"/>
      <c r="DQG75" s="172"/>
      <c r="DQH75" s="172"/>
      <c r="DQI75" s="172"/>
      <c r="DQJ75" s="172"/>
      <c r="DQK75" s="172"/>
      <c r="DQL75" s="172"/>
      <c r="DQM75" s="172"/>
      <c r="DQN75" s="172"/>
      <c r="DQO75" s="172"/>
      <c r="DQP75" s="172"/>
      <c r="DQQ75" s="172"/>
      <c r="DQR75" s="172"/>
      <c r="DQS75" s="172"/>
      <c r="DQT75" s="172"/>
      <c r="DQU75" s="172"/>
      <c r="DQV75" s="172"/>
      <c r="DQW75" s="172"/>
      <c r="DQX75" s="172"/>
      <c r="DQY75" s="172"/>
      <c r="DQZ75" s="172"/>
      <c r="DRA75" s="172"/>
      <c r="DRB75" s="172"/>
      <c r="DRC75" s="172"/>
      <c r="DRD75" s="172"/>
      <c r="DRE75" s="172"/>
      <c r="DRF75" s="172"/>
      <c r="DRG75" s="172"/>
      <c r="DRH75" s="172"/>
      <c r="DRI75" s="172"/>
      <c r="DRJ75" s="172"/>
      <c r="DRK75" s="172"/>
      <c r="DRL75" s="172"/>
      <c r="DRM75" s="172"/>
      <c r="DRN75" s="172"/>
      <c r="DRO75" s="172"/>
      <c r="DRP75" s="172"/>
      <c r="DRQ75" s="172"/>
      <c r="DRR75" s="172"/>
      <c r="DRS75" s="172"/>
      <c r="DRT75" s="172"/>
      <c r="DRU75" s="172"/>
      <c r="DRV75" s="172"/>
      <c r="DRW75" s="172"/>
      <c r="DRX75" s="172"/>
      <c r="DRY75" s="172"/>
      <c r="DRZ75" s="172"/>
      <c r="DSA75" s="172"/>
      <c r="DSB75" s="172"/>
      <c r="DSC75" s="172"/>
      <c r="DSD75" s="172"/>
      <c r="DSE75" s="172"/>
      <c r="DSF75" s="172"/>
      <c r="DSG75" s="172"/>
      <c r="DSH75" s="172"/>
      <c r="DSI75" s="172"/>
      <c r="DSJ75" s="172"/>
      <c r="DSK75" s="172"/>
      <c r="DSL75" s="172"/>
      <c r="DSM75" s="172"/>
      <c r="DSN75" s="172"/>
      <c r="DSO75" s="172"/>
      <c r="DSP75" s="172"/>
      <c r="DSQ75" s="172"/>
      <c r="DSR75" s="172"/>
      <c r="DSS75" s="172"/>
      <c r="DST75" s="172"/>
      <c r="DSU75" s="172"/>
      <c r="DSV75" s="172"/>
      <c r="DSW75" s="172"/>
      <c r="DSX75" s="172"/>
      <c r="DSY75" s="172"/>
      <c r="DSZ75" s="172"/>
      <c r="DTA75" s="172"/>
      <c r="DTB75" s="172"/>
      <c r="DTC75" s="172"/>
      <c r="DTD75" s="172"/>
      <c r="DTE75" s="172"/>
      <c r="DTF75" s="172"/>
      <c r="DTG75" s="172"/>
      <c r="DTH75" s="172"/>
      <c r="DTI75" s="172"/>
      <c r="DTJ75" s="172"/>
      <c r="DTK75" s="172"/>
      <c r="DTL75" s="172"/>
      <c r="DTM75" s="172"/>
      <c r="DTN75" s="172"/>
      <c r="DTO75" s="172"/>
      <c r="DTP75" s="172"/>
      <c r="DTQ75" s="172"/>
      <c r="DTR75" s="172"/>
      <c r="DTS75" s="172"/>
      <c r="DTT75" s="172"/>
      <c r="DTU75" s="172"/>
      <c r="DTV75" s="172"/>
      <c r="DTW75" s="172"/>
      <c r="DTX75" s="172"/>
      <c r="DTY75" s="172"/>
      <c r="DTZ75" s="172"/>
      <c r="DUA75" s="172"/>
      <c r="DUB75" s="172"/>
      <c r="DUC75" s="172"/>
      <c r="DUD75" s="172"/>
      <c r="DUE75" s="172"/>
      <c r="DUF75" s="172"/>
      <c r="DUG75" s="172"/>
      <c r="DUH75" s="172"/>
      <c r="DUI75" s="172"/>
      <c r="DUJ75" s="172"/>
      <c r="DUK75" s="172"/>
      <c r="DUL75" s="172"/>
      <c r="DUM75" s="172"/>
      <c r="DUN75" s="172"/>
      <c r="DUO75" s="172"/>
      <c r="DUP75" s="172"/>
      <c r="DUQ75" s="172"/>
      <c r="DUR75" s="172"/>
      <c r="DUS75" s="172"/>
      <c r="DUT75" s="172"/>
      <c r="DUU75" s="172"/>
      <c r="DUV75" s="172"/>
      <c r="DUW75" s="172"/>
      <c r="DUX75" s="172"/>
      <c r="DUY75" s="172"/>
      <c r="DUZ75" s="172"/>
      <c r="DVA75" s="172"/>
      <c r="DVB75" s="172"/>
      <c r="DVC75" s="172"/>
      <c r="DVD75" s="172"/>
      <c r="DVE75" s="172"/>
      <c r="DVF75" s="172"/>
      <c r="DVG75" s="172"/>
      <c r="DVH75" s="172"/>
      <c r="DVI75" s="172"/>
      <c r="DVJ75" s="172"/>
      <c r="DVK75" s="172"/>
      <c r="DVL75" s="172"/>
      <c r="DVM75" s="172"/>
      <c r="DVN75" s="172"/>
      <c r="DVO75" s="172"/>
      <c r="DVP75" s="172"/>
      <c r="DVQ75" s="172"/>
      <c r="DVR75" s="172"/>
      <c r="DVS75" s="172"/>
      <c r="DVT75" s="172"/>
      <c r="DVU75" s="172"/>
      <c r="DVV75" s="172"/>
      <c r="DVW75" s="172"/>
      <c r="DVX75" s="172"/>
      <c r="DVY75" s="172"/>
      <c r="DVZ75" s="172"/>
      <c r="DWA75" s="172"/>
      <c r="DWB75" s="172"/>
      <c r="DWC75" s="172"/>
      <c r="DWD75" s="172"/>
      <c r="DWE75" s="172"/>
      <c r="DWF75" s="172"/>
      <c r="DWG75" s="172"/>
      <c r="DWH75" s="172"/>
      <c r="DWI75" s="172"/>
      <c r="DWJ75" s="172"/>
      <c r="DWK75" s="172"/>
      <c r="DWL75" s="172"/>
      <c r="DWM75" s="172"/>
      <c r="DWN75" s="172"/>
      <c r="DWO75" s="172"/>
      <c r="DWP75" s="172"/>
      <c r="DWQ75" s="172"/>
      <c r="DWR75" s="172"/>
      <c r="DWS75" s="172"/>
      <c r="DWT75" s="172"/>
      <c r="DWU75" s="172"/>
      <c r="DWV75" s="172"/>
      <c r="DWW75" s="172"/>
      <c r="DWX75" s="172"/>
      <c r="DWY75" s="172"/>
      <c r="DWZ75" s="172"/>
      <c r="DXA75" s="172"/>
      <c r="DXB75" s="172"/>
      <c r="DXC75" s="172"/>
      <c r="DXD75" s="172"/>
      <c r="DXE75" s="172"/>
      <c r="DXF75" s="172"/>
      <c r="DXG75" s="172"/>
      <c r="DXH75" s="172"/>
      <c r="DXI75" s="172"/>
      <c r="DXJ75" s="172"/>
      <c r="DXK75" s="172"/>
      <c r="DXL75" s="172"/>
      <c r="DXM75" s="172"/>
      <c r="DXN75" s="172"/>
      <c r="DXO75" s="172"/>
      <c r="DXP75" s="172"/>
      <c r="DXQ75" s="172"/>
      <c r="DXR75" s="172"/>
      <c r="DXS75" s="172"/>
      <c r="DXT75" s="172"/>
      <c r="DXU75" s="172"/>
      <c r="DXV75" s="172"/>
      <c r="DXW75" s="172"/>
      <c r="DXX75" s="172"/>
      <c r="DXY75" s="172"/>
      <c r="DXZ75" s="172"/>
      <c r="DYA75" s="172"/>
      <c r="DYB75" s="172"/>
      <c r="DYC75" s="172"/>
      <c r="DYD75" s="172"/>
      <c r="DYE75" s="172"/>
      <c r="DYF75" s="172"/>
      <c r="DYG75" s="172"/>
      <c r="DYH75" s="172"/>
      <c r="DYI75" s="172"/>
      <c r="DYJ75" s="172"/>
      <c r="DYK75" s="172"/>
      <c r="DYL75" s="172"/>
      <c r="DYM75" s="172"/>
      <c r="DYN75" s="172"/>
      <c r="DYO75" s="172"/>
      <c r="DYP75" s="172"/>
      <c r="DYQ75" s="172"/>
      <c r="DYR75" s="172"/>
      <c r="DYS75" s="172"/>
      <c r="DYT75" s="172"/>
      <c r="DYU75" s="172"/>
      <c r="DYV75" s="172"/>
      <c r="DYW75" s="172"/>
      <c r="DYX75" s="172"/>
      <c r="DYY75" s="172"/>
      <c r="DYZ75" s="172"/>
      <c r="DZA75" s="172"/>
      <c r="DZB75" s="172"/>
      <c r="DZC75" s="172"/>
      <c r="DZD75" s="172"/>
      <c r="DZE75" s="172"/>
      <c r="DZF75" s="172"/>
      <c r="DZG75" s="172"/>
      <c r="DZH75" s="172"/>
      <c r="DZI75" s="172"/>
      <c r="DZJ75" s="172"/>
      <c r="DZK75" s="172"/>
      <c r="DZL75" s="172"/>
      <c r="DZM75" s="172"/>
      <c r="DZN75" s="172"/>
      <c r="DZO75" s="172"/>
      <c r="DZP75" s="172"/>
      <c r="DZQ75" s="172"/>
      <c r="DZR75" s="172"/>
      <c r="DZS75" s="172"/>
      <c r="DZT75" s="172"/>
      <c r="DZU75" s="172"/>
      <c r="DZV75" s="172"/>
      <c r="DZW75" s="172"/>
      <c r="DZX75" s="172"/>
      <c r="DZY75" s="172"/>
      <c r="DZZ75" s="172"/>
      <c r="EAA75" s="172"/>
      <c r="EAB75" s="172"/>
      <c r="EAC75" s="172"/>
      <c r="EAD75" s="172"/>
      <c r="EAE75" s="172"/>
      <c r="EAF75" s="172"/>
      <c r="EAG75" s="172"/>
      <c r="EAH75" s="172"/>
      <c r="EAI75" s="172"/>
      <c r="EAJ75" s="172"/>
      <c r="EAK75" s="172"/>
      <c r="EAL75" s="172"/>
      <c r="EAM75" s="172"/>
      <c r="EAN75" s="172"/>
      <c r="EAO75" s="172"/>
      <c r="EAP75" s="172"/>
      <c r="EAQ75" s="172"/>
      <c r="EAR75" s="172"/>
      <c r="EAS75" s="172"/>
      <c r="EAT75" s="172"/>
      <c r="EAU75" s="172"/>
      <c r="EAV75" s="172"/>
      <c r="EAW75" s="172"/>
      <c r="EAX75" s="172"/>
      <c r="EAY75" s="172"/>
      <c r="EAZ75" s="172"/>
      <c r="EBA75" s="172"/>
      <c r="EBB75" s="172"/>
      <c r="EBC75" s="172"/>
      <c r="EBD75" s="172"/>
      <c r="EBE75" s="172"/>
      <c r="EBF75" s="172"/>
      <c r="EBG75" s="172"/>
      <c r="EBH75" s="172"/>
      <c r="EBI75" s="172"/>
      <c r="EBJ75" s="172"/>
      <c r="EBK75" s="172"/>
      <c r="EBL75" s="172"/>
      <c r="EBM75" s="172"/>
      <c r="EBN75" s="172"/>
      <c r="EBO75" s="172"/>
      <c r="EBP75" s="172"/>
      <c r="EBQ75" s="172"/>
      <c r="EBR75" s="172"/>
      <c r="EBS75" s="172"/>
      <c r="EBT75" s="172"/>
      <c r="EBU75" s="172"/>
      <c r="EBV75" s="172"/>
      <c r="EBW75" s="172"/>
      <c r="EBX75" s="172"/>
      <c r="EBY75" s="172"/>
      <c r="EBZ75" s="172"/>
      <c r="ECA75" s="172"/>
      <c r="ECB75" s="172"/>
      <c r="ECC75" s="172"/>
      <c r="ECD75" s="172"/>
      <c r="ECE75" s="172"/>
      <c r="ECF75" s="172"/>
      <c r="ECG75" s="172"/>
      <c r="ECH75" s="172"/>
      <c r="ECI75" s="172"/>
      <c r="ECJ75" s="172"/>
      <c r="ECK75" s="172"/>
      <c r="ECL75" s="172"/>
      <c r="ECM75" s="172"/>
      <c r="ECN75" s="172"/>
      <c r="ECO75" s="172"/>
      <c r="ECP75" s="172"/>
      <c r="ECQ75" s="172"/>
      <c r="ECR75" s="172"/>
      <c r="ECS75" s="172"/>
      <c r="ECT75" s="172"/>
      <c r="ECU75" s="172"/>
      <c r="ECV75" s="172"/>
      <c r="ECW75" s="172"/>
      <c r="ECX75" s="172"/>
      <c r="ECY75" s="172"/>
      <c r="ECZ75" s="172"/>
      <c r="EDA75" s="172"/>
      <c r="EDB75" s="172"/>
      <c r="EDC75" s="172"/>
      <c r="EDD75" s="172"/>
      <c r="EDE75" s="172"/>
      <c r="EDF75" s="172"/>
      <c r="EDG75" s="172"/>
      <c r="EDH75" s="172"/>
      <c r="EDI75" s="172"/>
      <c r="EDJ75" s="172"/>
      <c r="EDK75" s="172"/>
      <c r="EDL75" s="172"/>
      <c r="EDM75" s="172"/>
      <c r="EDN75" s="172"/>
      <c r="EDO75" s="172"/>
      <c r="EDP75" s="172"/>
      <c r="EDQ75" s="172"/>
      <c r="EDR75" s="172"/>
      <c r="EDS75" s="172"/>
      <c r="EDT75" s="172"/>
      <c r="EDU75" s="172"/>
      <c r="EDV75" s="172"/>
      <c r="EDW75" s="172"/>
      <c r="EDX75" s="172"/>
      <c r="EDY75" s="172"/>
      <c r="EDZ75" s="172"/>
      <c r="EEA75" s="172"/>
      <c r="EEB75" s="172"/>
      <c r="EEC75" s="172"/>
      <c r="EED75" s="172"/>
      <c r="EEE75" s="172"/>
      <c r="EEF75" s="172"/>
      <c r="EEG75" s="172"/>
      <c r="EEH75" s="172"/>
      <c r="EEI75" s="172"/>
      <c r="EEJ75" s="172"/>
      <c r="EEK75" s="172"/>
      <c r="EEL75" s="172"/>
      <c r="EEM75" s="172"/>
      <c r="EEN75" s="172"/>
      <c r="EEO75" s="172"/>
      <c r="EEP75" s="172"/>
      <c r="EEQ75" s="172"/>
      <c r="EER75" s="172"/>
      <c r="EES75" s="172"/>
      <c r="EET75" s="172"/>
      <c r="EEU75" s="172"/>
      <c r="EEV75" s="172"/>
      <c r="EEW75" s="172"/>
      <c r="EEX75" s="172"/>
      <c r="EEY75" s="172"/>
      <c r="EEZ75" s="172"/>
      <c r="EFA75" s="172"/>
      <c r="EFB75" s="172"/>
      <c r="EFC75" s="172"/>
      <c r="EFD75" s="172"/>
      <c r="EFE75" s="172"/>
      <c r="EFF75" s="172"/>
      <c r="EFG75" s="172"/>
      <c r="EFH75" s="172"/>
      <c r="EFI75" s="172"/>
      <c r="EFJ75" s="172"/>
      <c r="EFK75" s="172"/>
      <c r="EFL75" s="172"/>
      <c r="EFM75" s="172"/>
      <c r="EFN75" s="172"/>
      <c r="EFO75" s="172"/>
      <c r="EFP75" s="172"/>
      <c r="EFQ75" s="172"/>
      <c r="EFR75" s="172"/>
      <c r="EFS75" s="172"/>
      <c r="EFT75" s="172"/>
      <c r="EFU75" s="172"/>
      <c r="EFV75" s="172"/>
      <c r="EFW75" s="172"/>
      <c r="EFX75" s="172"/>
      <c r="EFY75" s="172"/>
      <c r="EFZ75" s="172"/>
      <c r="EGA75" s="172"/>
      <c r="EGB75" s="172"/>
      <c r="EGC75" s="172"/>
      <c r="EGD75" s="172"/>
      <c r="EGE75" s="172"/>
      <c r="EGF75" s="172"/>
      <c r="EGG75" s="172"/>
      <c r="EGH75" s="172"/>
      <c r="EGI75" s="172"/>
      <c r="EGJ75" s="172"/>
      <c r="EGK75" s="172"/>
      <c r="EGL75" s="172"/>
      <c r="EGM75" s="172"/>
      <c r="EGN75" s="172"/>
      <c r="EGO75" s="172"/>
      <c r="EGP75" s="172"/>
      <c r="EGQ75" s="172"/>
      <c r="EGR75" s="172"/>
      <c r="EGS75" s="172"/>
      <c r="EGT75" s="172"/>
      <c r="EGU75" s="172"/>
      <c r="EGV75" s="172"/>
      <c r="EGW75" s="172"/>
      <c r="EGX75" s="172"/>
      <c r="EGY75" s="172"/>
      <c r="EGZ75" s="172"/>
      <c r="EHA75" s="172"/>
      <c r="EHB75" s="172"/>
      <c r="EHC75" s="172"/>
      <c r="EHD75" s="172"/>
      <c r="EHE75" s="172"/>
      <c r="EHF75" s="172"/>
      <c r="EHG75" s="172"/>
      <c r="EHH75" s="172"/>
      <c r="EHI75" s="172"/>
      <c r="EHJ75" s="172"/>
      <c r="EHK75" s="172"/>
      <c r="EHL75" s="172"/>
      <c r="EHM75" s="172"/>
      <c r="EHN75" s="172"/>
      <c r="EHO75" s="172"/>
      <c r="EHP75" s="172"/>
      <c r="EHQ75" s="172"/>
      <c r="EHR75" s="172"/>
      <c r="EHS75" s="172"/>
      <c r="EHT75" s="172"/>
      <c r="EHU75" s="172"/>
      <c r="EHV75" s="172"/>
      <c r="EHW75" s="172"/>
      <c r="EHX75" s="172"/>
      <c r="EHY75" s="172"/>
      <c r="EHZ75" s="172"/>
      <c r="EIA75" s="172"/>
      <c r="EIB75" s="172"/>
      <c r="EIC75" s="172"/>
      <c r="EID75" s="172"/>
      <c r="EIE75" s="172"/>
      <c r="EIF75" s="172"/>
      <c r="EIG75" s="172"/>
      <c r="EIH75" s="172"/>
      <c r="EII75" s="172"/>
      <c r="EIJ75" s="172"/>
      <c r="EIK75" s="172"/>
      <c r="EIL75" s="172"/>
      <c r="EIM75" s="172"/>
      <c r="EIN75" s="172"/>
      <c r="EIO75" s="172"/>
      <c r="EIP75" s="172"/>
      <c r="EIQ75" s="172"/>
      <c r="EIR75" s="172"/>
      <c r="EIS75" s="172"/>
      <c r="EIT75" s="172"/>
      <c r="EIU75" s="172"/>
      <c r="EIV75" s="172"/>
      <c r="EIW75" s="172"/>
      <c r="EIX75" s="172"/>
      <c r="EIY75" s="172"/>
      <c r="EIZ75" s="172"/>
      <c r="EJA75" s="172"/>
      <c r="EJB75" s="172"/>
      <c r="EJC75" s="172"/>
      <c r="EJD75" s="172"/>
      <c r="EJE75" s="172"/>
      <c r="EJF75" s="172"/>
      <c r="EJG75" s="172"/>
      <c r="EJH75" s="172"/>
      <c r="EJI75" s="172"/>
      <c r="EJJ75" s="172"/>
      <c r="EJK75" s="172"/>
      <c r="EJL75" s="172"/>
      <c r="EJM75" s="172"/>
      <c r="EJN75" s="172"/>
      <c r="EJO75" s="172"/>
      <c r="EJP75" s="172"/>
      <c r="EJQ75" s="172"/>
      <c r="EJR75" s="172"/>
      <c r="EJS75" s="172"/>
      <c r="EJT75" s="172"/>
      <c r="EJU75" s="172"/>
      <c r="EJV75" s="172"/>
      <c r="EJW75" s="172"/>
      <c r="EJX75" s="172"/>
      <c r="EJY75" s="172"/>
      <c r="EJZ75" s="172"/>
      <c r="EKA75" s="172"/>
      <c r="EKB75" s="172"/>
      <c r="EKC75" s="172"/>
      <c r="EKD75" s="172"/>
      <c r="EKE75" s="172"/>
      <c r="EKF75" s="172"/>
      <c r="EKG75" s="172"/>
      <c r="EKH75" s="172"/>
      <c r="EKI75" s="172"/>
      <c r="EKJ75" s="172"/>
      <c r="EKK75" s="172"/>
      <c r="EKL75" s="172"/>
      <c r="EKM75" s="172"/>
      <c r="EKN75" s="172"/>
      <c r="EKO75" s="172"/>
      <c r="EKP75" s="172"/>
      <c r="EKQ75" s="172"/>
      <c r="EKR75" s="172"/>
      <c r="EKS75" s="172"/>
      <c r="EKT75" s="172"/>
      <c r="EKU75" s="172"/>
      <c r="EKV75" s="172"/>
      <c r="EKW75" s="172"/>
      <c r="EKX75" s="172"/>
      <c r="EKY75" s="172"/>
      <c r="EKZ75" s="172"/>
      <c r="ELA75" s="172"/>
      <c r="ELB75" s="172"/>
      <c r="ELC75" s="172"/>
      <c r="ELD75" s="172"/>
      <c r="ELE75" s="172"/>
      <c r="ELF75" s="172"/>
      <c r="ELG75" s="172"/>
      <c r="ELH75" s="172"/>
      <c r="ELI75" s="172"/>
      <c r="ELJ75" s="172"/>
      <c r="ELK75" s="172"/>
      <c r="ELL75" s="172"/>
      <c r="ELM75" s="172"/>
      <c r="ELN75" s="172"/>
      <c r="ELO75" s="172"/>
      <c r="ELP75" s="172"/>
      <c r="ELQ75" s="172"/>
      <c r="ELR75" s="172"/>
      <c r="ELS75" s="172"/>
      <c r="ELT75" s="172"/>
      <c r="ELU75" s="172"/>
      <c r="ELV75" s="172"/>
      <c r="ELW75" s="172"/>
      <c r="ELX75" s="172"/>
      <c r="ELY75" s="172"/>
      <c r="ELZ75" s="172"/>
      <c r="EMA75" s="172"/>
      <c r="EMB75" s="172"/>
      <c r="EMC75" s="172"/>
      <c r="EMD75" s="172"/>
      <c r="EME75" s="172"/>
      <c r="EMF75" s="172"/>
      <c r="EMG75" s="172"/>
      <c r="EMH75" s="172"/>
      <c r="EMI75" s="172"/>
      <c r="EMJ75" s="172"/>
      <c r="EMK75" s="172"/>
      <c r="EML75" s="172"/>
      <c r="EMM75" s="172"/>
      <c r="EMN75" s="172"/>
      <c r="EMO75" s="172"/>
      <c r="EMP75" s="172"/>
      <c r="EMQ75" s="172"/>
      <c r="EMR75" s="172"/>
      <c r="EMS75" s="172"/>
      <c r="EMT75" s="172"/>
      <c r="EMU75" s="172"/>
      <c r="EMV75" s="172"/>
      <c r="EMW75" s="172"/>
      <c r="EMX75" s="172"/>
      <c r="EMY75" s="172"/>
      <c r="EMZ75" s="172"/>
      <c r="ENA75" s="172"/>
      <c r="ENB75" s="172"/>
      <c r="ENC75" s="172"/>
      <c r="END75" s="172"/>
      <c r="ENE75" s="172"/>
      <c r="ENF75" s="172"/>
      <c r="ENG75" s="172"/>
      <c r="ENH75" s="172"/>
      <c r="ENI75" s="172"/>
      <c r="ENJ75" s="172"/>
      <c r="ENK75" s="172"/>
      <c r="ENL75" s="172"/>
      <c r="ENM75" s="172"/>
      <c r="ENN75" s="172"/>
      <c r="ENO75" s="172"/>
      <c r="ENP75" s="172"/>
      <c r="ENQ75" s="172"/>
      <c r="ENR75" s="172"/>
      <c r="ENS75" s="172"/>
      <c r="ENT75" s="172"/>
      <c r="ENU75" s="172"/>
      <c r="ENV75" s="172"/>
      <c r="ENW75" s="172"/>
      <c r="ENX75" s="172"/>
      <c r="ENY75" s="172"/>
      <c r="ENZ75" s="172"/>
      <c r="EOA75" s="172"/>
      <c r="EOB75" s="172"/>
      <c r="EOC75" s="172"/>
      <c r="EOD75" s="172"/>
      <c r="EOE75" s="172"/>
      <c r="EOF75" s="172"/>
      <c r="EOG75" s="172"/>
      <c r="EOH75" s="172"/>
      <c r="EOI75" s="172"/>
      <c r="EOJ75" s="172"/>
      <c r="EOK75" s="172"/>
      <c r="EOL75" s="172"/>
      <c r="EOM75" s="172"/>
      <c r="EON75" s="172"/>
      <c r="EOO75" s="172"/>
      <c r="EOP75" s="172"/>
      <c r="EOQ75" s="172"/>
      <c r="EOR75" s="172"/>
      <c r="EOS75" s="172"/>
      <c r="EOT75" s="172"/>
      <c r="EOU75" s="172"/>
      <c r="EOV75" s="172"/>
      <c r="EOW75" s="172"/>
      <c r="EOX75" s="172"/>
      <c r="EOY75" s="172"/>
      <c r="EOZ75" s="172"/>
      <c r="EPA75" s="172"/>
      <c r="EPB75" s="172"/>
      <c r="EPC75" s="172"/>
      <c r="EPD75" s="172"/>
      <c r="EPE75" s="172"/>
      <c r="EPF75" s="172"/>
      <c r="EPG75" s="172"/>
      <c r="EPH75" s="172"/>
      <c r="EPI75" s="172"/>
      <c r="EPJ75" s="172"/>
      <c r="EPK75" s="172"/>
      <c r="EPL75" s="172"/>
      <c r="EPM75" s="172"/>
      <c r="EPN75" s="172"/>
      <c r="EPO75" s="172"/>
      <c r="EPP75" s="172"/>
      <c r="EPQ75" s="172"/>
      <c r="EPR75" s="172"/>
      <c r="EPS75" s="172"/>
      <c r="EPT75" s="172"/>
      <c r="EPU75" s="172"/>
      <c r="EPV75" s="172"/>
      <c r="EPW75" s="172"/>
      <c r="EPX75" s="172"/>
      <c r="EPY75" s="172"/>
      <c r="EPZ75" s="172"/>
      <c r="EQA75" s="172"/>
      <c r="EQB75" s="172"/>
      <c r="EQC75" s="172"/>
      <c r="EQD75" s="172"/>
      <c r="EQE75" s="172"/>
      <c r="EQF75" s="172"/>
      <c r="EQG75" s="172"/>
      <c r="EQH75" s="172"/>
      <c r="EQI75" s="172"/>
      <c r="EQJ75" s="172"/>
      <c r="EQK75" s="172"/>
      <c r="EQL75" s="172"/>
      <c r="EQM75" s="172"/>
      <c r="EQN75" s="172"/>
      <c r="EQO75" s="172"/>
      <c r="EQP75" s="172"/>
      <c r="EQQ75" s="172"/>
      <c r="EQR75" s="172"/>
      <c r="EQS75" s="172"/>
      <c r="EQT75" s="172"/>
      <c r="EQU75" s="172"/>
      <c r="EQV75" s="172"/>
      <c r="EQW75" s="172"/>
      <c r="EQX75" s="172"/>
      <c r="EQY75" s="172"/>
      <c r="EQZ75" s="172"/>
      <c r="ERA75" s="172"/>
      <c r="ERB75" s="172"/>
      <c r="ERC75" s="172"/>
      <c r="ERD75" s="172"/>
      <c r="ERE75" s="172"/>
      <c r="ERF75" s="172"/>
      <c r="ERG75" s="172"/>
      <c r="ERH75" s="172"/>
      <c r="ERI75" s="172"/>
      <c r="ERJ75" s="172"/>
      <c r="ERK75" s="172"/>
      <c r="ERL75" s="172"/>
      <c r="ERM75" s="172"/>
      <c r="ERN75" s="172"/>
      <c r="ERO75" s="172"/>
      <c r="ERP75" s="172"/>
      <c r="ERQ75" s="172"/>
      <c r="ERR75" s="172"/>
      <c r="ERS75" s="172"/>
      <c r="ERT75" s="172"/>
      <c r="ERU75" s="172"/>
      <c r="ERV75" s="172"/>
      <c r="ERW75" s="172"/>
      <c r="ERX75" s="172"/>
      <c r="ERY75" s="172"/>
      <c r="ERZ75" s="172"/>
      <c r="ESA75" s="172"/>
      <c r="ESB75" s="172"/>
      <c r="ESC75" s="172"/>
      <c r="ESD75" s="172"/>
      <c r="ESE75" s="172"/>
      <c r="ESF75" s="172"/>
      <c r="ESG75" s="172"/>
      <c r="ESH75" s="172"/>
      <c r="ESI75" s="172"/>
      <c r="ESJ75" s="172"/>
      <c r="ESK75" s="172"/>
      <c r="ESL75" s="172"/>
      <c r="ESM75" s="172"/>
      <c r="ESN75" s="172"/>
      <c r="ESO75" s="172"/>
      <c r="ESP75" s="172"/>
      <c r="ESQ75" s="172"/>
      <c r="ESR75" s="172"/>
      <c r="ESS75" s="172"/>
      <c r="EST75" s="172"/>
      <c r="ESU75" s="172"/>
      <c r="ESV75" s="172"/>
      <c r="ESW75" s="172"/>
      <c r="ESX75" s="172"/>
      <c r="ESY75" s="172"/>
      <c r="ESZ75" s="172"/>
      <c r="ETA75" s="172"/>
      <c r="ETB75" s="172"/>
      <c r="ETC75" s="172"/>
      <c r="ETD75" s="172"/>
      <c r="ETE75" s="172"/>
      <c r="ETF75" s="172"/>
      <c r="ETG75" s="172"/>
      <c r="ETH75" s="172"/>
      <c r="ETI75" s="172"/>
      <c r="ETJ75" s="172"/>
      <c r="ETK75" s="172"/>
      <c r="ETL75" s="172"/>
      <c r="ETM75" s="172"/>
      <c r="ETN75" s="172"/>
      <c r="ETO75" s="172"/>
      <c r="ETP75" s="172"/>
      <c r="ETQ75" s="172"/>
      <c r="ETR75" s="172"/>
      <c r="ETS75" s="172"/>
      <c r="ETT75" s="172"/>
      <c r="ETU75" s="172"/>
      <c r="ETV75" s="172"/>
      <c r="ETW75" s="172"/>
      <c r="ETX75" s="172"/>
      <c r="ETY75" s="172"/>
      <c r="ETZ75" s="172"/>
      <c r="EUA75" s="172"/>
      <c r="EUB75" s="172"/>
      <c r="EUC75" s="172"/>
      <c r="EUD75" s="172"/>
      <c r="EUE75" s="172"/>
      <c r="EUF75" s="172"/>
      <c r="EUG75" s="172"/>
      <c r="EUH75" s="172"/>
      <c r="EUI75" s="172"/>
      <c r="EUJ75" s="172"/>
      <c r="EUK75" s="172"/>
      <c r="EUL75" s="172"/>
      <c r="EUM75" s="172"/>
      <c r="EUN75" s="172"/>
      <c r="EUO75" s="172"/>
      <c r="EUP75" s="172"/>
      <c r="EUQ75" s="172"/>
      <c r="EUR75" s="172"/>
      <c r="EUS75" s="172"/>
      <c r="EUT75" s="172"/>
      <c r="EUU75" s="172"/>
      <c r="EUV75" s="172"/>
      <c r="EUW75" s="172"/>
      <c r="EUX75" s="172"/>
      <c r="EUY75" s="172"/>
      <c r="EUZ75" s="172"/>
      <c r="EVA75" s="172"/>
      <c r="EVB75" s="172"/>
      <c r="EVC75" s="172"/>
      <c r="EVD75" s="172"/>
      <c r="EVE75" s="172"/>
      <c r="EVF75" s="172"/>
      <c r="EVG75" s="172"/>
      <c r="EVH75" s="172"/>
      <c r="EVI75" s="172"/>
      <c r="EVJ75" s="172"/>
      <c r="EVK75" s="172"/>
      <c r="EVL75" s="172"/>
      <c r="EVM75" s="172"/>
      <c r="EVN75" s="172"/>
      <c r="EVO75" s="172"/>
      <c r="EVP75" s="172"/>
      <c r="EVQ75" s="172"/>
      <c r="EVR75" s="172"/>
      <c r="EVS75" s="172"/>
      <c r="EVT75" s="172"/>
      <c r="EVU75" s="172"/>
      <c r="EVV75" s="172"/>
      <c r="EVW75" s="172"/>
      <c r="EVX75" s="172"/>
      <c r="EVY75" s="172"/>
      <c r="EVZ75" s="172"/>
      <c r="EWA75" s="172"/>
      <c r="EWB75" s="172"/>
      <c r="EWC75" s="172"/>
      <c r="EWD75" s="172"/>
      <c r="EWE75" s="172"/>
      <c r="EWF75" s="172"/>
      <c r="EWG75" s="172"/>
      <c r="EWH75" s="172"/>
      <c r="EWI75" s="172"/>
      <c r="EWJ75" s="172"/>
      <c r="EWK75" s="172"/>
      <c r="EWL75" s="172"/>
      <c r="EWM75" s="172"/>
      <c r="EWN75" s="172"/>
      <c r="EWO75" s="172"/>
      <c r="EWP75" s="172"/>
      <c r="EWQ75" s="172"/>
      <c r="EWR75" s="172"/>
      <c r="EWS75" s="172"/>
      <c r="EWT75" s="172"/>
      <c r="EWU75" s="172"/>
      <c r="EWV75" s="172"/>
      <c r="EWW75" s="172"/>
      <c r="EWX75" s="172"/>
      <c r="EWY75" s="172"/>
      <c r="EWZ75" s="172"/>
      <c r="EXA75" s="172"/>
      <c r="EXB75" s="172"/>
      <c r="EXC75" s="172"/>
      <c r="EXD75" s="172"/>
      <c r="EXE75" s="172"/>
      <c r="EXF75" s="172"/>
      <c r="EXG75" s="172"/>
      <c r="EXH75" s="172"/>
      <c r="EXI75" s="172"/>
      <c r="EXJ75" s="172"/>
      <c r="EXK75" s="172"/>
      <c r="EXL75" s="172"/>
      <c r="EXM75" s="172"/>
      <c r="EXN75" s="172"/>
      <c r="EXO75" s="172"/>
      <c r="EXP75" s="172"/>
      <c r="EXQ75" s="172"/>
      <c r="EXR75" s="172"/>
      <c r="EXS75" s="172"/>
      <c r="EXT75" s="172"/>
      <c r="EXU75" s="172"/>
      <c r="EXV75" s="172"/>
      <c r="EXW75" s="172"/>
      <c r="EXX75" s="172"/>
      <c r="EXY75" s="172"/>
      <c r="EXZ75" s="172"/>
      <c r="EYA75" s="172"/>
      <c r="EYB75" s="172"/>
      <c r="EYC75" s="172"/>
      <c r="EYD75" s="172"/>
      <c r="EYE75" s="172"/>
      <c r="EYF75" s="172"/>
      <c r="EYG75" s="172"/>
      <c r="EYH75" s="172"/>
      <c r="EYI75" s="172"/>
      <c r="EYJ75" s="172"/>
      <c r="EYK75" s="172"/>
      <c r="EYL75" s="172"/>
      <c r="EYM75" s="172"/>
      <c r="EYN75" s="172"/>
      <c r="EYO75" s="172"/>
      <c r="EYP75" s="172"/>
      <c r="EYQ75" s="172"/>
      <c r="EYR75" s="172"/>
      <c r="EYS75" s="172"/>
      <c r="EYT75" s="172"/>
      <c r="EYU75" s="172"/>
      <c r="EYV75" s="172"/>
      <c r="EYW75" s="172"/>
      <c r="EYX75" s="172"/>
      <c r="EYY75" s="172"/>
      <c r="EYZ75" s="172"/>
      <c r="EZA75" s="172"/>
      <c r="EZB75" s="172"/>
      <c r="EZC75" s="172"/>
      <c r="EZD75" s="172"/>
      <c r="EZE75" s="172"/>
      <c r="EZF75" s="172"/>
      <c r="EZG75" s="172"/>
      <c r="EZH75" s="172"/>
      <c r="EZI75" s="172"/>
      <c r="EZJ75" s="172"/>
      <c r="EZK75" s="172"/>
      <c r="EZL75" s="172"/>
      <c r="EZM75" s="172"/>
      <c r="EZN75" s="172"/>
      <c r="EZO75" s="172"/>
      <c r="EZP75" s="172"/>
      <c r="EZQ75" s="172"/>
      <c r="EZR75" s="172"/>
      <c r="EZS75" s="172"/>
      <c r="EZT75" s="172"/>
      <c r="EZU75" s="172"/>
      <c r="EZV75" s="172"/>
      <c r="EZW75" s="172"/>
      <c r="EZX75" s="172"/>
      <c r="EZY75" s="172"/>
      <c r="EZZ75" s="172"/>
      <c r="FAA75" s="172"/>
      <c r="FAB75" s="172"/>
      <c r="FAC75" s="172"/>
      <c r="FAD75" s="172"/>
      <c r="FAE75" s="172"/>
      <c r="FAF75" s="172"/>
      <c r="FAG75" s="172"/>
      <c r="FAH75" s="172"/>
      <c r="FAI75" s="172"/>
      <c r="FAJ75" s="172"/>
      <c r="FAK75" s="172"/>
      <c r="FAL75" s="172"/>
      <c r="FAM75" s="172"/>
      <c r="FAN75" s="172"/>
      <c r="FAO75" s="172"/>
      <c r="FAP75" s="172"/>
      <c r="FAQ75" s="172"/>
      <c r="FAR75" s="172"/>
      <c r="FAS75" s="172"/>
      <c r="FAT75" s="172"/>
      <c r="FAU75" s="172"/>
      <c r="FAV75" s="172"/>
      <c r="FAW75" s="172"/>
      <c r="FAX75" s="172"/>
      <c r="FAY75" s="172"/>
      <c r="FAZ75" s="172"/>
      <c r="FBA75" s="172"/>
      <c r="FBB75" s="172"/>
      <c r="FBC75" s="172"/>
      <c r="FBD75" s="172"/>
      <c r="FBE75" s="172"/>
      <c r="FBF75" s="172"/>
      <c r="FBG75" s="172"/>
      <c r="FBH75" s="172"/>
      <c r="FBI75" s="172"/>
      <c r="FBJ75" s="172"/>
      <c r="FBK75" s="172"/>
      <c r="FBL75" s="172"/>
      <c r="FBM75" s="172"/>
      <c r="FBN75" s="172"/>
      <c r="FBO75" s="172"/>
      <c r="FBP75" s="172"/>
      <c r="FBQ75" s="172"/>
      <c r="FBR75" s="172"/>
      <c r="FBS75" s="172"/>
      <c r="FBT75" s="172"/>
      <c r="FBU75" s="172"/>
      <c r="FBV75" s="172"/>
      <c r="FBW75" s="172"/>
      <c r="FBX75" s="172"/>
      <c r="FBY75" s="172"/>
      <c r="FBZ75" s="172"/>
      <c r="FCA75" s="172"/>
      <c r="FCB75" s="172"/>
      <c r="FCC75" s="172"/>
      <c r="FCD75" s="172"/>
      <c r="FCE75" s="172"/>
      <c r="FCF75" s="172"/>
      <c r="FCG75" s="172"/>
      <c r="FCH75" s="172"/>
      <c r="FCI75" s="172"/>
      <c r="FCJ75" s="172"/>
      <c r="FCK75" s="172"/>
      <c r="FCL75" s="172"/>
      <c r="FCM75" s="172"/>
      <c r="FCN75" s="172"/>
      <c r="FCO75" s="172"/>
      <c r="FCP75" s="172"/>
      <c r="FCQ75" s="172"/>
      <c r="FCR75" s="172"/>
      <c r="FCS75" s="172"/>
      <c r="FCT75" s="172"/>
      <c r="FCU75" s="172"/>
      <c r="FCV75" s="172"/>
      <c r="FCW75" s="172"/>
      <c r="FCX75" s="172"/>
      <c r="FCY75" s="172"/>
      <c r="FCZ75" s="172"/>
      <c r="FDA75" s="172"/>
      <c r="FDB75" s="172"/>
      <c r="FDC75" s="172"/>
      <c r="FDD75" s="172"/>
      <c r="FDE75" s="172"/>
      <c r="FDF75" s="172"/>
      <c r="FDG75" s="172"/>
      <c r="FDH75" s="172"/>
      <c r="FDI75" s="172"/>
      <c r="FDJ75" s="172"/>
      <c r="FDK75" s="172"/>
      <c r="FDL75" s="172"/>
      <c r="FDM75" s="172"/>
      <c r="FDN75" s="172"/>
      <c r="FDO75" s="172"/>
      <c r="FDP75" s="172"/>
      <c r="FDQ75" s="172"/>
      <c r="FDR75" s="172"/>
      <c r="FDS75" s="172"/>
      <c r="FDT75" s="172"/>
      <c r="FDU75" s="172"/>
      <c r="FDV75" s="172"/>
      <c r="FDW75" s="172"/>
      <c r="FDX75" s="172"/>
      <c r="FDY75" s="172"/>
      <c r="FDZ75" s="172"/>
      <c r="FEA75" s="172"/>
      <c r="FEB75" s="172"/>
      <c r="FEC75" s="172"/>
      <c r="FED75" s="172"/>
      <c r="FEE75" s="172"/>
      <c r="FEF75" s="172"/>
      <c r="FEG75" s="172"/>
      <c r="FEH75" s="172"/>
      <c r="FEI75" s="172"/>
      <c r="FEJ75" s="172"/>
      <c r="FEK75" s="172"/>
      <c r="FEL75" s="172"/>
      <c r="FEM75" s="172"/>
      <c r="FEN75" s="172"/>
      <c r="FEO75" s="172"/>
      <c r="FEP75" s="172"/>
      <c r="FEQ75" s="172"/>
      <c r="FER75" s="172"/>
      <c r="FES75" s="172"/>
      <c r="FET75" s="172"/>
      <c r="FEU75" s="172"/>
      <c r="FEV75" s="172"/>
      <c r="FEW75" s="172"/>
      <c r="FEX75" s="172"/>
      <c r="FEY75" s="172"/>
      <c r="FEZ75" s="172"/>
      <c r="FFA75" s="172"/>
      <c r="FFB75" s="172"/>
      <c r="FFC75" s="172"/>
      <c r="FFD75" s="172"/>
      <c r="FFE75" s="172"/>
      <c r="FFF75" s="172"/>
      <c r="FFG75" s="172"/>
      <c r="FFH75" s="172"/>
      <c r="FFI75" s="172"/>
      <c r="FFJ75" s="172"/>
      <c r="FFK75" s="172"/>
      <c r="FFL75" s="172"/>
      <c r="FFM75" s="172"/>
      <c r="FFN75" s="172"/>
      <c r="FFO75" s="172"/>
      <c r="FFP75" s="172"/>
      <c r="FFQ75" s="172"/>
      <c r="FFR75" s="172"/>
      <c r="FFS75" s="172"/>
      <c r="FFT75" s="172"/>
      <c r="FFU75" s="172"/>
      <c r="FFV75" s="172"/>
      <c r="FFW75" s="172"/>
      <c r="FFX75" s="172"/>
      <c r="FFY75" s="172"/>
      <c r="FFZ75" s="172"/>
      <c r="FGA75" s="172"/>
      <c r="FGB75" s="172"/>
      <c r="FGC75" s="172"/>
      <c r="FGD75" s="172"/>
      <c r="FGE75" s="172"/>
      <c r="FGF75" s="172"/>
      <c r="FGG75" s="172"/>
      <c r="FGH75" s="172"/>
      <c r="FGI75" s="172"/>
      <c r="FGJ75" s="172"/>
      <c r="FGK75" s="172"/>
      <c r="FGL75" s="172"/>
      <c r="FGM75" s="172"/>
      <c r="FGN75" s="172"/>
      <c r="FGO75" s="172"/>
      <c r="FGP75" s="172"/>
      <c r="FGQ75" s="172"/>
      <c r="FGR75" s="172"/>
      <c r="FGS75" s="172"/>
      <c r="FGT75" s="172"/>
      <c r="FGU75" s="172"/>
      <c r="FGV75" s="172"/>
      <c r="FGW75" s="172"/>
      <c r="FGX75" s="172"/>
      <c r="FGY75" s="172"/>
      <c r="FGZ75" s="172"/>
      <c r="FHA75" s="172"/>
      <c r="FHB75" s="172"/>
      <c r="FHC75" s="172"/>
      <c r="FHD75" s="172"/>
      <c r="FHE75" s="172"/>
      <c r="FHF75" s="172"/>
      <c r="FHG75" s="172"/>
      <c r="FHH75" s="172"/>
      <c r="FHI75" s="172"/>
      <c r="FHJ75" s="172"/>
      <c r="FHK75" s="172"/>
      <c r="FHL75" s="172"/>
      <c r="FHM75" s="172"/>
      <c r="FHN75" s="172"/>
      <c r="FHO75" s="172"/>
      <c r="FHP75" s="172"/>
      <c r="FHQ75" s="172"/>
      <c r="FHR75" s="172"/>
      <c r="FHS75" s="172"/>
      <c r="FHT75" s="172"/>
      <c r="FHU75" s="172"/>
      <c r="FHV75" s="172"/>
      <c r="FHW75" s="172"/>
      <c r="FHX75" s="172"/>
      <c r="FHY75" s="172"/>
      <c r="FHZ75" s="172"/>
      <c r="FIA75" s="172"/>
      <c r="FIB75" s="172"/>
      <c r="FIC75" s="172"/>
      <c r="FID75" s="172"/>
      <c r="FIE75" s="172"/>
      <c r="FIF75" s="172"/>
      <c r="FIG75" s="172"/>
      <c r="FIH75" s="172"/>
      <c r="FII75" s="172"/>
      <c r="FIJ75" s="172"/>
      <c r="FIK75" s="172"/>
      <c r="FIL75" s="172"/>
      <c r="FIM75" s="172"/>
      <c r="FIN75" s="172"/>
      <c r="FIO75" s="172"/>
      <c r="FIP75" s="172"/>
      <c r="FIQ75" s="172"/>
      <c r="FIR75" s="172"/>
      <c r="FIS75" s="172"/>
      <c r="FIT75" s="172"/>
      <c r="FIU75" s="172"/>
      <c r="FIV75" s="172"/>
      <c r="FIW75" s="172"/>
      <c r="FIX75" s="172"/>
      <c r="FIY75" s="172"/>
      <c r="FIZ75" s="172"/>
      <c r="FJA75" s="172"/>
      <c r="FJB75" s="172"/>
      <c r="FJC75" s="172"/>
      <c r="FJD75" s="172"/>
      <c r="FJE75" s="172"/>
      <c r="FJF75" s="172"/>
      <c r="FJG75" s="172"/>
      <c r="FJH75" s="172"/>
      <c r="FJI75" s="172"/>
      <c r="FJJ75" s="172"/>
      <c r="FJK75" s="172"/>
      <c r="FJL75" s="172"/>
      <c r="FJM75" s="172"/>
      <c r="FJN75" s="172"/>
      <c r="FJO75" s="172"/>
      <c r="FJP75" s="172"/>
      <c r="FJQ75" s="172"/>
      <c r="FJR75" s="172"/>
      <c r="FJS75" s="172"/>
      <c r="FJT75" s="172"/>
      <c r="FJU75" s="172"/>
      <c r="FJV75" s="172"/>
      <c r="FJW75" s="172"/>
      <c r="FJX75" s="172"/>
      <c r="FJY75" s="172"/>
      <c r="FJZ75" s="172"/>
      <c r="FKA75" s="172"/>
      <c r="FKB75" s="172"/>
      <c r="FKC75" s="172"/>
      <c r="FKD75" s="172"/>
      <c r="FKE75" s="172"/>
      <c r="FKF75" s="172"/>
      <c r="FKG75" s="172"/>
      <c r="FKH75" s="172"/>
      <c r="FKI75" s="172"/>
      <c r="FKJ75" s="172"/>
      <c r="FKK75" s="172"/>
      <c r="FKL75" s="172"/>
      <c r="FKM75" s="172"/>
      <c r="FKN75" s="172"/>
      <c r="FKO75" s="172"/>
      <c r="FKP75" s="172"/>
      <c r="FKQ75" s="172"/>
      <c r="FKR75" s="172"/>
      <c r="FKS75" s="172"/>
      <c r="FKT75" s="172"/>
      <c r="FKU75" s="172"/>
      <c r="FKV75" s="172"/>
      <c r="FKW75" s="172"/>
      <c r="FKX75" s="172"/>
      <c r="FKY75" s="172"/>
      <c r="FKZ75" s="172"/>
      <c r="FLA75" s="172"/>
      <c r="FLB75" s="172"/>
      <c r="FLC75" s="172"/>
      <c r="FLD75" s="172"/>
      <c r="FLE75" s="172"/>
      <c r="FLF75" s="172"/>
      <c r="FLG75" s="172"/>
      <c r="FLH75" s="172"/>
      <c r="FLI75" s="172"/>
      <c r="FLJ75" s="172"/>
      <c r="FLK75" s="172"/>
      <c r="FLL75" s="172"/>
      <c r="FLM75" s="172"/>
      <c r="FLN75" s="172"/>
      <c r="FLO75" s="172"/>
      <c r="FLP75" s="172"/>
      <c r="FLQ75" s="172"/>
      <c r="FLR75" s="172"/>
      <c r="FLS75" s="172"/>
      <c r="FLT75" s="172"/>
      <c r="FLU75" s="172"/>
      <c r="FLV75" s="172"/>
      <c r="FLW75" s="172"/>
      <c r="FLX75" s="172"/>
      <c r="FLY75" s="172"/>
      <c r="FLZ75" s="172"/>
      <c r="FMA75" s="172"/>
      <c r="FMB75" s="172"/>
      <c r="FMC75" s="172"/>
      <c r="FMD75" s="172"/>
      <c r="FME75" s="172"/>
      <c r="FMF75" s="172"/>
      <c r="FMG75" s="172"/>
      <c r="FMH75" s="172"/>
      <c r="FMI75" s="172"/>
      <c r="FMJ75" s="172"/>
      <c r="FMK75" s="172"/>
      <c r="FML75" s="172"/>
      <c r="FMM75" s="172"/>
      <c r="FMN75" s="172"/>
      <c r="FMO75" s="172"/>
      <c r="FMP75" s="172"/>
      <c r="FMQ75" s="172"/>
      <c r="FMR75" s="172"/>
      <c r="FMS75" s="172"/>
      <c r="FMT75" s="172"/>
      <c r="FMU75" s="172"/>
      <c r="FMV75" s="172"/>
      <c r="FMW75" s="172"/>
      <c r="FMX75" s="172"/>
      <c r="FMY75" s="172"/>
      <c r="FMZ75" s="172"/>
      <c r="FNA75" s="172"/>
      <c r="FNB75" s="172"/>
      <c r="FNC75" s="172"/>
      <c r="FND75" s="172"/>
      <c r="FNE75" s="172"/>
      <c r="FNF75" s="172"/>
      <c r="FNG75" s="172"/>
      <c r="FNH75" s="172"/>
      <c r="FNI75" s="172"/>
      <c r="FNJ75" s="172"/>
      <c r="FNK75" s="172"/>
      <c r="FNL75" s="172"/>
      <c r="FNM75" s="172"/>
      <c r="FNN75" s="172"/>
      <c r="FNO75" s="172"/>
      <c r="FNP75" s="172"/>
      <c r="FNQ75" s="172"/>
      <c r="FNR75" s="172"/>
      <c r="FNS75" s="172"/>
      <c r="FNT75" s="172"/>
      <c r="FNU75" s="172"/>
      <c r="FNV75" s="172"/>
      <c r="FNW75" s="172"/>
      <c r="FNX75" s="172"/>
      <c r="FNY75" s="172"/>
      <c r="FNZ75" s="172"/>
      <c r="FOA75" s="172"/>
      <c r="FOB75" s="172"/>
      <c r="FOC75" s="172"/>
      <c r="FOD75" s="172"/>
      <c r="FOE75" s="172"/>
      <c r="FOF75" s="172"/>
      <c r="FOG75" s="172"/>
      <c r="FOH75" s="172"/>
      <c r="FOI75" s="172"/>
      <c r="FOJ75" s="172"/>
      <c r="FOK75" s="172"/>
      <c r="FOL75" s="172"/>
      <c r="FOM75" s="172"/>
      <c r="FON75" s="172"/>
      <c r="FOO75" s="172"/>
      <c r="FOP75" s="172"/>
      <c r="FOQ75" s="172"/>
      <c r="FOR75" s="172"/>
      <c r="FOS75" s="172"/>
      <c r="FOT75" s="172"/>
      <c r="FOU75" s="172"/>
      <c r="FOV75" s="172"/>
      <c r="FOW75" s="172"/>
      <c r="FOX75" s="172"/>
      <c r="FOY75" s="172"/>
      <c r="FOZ75" s="172"/>
      <c r="FPA75" s="172"/>
      <c r="FPB75" s="172"/>
      <c r="FPC75" s="172"/>
      <c r="FPD75" s="172"/>
      <c r="FPE75" s="172"/>
      <c r="FPF75" s="172"/>
      <c r="FPG75" s="172"/>
      <c r="FPH75" s="172"/>
      <c r="FPI75" s="172"/>
      <c r="FPJ75" s="172"/>
      <c r="FPK75" s="172"/>
      <c r="FPL75" s="172"/>
      <c r="FPM75" s="172"/>
      <c r="FPN75" s="172"/>
      <c r="FPO75" s="172"/>
      <c r="FPP75" s="172"/>
      <c r="FPQ75" s="172"/>
      <c r="FPR75" s="172"/>
      <c r="FPS75" s="172"/>
      <c r="FPT75" s="172"/>
      <c r="FPU75" s="172"/>
      <c r="FPV75" s="172"/>
      <c r="FPW75" s="172"/>
      <c r="FPX75" s="172"/>
      <c r="FPY75" s="172"/>
      <c r="FPZ75" s="172"/>
      <c r="FQA75" s="172"/>
      <c r="FQB75" s="172"/>
      <c r="FQC75" s="172"/>
      <c r="FQD75" s="172"/>
      <c r="FQE75" s="172"/>
      <c r="FQF75" s="172"/>
      <c r="FQG75" s="172"/>
      <c r="FQH75" s="172"/>
      <c r="FQI75" s="172"/>
      <c r="FQJ75" s="172"/>
      <c r="FQK75" s="172"/>
      <c r="FQL75" s="172"/>
      <c r="FQM75" s="172"/>
      <c r="FQN75" s="172"/>
      <c r="FQO75" s="172"/>
      <c r="FQP75" s="172"/>
      <c r="FQQ75" s="172"/>
      <c r="FQR75" s="172"/>
      <c r="FQS75" s="172"/>
      <c r="FQT75" s="172"/>
      <c r="FQU75" s="172"/>
      <c r="FQV75" s="172"/>
      <c r="FQW75" s="172"/>
      <c r="FQX75" s="172"/>
      <c r="FQY75" s="172"/>
      <c r="FQZ75" s="172"/>
      <c r="FRA75" s="172"/>
      <c r="FRB75" s="172"/>
      <c r="FRC75" s="172"/>
      <c r="FRD75" s="172"/>
      <c r="FRE75" s="172"/>
      <c r="FRF75" s="172"/>
      <c r="FRG75" s="172"/>
      <c r="FRH75" s="172"/>
      <c r="FRI75" s="172"/>
      <c r="FRJ75" s="172"/>
      <c r="FRK75" s="172"/>
      <c r="FRL75" s="172"/>
      <c r="FRM75" s="172"/>
      <c r="FRN75" s="172"/>
      <c r="FRO75" s="172"/>
      <c r="FRP75" s="172"/>
      <c r="FRQ75" s="172"/>
      <c r="FRR75" s="172"/>
      <c r="FRS75" s="172"/>
      <c r="FRT75" s="172"/>
      <c r="FRU75" s="172"/>
      <c r="FRV75" s="172"/>
      <c r="FRW75" s="172"/>
      <c r="FRX75" s="172"/>
      <c r="FRY75" s="172"/>
      <c r="FRZ75" s="172"/>
      <c r="FSA75" s="172"/>
      <c r="FSB75" s="172"/>
      <c r="FSC75" s="172"/>
      <c r="FSD75" s="172"/>
      <c r="FSE75" s="172"/>
      <c r="FSF75" s="172"/>
      <c r="FSG75" s="172"/>
      <c r="FSH75" s="172"/>
      <c r="FSI75" s="172"/>
      <c r="FSJ75" s="172"/>
      <c r="FSK75" s="172"/>
      <c r="FSL75" s="172"/>
      <c r="FSM75" s="172"/>
      <c r="FSN75" s="172"/>
      <c r="FSO75" s="172"/>
      <c r="FSP75" s="172"/>
      <c r="FSQ75" s="172"/>
      <c r="FSR75" s="172"/>
      <c r="FSS75" s="172"/>
      <c r="FST75" s="172"/>
      <c r="FSU75" s="172"/>
      <c r="FSV75" s="172"/>
      <c r="FSW75" s="172"/>
      <c r="FSX75" s="172"/>
      <c r="FSY75" s="172"/>
      <c r="FSZ75" s="172"/>
      <c r="FTA75" s="172"/>
      <c r="FTB75" s="172"/>
      <c r="FTC75" s="172"/>
      <c r="FTD75" s="172"/>
      <c r="FTE75" s="172"/>
      <c r="FTF75" s="172"/>
      <c r="FTG75" s="172"/>
      <c r="FTH75" s="172"/>
      <c r="FTI75" s="172"/>
      <c r="FTJ75" s="172"/>
      <c r="FTK75" s="172"/>
      <c r="FTL75" s="172"/>
      <c r="FTM75" s="172"/>
      <c r="FTN75" s="172"/>
      <c r="FTO75" s="172"/>
      <c r="FTP75" s="172"/>
      <c r="FTQ75" s="172"/>
      <c r="FTR75" s="172"/>
      <c r="FTS75" s="172"/>
      <c r="FTT75" s="172"/>
      <c r="FTU75" s="172"/>
      <c r="FTV75" s="172"/>
      <c r="FTW75" s="172"/>
      <c r="FTX75" s="172"/>
      <c r="FTY75" s="172"/>
      <c r="FTZ75" s="172"/>
      <c r="FUA75" s="172"/>
      <c r="FUB75" s="172"/>
      <c r="FUC75" s="172"/>
      <c r="FUD75" s="172"/>
      <c r="FUE75" s="172"/>
      <c r="FUF75" s="172"/>
      <c r="FUG75" s="172"/>
      <c r="FUH75" s="172"/>
      <c r="FUI75" s="172"/>
      <c r="FUJ75" s="172"/>
      <c r="FUK75" s="172"/>
      <c r="FUL75" s="172"/>
      <c r="FUM75" s="172"/>
      <c r="FUN75" s="172"/>
      <c r="FUO75" s="172"/>
      <c r="FUP75" s="172"/>
      <c r="FUQ75" s="172"/>
      <c r="FUR75" s="172"/>
      <c r="FUS75" s="172"/>
      <c r="FUT75" s="172"/>
      <c r="FUU75" s="172"/>
      <c r="FUV75" s="172"/>
      <c r="FUW75" s="172"/>
      <c r="FUX75" s="172"/>
      <c r="FUY75" s="172"/>
      <c r="FUZ75" s="172"/>
      <c r="FVA75" s="172"/>
      <c r="FVB75" s="172"/>
      <c r="FVC75" s="172"/>
      <c r="FVD75" s="172"/>
      <c r="FVE75" s="172"/>
      <c r="FVF75" s="172"/>
      <c r="FVG75" s="172"/>
      <c r="FVH75" s="172"/>
      <c r="FVI75" s="172"/>
      <c r="FVJ75" s="172"/>
      <c r="FVK75" s="172"/>
      <c r="FVL75" s="172"/>
      <c r="FVM75" s="172"/>
      <c r="FVN75" s="172"/>
      <c r="FVO75" s="172"/>
      <c r="FVP75" s="172"/>
      <c r="FVQ75" s="172"/>
      <c r="FVR75" s="172"/>
      <c r="FVS75" s="172"/>
      <c r="FVT75" s="172"/>
      <c r="FVU75" s="172"/>
      <c r="FVV75" s="172"/>
      <c r="FVW75" s="172"/>
      <c r="FVX75" s="172"/>
      <c r="FVY75" s="172"/>
      <c r="FVZ75" s="172"/>
      <c r="FWA75" s="172"/>
      <c r="FWB75" s="172"/>
      <c r="FWC75" s="172"/>
      <c r="FWD75" s="172"/>
      <c r="FWE75" s="172"/>
      <c r="FWF75" s="172"/>
      <c r="FWG75" s="172"/>
      <c r="FWH75" s="172"/>
      <c r="FWI75" s="172"/>
      <c r="FWJ75" s="172"/>
      <c r="FWK75" s="172"/>
      <c r="FWL75" s="172"/>
      <c r="FWM75" s="172"/>
      <c r="FWN75" s="172"/>
      <c r="FWO75" s="172"/>
      <c r="FWP75" s="172"/>
      <c r="FWQ75" s="172"/>
      <c r="FWR75" s="172"/>
      <c r="FWS75" s="172"/>
      <c r="FWT75" s="172"/>
      <c r="FWU75" s="172"/>
      <c r="FWV75" s="172"/>
      <c r="FWW75" s="172"/>
      <c r="FWX75" s="172"/>
      <c r="FWY75" s="172"/>
      <c r="FWZ75" s="172"/>
      <c r="FXA75" s="172"/>
      <c r="FXB75" s="172"/>
      <c r="FXC75" s="172"/>
      <c r="FXD75" s="172"/>
      <c r="FXE75" s="172"/>
      <c r="FXF75" s="172"/>
      <c r="FXG75" s="172"/>
      <c r="FXH75" s="172"/>
      <c r="FXI75" s="172"/>
      <c r="FXJ75" s="172"/>
      <c r="FXK75" s="172"/>
      <c r="FXL75" s="172"/>
      <c r="FXM75" s="172"/>
      <c r="FXN75" s="172"/>
      <c r="FXO75" s="172"/>
      <c r="FXP75" s="172"/>
      <c r="FXQ75" s="172"/>
      <c r="FXR75" s="172"/>
      <c r="FXS75" s="172"/>
      <c r="FXT75" s="172"/>
      <c r="FXU75" s="172"/>
      <c r="FXV75" s="172"/>
      <c r="FXW75" s="172"/>
      <c r="FXX75" s="172"/>
      <c r="FXY75" s="172"/>
      <c r="FXZ75" s="172"/>
      <c r="FYA75" s="172"/>
      <c r="FYB75" s="172"/>
      <c r="FYC75" s="172"/>
      <c r="FYD75" s="172"/>
      <c r="FYE75" s="172"/>
      <c r="FYF75" s="172"/>
      <c r="FYG75" s="172"/>
      <c r="FYH75" s="172"/>
      <c r="FYI75" s="172"/>
      <c r="FYJ75" s="172"/>
      <c r="FYK75" s="172"/>
      <c r="FYL75" s="172"/>
      <c r="FYM75" s="172"/>
      <c r="FYN75" s="172"/>
      <c r="FYO75" s="172"/>
      <c r="FYP75" s="172"/>
      <c r="FYQ75" s="172"/>
      <c r="FYR75" s="172"/>
      <c r="FYS75" s="172"/>
      <c r="FYT75" s="172"/>
      <c r="FYU75" s="172"/>
      <c r="FYV75" s="172"/>
      <c r="FYW75" s="172"/>
      <c r="FYX75" s="172"/>
      <c r="FYY75" s="172"/>
      <c r="FYZ75" s="172"/>
      <c r="FZA75" s="172"/>
      <c r="FZB75" s="172"/>
      <c r="FZC75" s="172"/>
      <c r="FZD75" s="172"/>
      <c r="FZE75" s="172"/>
      <c r="FZF75" s="172"/>
      <c r="FZG75" s="172"/>
      <c r="FZH75" s="172"/>
      <c r="FZI75" s="172"/>
      <c r="FZJ75" s="172"/>
      <c r="FZK75" s="172"/>
      <c r="FZL75" s="172"/>
      <c r="FZM75" s="172"/>
      <c r="FZN75" s="172"/>
      <c r="FZO75" s="172"/>
      <c r="FZP75" s="172"/>
      <c r="FZQ75" s="172"/>
      <c r="FZR75" s="172"/>
      <c r="FZS75" s="172"/>
      <c r="FZT75" s="172"/>
      <c r="FZU75" s="172"/>
      <c r="FZV75" s="172"/>
      <c r="FZW75" s="172"/>
      <c r="FZX75" s="172"/>
      <c r="FZY75" s="172"/>
      <c r="FZZ75" s="172"/>
      <c r="GAA75" s="172"/>
      <c r="GAB75" s="172"/>
      <c r="GAC75" s="172"/>
      <c r="GAD75" s="172"/>
      <c r="GAE75" s="172"/>
      <c r="GAF75" s="172"/>
      <c r="GAG75" s="172"/>
      <c r="GAH75" s="172"/>
      <c r="GAI75" s="172"/>
      <c r="GAJ75" s="172"/>
      <c r="GAK75" s="172"/>
      <c r="GAL75" s="172"/>
      <c r="GAM75" s="172"/>
      <c r="GAN75" s="172"/>
      <c r="GAO75" s="172"/>
      <c r="GAP75" s="172"/>
      <c r="GAQ75" s="172"/>
      <c r="GAR75" s="172"/>
      <c r="GAS75" s="172"/>
      <c r="GAT75" s="172"/>
      <c r="GAU75" s="172"/>
      <c r="GAV75" s="172"/>
      <c r="GAW75" s="172"/>
      <c r="GAX75" s="172"/>
      <c r="GAY75" s="172"/>
      <c r="GAZ75" s="172"/>
      <c r="GBA75" s="172"/>
      <c r="GBB75" s="172"/>
      <c r="GBC75" s="172"/>
      <c r="GBD75" s="172"/>
      <c r="GBE75" s="172"/>
      <c r="GBF75" s="172"/>
      <c r="GBG75" s="172"/>
      <c r="GBH75" s="172"/>
      <c r="GBI75" s="172"/>
      <c r="GBJ75" s="172"/>
      <c r="GBK75" s="172"/>
      <c r="GBL75" s="172"/>
      <c r="GBM75" s="172"/>
      <c r="GBN75" s="172"/>
      <c r="GBO75" s="172"/>
      <c r="GBP75" s="172"/>
      <c r="GBQ75" s="172"/>
      <c r="GBR75" s="172"/>
      <c r="GBS75" s="172"/>
      <c r="GBT75" s="172"/>
      <c r="GBU75" s="172"/>
      <c r="GBV75" s="172"/>
      <c r="GBW75" s="172"/>
      <c r="GBX75" s="172"/>
      <c r="GBY75" s="172"/>
      <c r="GBZ75" s="172"/>
      <c r="GCA75" s="172"/>
      <c r="GCB75" s="172"/>
      <c r="GCC75" s="172"/>
      <c r="GCD75" s="172"/>
      <c r="GCE75" s="172"/>
      <c r="GCF75" s="172"/>
      <c r="GCG75" s="172"/>
      <c r="GCH75" s="172"/>
      <c r="GCI75" s="172"/>
      <c r="GCJ75" s="172"/>
      <c r="GCK75" s="172"/>
      <c r="GCL75" s="172"/>
      <c r="GCM75" s="172"/>
      <c r="GCN75" s="172"/>
      <c r="GCO75" s="172"/>
      <c r="GCP75" s="172"/>
      <c r="GCQ75" s="172"/>
      <c r="GCR75" s="172"/>
      <c r="GCS75" s="172"/>
      <c r="GCT75" s="172"/>
      <c r="GCU75" s="172"/>
      <c r="GCV75" s="172"/>
      <c r="GCW75" s="172"/>
      <c r="GCX75" s="172"/>
      <c r="GCY75" s="172"/>
      <c r="GCZ75" s="172"/>
      <c r="GDA75" s="172"/>
      <c r="GDB75" s="172"/>
      <c r="GDC75" s="172"/>
      <c r="GDD75" s="172"/>
      <c r="GDE75" s="172"/>
      <c r="GDF75" s="172"/>
      <c r="GDG75" s="172"/>
      <c r="GDH75" s="172"/>
      <c r="GDI75" s="172"/>
      <c r="GDJ75" s="172"/>
      <c r="GDK75" s="172"/>
      <c r="GDL75" s="172"/>
      <c r="GDM75" s="172"/>
      <c r="GDN75" s="172"/>
      <c r="GDO75" s="172"/>
      <c r="GDP75" s="172"/>
      <c r="GDQ75" s="172"/>
      <c r="GDR75" s="172"/>
      <c r="GDS75" s="172"/>
      <c r="GDT75" s="172"/>
      <c r="GDU75" s="172"/>
      <c r="GDV75" s="172"/>
      <c r="GDW75" s="172"/>
      <c r="GDX75" s="172"/>
      <c r="GDY75" s="172"/>
      <c r="GDZ75" s="172"/>
      <c r="GEA75" s="172"/>
      <c r="GEB75" s="172"/>
      <c r="GEC75" s="172"/>
      <c r="GED75" s="172"/>
      <c r="GEE75" s="172"/>
      <c r="GEF75" s="172"/>
      <c r="GEG75" s="172"/>
      <c r="GEH75" s="172"/>
      <c r="GEI75" s="172"/>
      <c r="GEJ75" s="172"/>
      <c r="GEK75" s="172"/>
      <c r="GEL75" s="172"/>
      <c r="GEM75" s="172"/>
      <c r="GEN75" s="172"/>
      <c r="GEO75" s="172"/>
      <c r="GEP75" s="172"/>
      <c r="GEQ75" s="172"/>
      <c r="GER75" s="172"/>
      <c r="GES75" s="172"/>
      <c r="GET75" s="172"/>
      <c r="GEU75" s="172"/>
      <c r="GEV75" s="172"/>
      <c r="GEW75" s="172"/>
      <c r="GEX75" s="172"/>
      <c r="GEY75" s="172"/>
      <c r="GEZ75" s="172"/>
      <c r="GFA75" s="172"/>
      <c r="GFB75" s="172"/>
      <c r="GFC75" s="172"/>
      <c r="GFD75" s="172"/>
      <c r="GFE75" s="172"/>
      <c r="GFF75" s="172"/>
      <c r="GFG75" s="172"/>
      <c r="GFH75" s="172"/>
      <c r="GFI75" s="172"/>
      <c r="GFJ75" s="172"/>
      <c r="GFK75" s="172"/>
      <c r="GFL75" s="172"/>
      <c r="GFM75" s="172"/>
      <c r="GFN75" s="172"/>
      <c r="GFO75" s="172"/>
      <c r="GFP75" s="172"/>
      <c r="GFQ75" s="172"/>
      <c r="GFR75" s="172"/>
      <c r="GFS75" s="172"/>
      <c r="GFT75" s="172"/>
      <c r="GFU75" s="172"/>
      <c r="GFV75" s="172"/>
      <c r="GFW75" s="172"/>
      <c r="GFX75" s="172"/>
      <c r="GFY75" s="172"/>
      <c r="GFZ75" s="172"/>
      <c r="GGA75" s="172"/>
      <c r="GGB75" s="172"/>
      <c r="GGC75" s="172"/>
      <c r="GGD75" s="172"/>
      <c r="GGE75" s="172"/>
      <c r="GGF75" s="172"/>
      <c r="GGG75" s="172"/>
      <c r="GGH75" s="172"/>
      <c r="GGI75" s="172"/>
      <c r="GGJ75" s="172"/>
      <c r="GGK75" s="172"/>
      <c r="GGL75" s="172"/>
      <c r="GGM75" s="172"/>
      <c r="GGN75" s="172"/>
      <c r="GGO75" s="172"/>
      <c r="GGP75" s="172"/>
      <c r="GGQ75" s="172"/>
      <c r="GGR75" s="172"/>
      <c r="GGS75" s="172"/>
      <c r="GGT75" s="172"/>
      <c r="GGU75" s="172"/>
      <c r="GGV75" s="172"/>
      <c r="GGW75" s="172"/>
      <c r="GGX75" s="172"/>
      <c r="GGY75" s="172"/>
      <c r="GGZ75" s="172"/>
      <c r="GHA75" s="172"/>
      <c r="GHB75" s="172"/>
      <c r="GHC75" s="172"/>
      <c r="GHD75" s="172"/>
      <c r="GHE75" s="172"/>
      <c r="GHF75" s="172"/>
      <c r="GHG75" s="172"/>
      <c r="GHH75" s="172"/>
      <c r="GHI75" s="172"/>
      <c r="GHJ75" s="172"/>
      <c r="GHK75" s="172"/>
      <c r="GHL75" s="172"/>
      <c r="GHM75" s="172"/>
      <c r="GHN75" s="172"/>
      <c r="GHO75" s="172"/>
      <c r="GHP75" s="172"/>
      <c r="GHQ75" s="172"/>
      <c r="GHR75" s="172"/>
      <c r="GHS75" s="172"/>
      <c r="GHT75" s="172"/>
      <c r="GHU75" s="172"/>
      <c r="GHV75" s="172"/>
      <c r="GHW75" s="172"/>
      <c r="GHX75" s="172"/>
      <c r="GHY75" s="172"/>
      <c r="GHZ75" s="172"/>
      <c r="GIA75" s="172"/>
      <c r="GIB75" s="172"/>
      <c r="GIC75" s="172"/>
      <c r="GID75" s="172"/>
      <c r="GIE75" s="172"/>
      <c r="GIF75" s="172"/>
      <c r="GIG75" s="172"/>
      <c r="GIH75" s="172"/>
      <c r="GII75" s="172"/>
      <c r="GIJ75" s="172"/>
      <c r="GIK75" s="172"/>
      <c r="GIL75" s="172"/>
      <c r="GIM75" s="172"/>
      <c r="GIN75" s="172"/>
      <c r="GIO75" s="172"/>
      <c r="GIP75" s="172"/>
      <c r="GIQ75" s="172"/>
      <c r="GIR75" s="172"/>
      <c r="GIS75" s="172"/>
      <c r="GIT75" s="172"/>
      <c r="GIU75" s="172"/>
      <c r="GIV75" s="172"/>
      <c r="GIW75" s="172"/>
      <c r="GIX75" s="172"/>
      <c r="GIY75" s="172"/>
      <c r="GIZ75" s="172"/>
      <c r="GJA75" s="172"/>
      <c r="GJB75" s="172"/>
      <c r="GJC75" s="172"/>
      <c r="GJD75" s="172"/>
      <c r="GJE75" s="172"/>
      <c r="GJF75" s="172"/>
      <c r="GJG75" s="172"/>
      <c r="GJH75" s="172"/>
      <c r="GJI75" s="172"/>
      <c r="GJJ75" s="172"/>
      <c r="GJK75" s="172"/>
      <c r="GJL75" s="172"/>
      <c r="GJM75" s="172"/>
      <c r="GJN75" s="172"/>
      <c r="GJO75" s="172"/>
      <c r="GJP75" s="172"/>
      <c r="GJQ75" s="172"/>
      <c r="GJR75" s="172"/>
      <c r="GJS75" s="172"/>
      <c r="GJT75" s="172"/>
      <c r="GJU75" s="172"/>
      <c r="GJV75" s="172"/>
      <c r="GJW75" s="172"/>
      <c r="GJX75" s="172"/>
      <c r="GJY75" s="172"/>
      <c r="GJZ75" s="172"/>
      <c r="GKA75" s="172"/>
      <c r="GKB75" s="172"/>
      <c r="GKC75" s="172"/>
      <c r="GKD75" s="172"/>
      <c r="GKE75" s="172"/>
      <c r="GKF75" s="172"/>
      <c r="GKG75" s="172"/>
      <c r="GKH75" s="172"/>
      <c r="GKI75" s="172"/>
      <c r="GKJ75" s="172"/>
      <c r="GKK75" s="172"/>
      <c r="GKL75" s="172"/>
      <c r="GKM75" s="172"/>
      <c r="GKN75" s="172"/>
      <c r="GKO75" s="172"/>
      <c r="GKP75" s="172"/>
      <c r="GKQ75" s="172"/>
      <c r="GKR75" s="172"/>
      <c r="GKS75" s="172"/>
      <c r="GKT75" s="172"/>
      <c r="GKU75" s="172"/>
      <c r="GKV75" s="172"/>
      <c r="GKW75" s="172"/>
      <c r="GKX75" s="172"/>
      <c r="GKY75" s="172"/>
      <c r="GKZ75" s="172"/>
      <c r="GLA75" s="172"/>
      <c r="GLB75" s="172"/>
      <c r="GLC75" s="172"/>
      <c r="GLD75" s="172"/>
      <c r="GLE75" s="172"/>
      <c r="GLF75" s="172"/>
      <c r="GLG75" s="172"/>
      <c r="GLH75" s="172"/>
      <c r="GLI75" s="172"/>
      <c r="GLJ75" s="172"/>
      <c r="GLK75" s="172"/>
      <c r="GLL75" s="172"/>
      <c r="GLM75" s="172"/>
      <c r="GLN75" s="172"/>
      <c r="GLO75" s="172"/>
      <c r="GLP75" s="172"/>
      <c r="GLQ75" s="172"/>
      <c r="GLR75" s="172"/>
      <c r="GLS75" s="172"/>
      <c r="GLT75" s="172"/>
      <c r="GLU75" s="172"/>
      <c r="GLV75" s="172"/>
      <c r="GLW75" s="172"/>
      <c r="GLX75" s="172"/>
      <c r="GLY75" s="172"/>
      <c r="GLZ75" s="172"/>
      <c r="GMA75" s="172"/>
      <c r="GMB75" s="172"/>
      <c r="GMC75" s="172"/>
      <c r="GMD75" s="172"/>
      <c r="GME75" s="172"/>
      <c r="GMF75" s="172"/>
      <c r="GMG75" s="172"/>
      <c r="GMH75" s="172"/>
      <c r="GMI75" s="172"/>
      <c r="GMJ75" s="172"/>
      <c r="GMK75" s="172"/>
      <c r="GML75" s="172"/>
      <c r="GMM75" s="172"/>
      <c r="GMN75" s="172"/>
      <c r="GMO75" s="172"/>
      <c r="GMP75" s="172"/>
      <c r="GMQ75" s="172"/>
      <c r="GMR75" s="172"/>
      <c r="GMS75" s="172"/>
      <c r="GMT75" s="172"/>
      <c r="GMU75" s="172"/>
      <c r="GMV75" s="172"/>
      <c r="GMW75" s="172"/>
      <c r="GMX75" s="172"/>
      <c r="GMY75" s="172"/>
      <c r="GMZ75" s="172"/>
      <c r="GNA75" s="172"/>
      <c r="GNB75" s="172"/>
      <c r="GNC75" s="172"/>
      <c r="GND75" s="172"/>
      <c r="GNE75" s="172"/>
      <c r="GNF75" s="172"/>
      <c r="GNG75" s="172"/>
      <c r="GNH75" s="172"/>
      <c r="GNI75" s="172"/>
      <c r="GNJ75" s="172"/>
      <c r="GNK75" s="172"/>
      <c r="GNL75" s="172"/>
      <c r="GNM75" s="172"/>
      <c r="GNN75" s="172"/>
      <c r="GNO75" s="172"/>
      <c r="GNP75" s="172"/>
      <c r="GNQ75" s="172"/>
      <c r="GNR75" s="172"/>
      <c r="GNS75" s="172"/>
      <c r="GNT75" s="172"/>
      <c r="GNU75" s="172"/>
      <c r="GNV75" s="172"/>
      <c r="GNW75" s="172"/>
      <c r="GNX75" s="172"/>
      <c r="GNY75" s="172"/>
      <c r="GNZ75" s="172"/>
      <c r="GOA75" s="172"/>
      <c r="GOB75" s="172"/>
      <c r="GOC75" s="172"/>
      <c r="GOD75" s="172"/>
      <c r="GOE75" s="172"/>
      <c r="GOF75" s="172"/>
      <c r="GOG75" s="172"/>
      <c r="GOH75" s="172"/>
      <c r="GOI75" s="172"/>
      <c r="GOJ75" s="172"/>
      <c r="GOK75" s="172"/>
      <c r="GOL75" s="172"/>
      <c r="GOM75" s="172"/>
      <c r="GON75" s="172"/>
      <c r="GOO75" s="172"/>
      <c r="GOP75" s="172"/>
      <c r="GOQ75" s="172"/>
      <c r="GOR75" s="172"/>
      <c r="GOS75" s="172"/>
      <c r="GOT75" s="172"/>
      <c r="GOU75" s="172"/>
      <c r="GOV75" s="172"/>
      <c r="GOW75" s="172"/>
      <c r="GOX75" s="172"/>
      <c r="GOY75" s="172"/>
      <c r="GOZ75" s="172"/>
      <c r="GPA75" s="172"/>
      <c r="GPB75" s="172"/>
      <c r="GPC75" s="172"/>
      <c r="GPD75" s="172"/>
      <c r="GPE75" s="172"/>
      <c r="GPF75" s="172"/>
      <c r="GPG75" s="172"/>
      <c r="GPH75" s="172"/>
      <c r="GPI75" s="172"/>
      <c r="GPJ75" s="172"/>
      <c r="GPK75" s="172"/>
      <c r="GPL75" s="172"/>
      <c r="GPM75" s="172"/>
      <c r="GPN75" s="172"/>
      <c r="GPO75" s="172"/>
      <c r="GPP75" s="172"/>
      <c r="GPQ75" s="172"/>
      <c r="GPR75" s="172"/>
      <c r="GPS75" s="172"/>
      <c r="GPT75" s="172"/>
      <c r="GPU75" s="172"/>
      <c r="GPV75" s="172"/>
      <c r="GPW75" s="172"/>
      <c r="GPX75" s="172"/>
      <c r="GPY75" s="172"/>
      <c r="GPZ75" s="172"/>
      <c r="GQA75" s="172"/>
      <c r="GQB75" s="172"/>
      <c r="GQC75" s="172"/>
      <c r="GQD75" s="172"/>
      <c r="GQE75" s="172"/>
      <c r="GQF75" s="172"/>
      <c r="GQG75" s="172"/>
      <c r="GQH75" s="172"/>
      <c r="GQI75" s="172"/>
      <c r="GQJ75" s="172"/>
      <c r="GQK75" s="172"/>
      <c r="GQL75" s="172"/>
      <c r="GQM75" s="172"/>
      <c r="GQN75" s="172"/>
      <c r="GQO75" s="172"/>
      <c r="GQP75" s="172"/>
      <c r="GQQ75" s="172"/>
      <c r="GQR75" s="172"/>
      <c r="GQS75" s="172"/>
      <c r="GQT75" s="172"/>
      <c r="GQU75" s="172"/>
      <c r="GQV75" s="172"/>
      <c r="GQW75" s="172"/>
      <c r="GQX75" s="172"/>
      <c r="GQY75" s="172"/>
      <c r="GQZ75" s="172"/>
      <c r="GRA75" s="172"/>
      <c r="GRB75" s="172"/>
      <c r="GRC75" s="172"/>
      <c r="GRD75" s="172"/>
      <c r="GRE75" s="172"/>
      <c r="GRF75" s="172"/>
      <c r="GRG75" s="172"/>
      <c r="GRH75" s="172"/>
      <c r="GRI75" s="172"/>
      <c r="GRJ75" s="172"/>
      <c r="GRK75" s="172"/>
      <c r="GRL75" s="172"/>
      <c r="GRM75" s="172"/>
      <c r="GRN75" s="172"/>
      <c r="GRO75" s="172"/>
      <c r="GRP75" s="172"/>
      <c r="GRQ75" s="172"/>
      <c r="GRR75" s="172"/>
      <c r="GRS75" s="172"/>
      <c r="GRT75" s="172"/>
      <c r="GRU75" s="172"/>
      <c r="GRV75" s="172"/>
      <c r="GRW75" s="172"/>
      <c r="GRX75" s="172"/>
      <c r="GRY75" s="172"/>
      <c r="GRZ75" s="172"/>
      <c r="GSA75" s="172"/>
      <c r="GSB75" s="172"/>
      <c r="GSC75" s="172"/>
      <c r="GSD75" s="172"/>
      <c r="GSE75" s="172"/>
      <c r="GSF75" s="172"/>
      <c r="GSG75" s="172"/>
      <c r="GSH75" s="172"/>
      <c r="GSI75" s="172"/>
      <c r="GSJ75" s="172"/>
      <c r="GSK75" s="172"/>
      <c r="GSL75" s="172"/>
      <c r="GSM75" s="172"/>
      <c r="GSN75" s="172"/>
      <c r="GSO75" s="172"/>
      <c r="GSP75" s="172"/>
      <c r="GSQ75" s="172"/>
      <c r="GSR75" s="172"/>
      <c r="GSS75" s="172"/>
      <c r="GST75" s="172"/>
      <c r="GSU75" s="172"/>
      <c r="GSV75" s="172"/>
      <c r="GSW75" s="172"/>
      <c r="GSX75" s="172"/>
      <c r="GSY75" s="172"/>
      <c r="GSZ75" s="172"/>
      <c r="GTA75" s="172"/>
      <c r="GTB75" s="172"/>
      <c r="GTC75" s="172"/>
      <c r="GTD75" s="172"/>
      <c r="GTE75" s="172"/>
      <c r="GTF75" s="172"/>
      <c r="GTG75" s="172"/>
      <c r="GTH75" s="172"/>
      <c r="GTI75" s="172"/>
      <c r="GTJ75" s="172"/>
      <c r="GTK75" s="172"/>
      <c r="GTL75" s="172"/>
      <c r="GTM75" s="172"/>
      <c r="GTN75" s="172"/>
      <c r="GTO75" s="172"/>
      <c r="GTP75" s="172"/>
      <c r="GTQ75" s="172"/>
      <c r="GTR75" s="172"/>
      <c r="GTS75" s="172"/>
      <c r="GTT75" s="172"/>
      <c r="GTU75" s="172"/>
      <c r="GTV75" s="172"/>
      <c r="GTW75" s="172"/>
      <c r="GTX75" s="172"/>
      <c r="GTY75" s="172"/>
      <c r="GTZ75" s="172"/>
      <c r="GUA75" s="172"/>
      <c r="GUB75" s="172"/>
      <c r="GUC75" s="172"/>
      <c r="GUD75" s="172"/>
      <c r="GUE75" s="172"/>
      <c r="GUF75" s="172"/>
      <c r="GUG75" s="172"/>
      <c r="GUH75" s="172"/>
      <c r="GUI75" s="172"/>
      <c r="GUJ75" s="172"/>
      <c r="GUK75" s="172"/>
      <c r="GUL75" s="172"/>
      <c r="GUM75" s="172"/>
      <c r="GUN75" s="172"/>
      <c r="GUO75" s="172"/>
      <c r="GUP75" s="172"/>
      <c r="GUQ75" s="172"/>
      <c r="GUR75" s="172"/>
      <c r="GUS75" s="172"/>
      <c r="GUT75" s="172"/>
      <c r="GUU75" s="172"/>
      <c r="GUV75" s="172"/>
      <c r="GUW75" s="172"/>
      <c r="GUX75" s="172"/>
      <c r="GUY75" s="172"/>
      <c r="GUZ75" s="172"/>
      <c r="GVA75" s="172"/>
      <c r="GVB75" s="172"/>
      <c r="GVC75" s="172"/>
      <c r="GVD75" s="172"/>
      <c r="GVE75" s="172"/>
      <c r="GVF75" s="172"/>
      <c r="GVG75" s="172"/>
      <c r="GVH75" s="172"/>
      <c r="GVI75" s="172"/>
      <c r="GVJ75" s="172"/>
      <c r="GVK75" s="172"/>
      <c r="GVL75" s="172"/>
      <c r="GVM75" s="172"/>
      <c r="GVN75" s="172"/>
      <c r="GVO75" s="172"/>
      <c r="GVP75" s="172"/>
      <c r="GVQ75" s="172"/>
      <c r="GVR75" s="172"/>
      <c r="GVS75" s="172"/>
      <c r="GVT75" s="172"/>
      <c r="GVU75" s="172"/>
      <c r="GVV75" s="172"/>
      <c r="GVW75" s="172"/>
      <c r="GVX75" s="172"/>
      <c r="GVY75" s="172"/>
      <c r="GVZ75" s="172"/>
      <c r="GWA75" s="172"/>
      <c r="GWB75" s="172"/>
      <c r="GWC75" s="172"/>
      <c r="GWD75" s="172"/>
      <c r="GWE75" s="172"/>
      <c r="GWF75" s="172"/>
      <c r="GWG75" s="172"/>
      <c r="GWH75" s="172"/>
      <c r="GWI75" s="172"/>
      <c r="GWJ75" s="172"/>
      <c r="GWK75" s="172"/>
      <c r="GWL75" s="172"/>
      <c r="GWM75" s="172"/>
      <c r="GWN75" s="172"/>
      <c r="GWO75" s="172"/>
      <c r="GWP75" s="172"/>
      <c r="GWQ75" s="172"/>
      <c r="GWR75" s="172"/>
      <c r="GWS75" s="172"/>
      <c r="GWT75" s="172"/>
      <c r="GWU75" s="172"/>
      <c r="GWV75" s="172"/>
      <c r="GWW75" s="172"/>
      <c r="GWX75" s="172"/>
      <c r="GWY75" s="172"/>
      <c r="GWZ75" s="172"/>
      <c r="GXA75" s="172"/>
      <c r="GXB75" s="172"/>
      <c r="GXC75" s="172"/>
      <c r="GXD75" s="172"/>
      <c r="GXE75" s="172"/>
      <c r="GXF75" s="172"/>
      <c r="GXG75" s="172"/>
      <c r="GXH75" s="172"/>
      <c r="GXI75" s="172"/>
      <c r="GXJ75" s="172"/>
      <c r="GXK75" s="172"/>
      <c r="GXL75" s="172"/>
      <c r="GXM75" s="172"/>
      <c r="GXN75" s="172"/>
      <c r="GXO75" s="172"/>
      <c r="GXP75" s="172"/>
      <c r="GXQ75" s="172"/>
      <c r="GXR75" s="172"/>
      <c r="GXS75" s="172"/>
      <c r="GXT75" s="172"/>
      <c r="GXU75" s="172"/>
      <c r="GXV75" s="172"/>
      <c r="GXW75" s="172"/>
      <c r="GXX75" s="172"/>
      <c r="GXY75" s="172"/>
      <c r="GXZ75" s="172"/>
      <c r="GYA75" s="172"/>
      <c r="GYB75" s="172"/>
      <c r="GYC75" s="172"/>
      <c r="GYD75" s="172"/>
      <c r="GYE75" s="172"/>
      <c r="GYF75" s="172"/>
      <c r="GYG75" s="172"/>
      <c r="GYH75" s="172"/>
      <c r="GYI75" s="172"/>
      <c r="GYJ75" s="172"/>
      <c r="GYK75" s="172"/>
      <c r="GYL75" s="172"/>
      <c r="GYM75" s="172"/>
      <c r="GYN75" s="172"/>
      <c r="GYO75" s="172"/>
      <c r="GYP75" s="172"/>
      <c r="GYQ75" s="172"/>
      <c r="GYR75" s="172"/>
      <c r="GYS75" s="172"/>
      <c r="GYT75" s="172"/>
      <c r="GYU75" s="172"/>
      <c r="GYV75" s="172"/>
      <c r="GYW75" s="172"/>
      <c r="GYX75" s="172"/>
      <c r="GYY75" s="172"/>
      <c r="GYZ75" s="172"/>
      <c r="GZA75" s="172"/>
      <c r="GZB75" s="172"/>
      <c r="GZC75" s="172"/>
      <c r="GZD75" s="172"/>
      <c r="GZE75" s="172"/>
      <c r="GZF75" s="172"/>
      <c r="GZG75" s="172"/>
      <c r="GZH75" s="172"/>
      <c r="GZI75" s="172"/>
      <c r="GZJ75" s="172"/>
      <c r="GZK75" s="172"/>
      <c r="GZL75" s="172"/>
      <c r="GZM75" s="172"/>
      <c r="GZN75" s="172"/>
      <c r="GZO75" s="172"/>
      <c r="GZP75" s="172"/>
      <c r="GZQ75" s="172"/>
      <c r="GZR75" s="172"/>
      <c r="GZS75" s="172"/>
      <c r="GZT75" s="172"/>
      <c r="GZU75" s="172"/>
      <c r="GZV75" s="172"/>
      <c r="GZW75" s="172"/>
      <c r="GZX75" s="172"/>
      <c r="GZY75" s="172"/>
      <c r="GZZ75" s="172"/>
      <c r="HAA75" s="172"/>
      <c r="HAB75" s="172"/>
      <c r="HAC75" s="172"/>
      <c r="HAD75" s="172"/>
      <c r="HAE75" s="172"/>
      <c r="HAF75" s="172"/>
      <c r="HAG75" s="172"/>
      <c r="HAH75" s="172"/>
      <c r="HAI75" s="172"/>
      <c r="HAJ75" s="172"/>
      <c r="HAK75" s="172"/>
      <c r="HAL75" s="172"/>
      <c r="HAM75" s="172"/>
      <c r="HAN75" s="172"/>
      <c r="HAO75" s="172"/>
      <c r="HAP75" s="172"/>
      <c r="HAQ75" s="172"/>
      <c r="HAR75" s="172"/>
      <c r="HAS75" s="172"/>
      <c r="HAT75" s="172"/>
      <c r="HAU75" s="172"/>
      <c r="HAV75" s="172"/>
      <c r="HAW75" s="172"/>
      <c r="HAX75" s="172"/>
      <c r="HAY75" s="172"/>
      <c r="HAZ75" s="172"/>
      <c r="HBA75" s="172"/>
      <c r="HBB75" s="172"/>
      <c r="HBC75" s="172"/>
      <c r="HBD75" s="172"/>
      <c r="HBE75" s="172"/>
      <c r="HBF75" s="172"/>
      <c r="HBG75" s="172"/>
      <c r="HBH75" s="172"/>
      <c r="HBI75" s="172"/>
      <c r="HBJ75" s="172"/>
      <c r="HBK75" s="172"/>
      <c r="HBL75" s="172"/>
      <c r="HBM75" s="172"/>
      <c r="HBN75" s="172"/>
      <c r="HBO75" s="172"/>
      <c r="HBP75" s="172"/>
      <c r="HBQ75" s="172"/>
      <c r="HBR75" s="172"/>
      <c r="HBS75" s="172"/>
      <c r="HBT75" s="172"/>
      <c r="HBU75" s="172"/>
      <c r="HBV75" s="172"/>
      <c r="HBW75" s="172"/>
      <c r="HBX75" s="172"/>
      <c r="HBY75" s="172"/>
      <c r="HBZ75" s="172"/>
      <c r="HCA75" s="172"/>
      <c r="HCB75" s="172"/>
      <c r="HCC75" s="172"/>
      <c r="HCD75" s="172"/>
      <c r="HCE75" s="172"/>
      <c r="HCF75" s="172"/>
      <c r="HCG75" s="172"/>
      <c r="HCH75" s="172"/>
      <c r="HCI75" s="172"/>
      <c r="HCJ75" s="172"/>
      <c r="HCK75" s="172"/>
      <c r="HCL75" s="172"/>
      <c r="HCM75" s="172"/>
      <c r="HCN75" s="172"/>
      <c r="HCO75" s="172"/>
      <c r="HCP75" s="172"/>
      <c r="HCQ75" s="172"/>
      <c r="HCR75" s="172"/>
      <c r="HCS75" s="172"/>
      <c r="HCT75" s="172"/>
      <c r="HCU75" s="172"/>
      <c r="HCV75" s="172"/>
      <c r="HCW75" s="172"/>
      <c r="HCX75" s="172"/>
      <c r="HCY75" s="172"/>
      <c r="HCZ75" s="172"/>
      <c r="HDA75" s="172"/>
      <c r="HDB75" s="172"/>
      <c r="HDC75" s="172"/>
      <c r="HDD75" s="172"/>
      <c r="HDE75" s="172"/>
      <c r="HDF75" s="172"/>
      <c r="HDG75" s="172"/>
      <c r="HDH75" s="172"/>
      <c r="HDI75" s="172"/>
      <c r="HDJ75" s="172"/>
      <c r="HDK75" s="172"/>
      <c r="HDL75" s="172"/>
      <c r="HDM75" s="172"/>
      <c r="HDN75" s="172"/>
      <c r="HDO75" s="172"/>
      <c r="HDP75" s="172"/>
      <c r="HDQ75" s="172"/>
      <c r="HDR75" s="172"/>
      <c r="HDS75" s="172"/>
      <c r="HDT75" s="172"/>
      <c r="HDU75" s="172"/>
      <c r="HDV75" s="172"/>
      <c r="HDW75" s="172"/>
      <c r="HDX75" s="172"/>
      <c r="HDY75" s="172"/>
      <c r="HDZ75" s="172"/>
      <c r="HEA75" s="172"/>
      <c r="HEB75" s="172"/>
      <c r="HEC75" s="172"/>
      <c r="HED75" s="172"/>
      <c r="HEE75" s="172"/>
      <c r="HEF75" s="172"/>
      <c r="HEG75" s="172"/>
      <c r="HEH75" s="172"/>
      <c r="HEI75" s="172"/>
      <c r="HEJ75" s="172"/>
      <c r="HEK75" s="172"/>
      <c r="HEL75" s="172"/>
      <c r="HEM75" s="172"/>
      <c r="HEN75" s="172"/>
      <c r="HEO75" s="172"/>
      <c r="HEP75" s="172"/>
      <c r="HEQ75" s="172"/>
      <c r="HER75" s="172"/>
      <c r="HES75" s="172"/>
      <c r="HET75" s="172"/>
      <c r="HEU75" s="172"/>
      <c r="HEV75" s="172"/>
      <c r="HEW75" s="172"/>
      <c r="HEX75" s="172"/>
      <c r="HEY75" s="172"/>
      <c r="HEZ75" s="172"/>
      <c r="HFA75" s="172"/>
      <c r="HFB75" s="172"/>
      <c r="HFC75" s="172"/>
      <c r="HFD75" s="172"/>
      <c r="HFE75" s="172"/>
      <c r="HFF75" s="172"/>
      <c r="HFG75" s="172"/>
      <c r="HFH75" s="172"/>
      <c r="HFI75" s="172"/>
      <c r="HFJ75" s="172"/>
      <c r="HFK75" s="172"/>
      <c r="HFL75" s="172"/>
      <c r="HFM75" s="172"/>
      <c r="HFN75" s="172"/>
      <c r="HFO75" s="172"/>
      <c r="HFP75" s="172"/>
      <c r="HFQ75" s="172"/>
      <c r="HFR75" s="172"/>
      <c r="HFS75" s="172"/>
      <c r="HFT75" s="172"/>
      <c r="HFU75" s="172"/>
      <c r="HFV75" s="172"/>
      <c r="HFW75" s="172"/>
      <c r="HFX75" s="172"/>
      <c r="HFY75" s="172"/>
      <c r="HFZ75" s="172"/>
      <c r="HGA75" s="172"/>
      <c r="HGB75" s="172"/>
      <c r="HGC75" s="172"/>
      <c r="HGD75" s="172"/>
      <c r="HGE75" s="172"/>
      <c r="HGF75" s="172"/>
      <c r="HGG75" s="172"/>
      <c r="HGH75" s="172"/>
      <c r="HGI75" s="172"/>
      <c r="HGJ75" s="172"/>
      <c r="HGK75" s="172"/>
      <c r="HGL75" s="172"/>
      <c r="HGM75" s="172"/>
      <c r="HGN75" s="172"/>
      <c r="HGO75" s="172"/>
      <c r="HGP75" s="172"/>
      <c r="HGQ75" s="172"/>
      <c r="HGR75" s="172"/>
      <c r="HGS75" s="172"/>
      <c r="HGT75" s="172"/>
      <c r="HGU75" s="172"/>
      <c r="HGV75" s="172"/>
      <c r="HGW75" s="172"/>
      <c r="HGX75" s="172"/>
      <c r="HGY75" s="172"/>
      <c r="HGZ75" s="172"/>
      <c r="HHA75" s="172"/>
      <c r="HHB75" s="172"/>
      <c r="HHC75" s="172"/>
      <c r="HHD75" s="172"/>
      <c r="HHE75" s="172"/>
      <c r="HHF75" s="172"/>
      <c r="HHG75" s="172"/>
      <c r="HHH75" s="172"/>
      <c r="HHI75" s="172"/>
      <c r="HHJ75" s="172"/>
      <c r="HHK75" s="172"/>
      <c r="HHL75" s="172"/>
      <c r="HHM75" s="172"/>
      <c r="HHN75" s="172"/>
      <c r="HHO75" s="172"/>
      <c r="HHP75" s="172"/>
      <c r="HHQ75" s="172"/>
      <c r="HHR75" s="172"/>
      <c r="HHS75" s="172"/>
      <c r="HHT75" s="172"/>
      <c r="HHU75" s="172"/>
      <c r="HHV75" s="172"/>
      <c r="HHW75" s="172"/>
      <c r="HHX75" s="172"/>
      <c r="HHY75" s="172"/>
      <c r="HHZ75" s="172"/>
      <c r="HIA75" s="172"/>
      <c r="HIB75" s="172"/>
      <c r="HIC75" s="172"/>
      <c r="HID75" s="172"/>
      <c r="HIE75" s="172"/>
      <c r="HIF75" s="172"/>
      <c r="HIG75" s="172"/>
      <c r="HIH75" s="172"/>
      <c r="HII75" s="172"/>
      <c r="HIJ75" s="172"/>
      <c r="HIK75" s="172"/>
      <c r="HIL75" s="172"/>
      <c r="HIM75" s="172"/>
      <c r="HIN75" s="172"/>
      <c r="HIO75" s="172"/>
      <c r="HIP75" s="172"/>
      <c r="HIQ75" s="172"/>
      <c r="HIR75" s="172"/>
      <c r="HIS75" s="172"/>
      <c r="HIT75" s="172"/>
      <c r="HIU75" s="172"/>
      <c r="HIV75" s="172"/>
      <c r="HIW75" s="172"/>
      <c r="HIX75" s="172"/>
      <c r="HIY75" s="172"/>
      <c r="HIZ75" s="172"/>
      <c r="HJA75" s="172"/>
      <c r="HJB75" s="172"/>
      <c r="HJC75" s="172"/>
      <c r="HJD75" s="172"/>
      <c r="HJE75" s="172"/>
      <c r="HJF75" s="172"/>
      <c r="HJG75" s="172"/>
      <c r="HJH75" s="172"/>
      <c r="HJI75" s="172"/>
      <c r="HJJ75" s="172"/>
      <c r="HJK75" s="172"/>
      <c r="HJL75" s="172"/>
      <c r="HJM75" s="172"/>
      <c r="HJN75" s="172"/>
      <c r="HJO75" s="172"/>
      <c r="HJP75" s="172"/>
      <c r="HJQ75" s="172"/>
      <c r="HJR75" s="172"/>
      <c r="HJS75" s="172"/>
      <c r="HJT75" s="172"/>
      <c r="HJU75" s="172"/>
      <c r="HJV75" s="172"/>
      <c r="HJW75" s="172"/>
      <c r="HJX75" s="172"/>
      <c r="HJY75" s="172"/>
      <c r="HJZ75" s="172"/>
      <c r="HKA75" s="172"/>
      <c r="HKB75" s="172"/>
      <c r="HKC75" s="172"/>
      <c r="HKD75" s="172"/>
      <c r="HKE75" s="172"/>
      <c r="HKF75" s="172"/>
      <c r="HKG75" s="172"/>
      <c r="HKH75" s="172"/>
      <c r="HKI75" s="172"/>
      <c r="HKJ75" s="172"/>
      <c r="HKK75" s="172"/>
      <c r="HKL75" s="172"/>
      <c r="HKM75" s="172"/>
      <c r="HKN75" s="172"/>
      <c r="HKO75" s="172"/>
      <c r="HKP75" s="172"/>
      <c r="HKQ75" s="172"/>
      <c r="HKR75" s="172"/>
      <c r="HKS75" s="172"/>
      <c r="HKT75" s="172"/>
      <c r="HKU75" s="172"/>
      <c r="HKV75" s="172"/>
      <c r="HKW75" s="172"/>
      <c r="HKX75" s="172"/>
      <c r="HKY75" s="172"/>
      <c r="HKZ75" s="172"/>
      <c r="HLA75" s="172"/>
      <c r="HLB75" s="172"/>
      <c r="HLC75" s="172"/>
      <c r="HLD75" s="172"/>
      <c r="HLE75" s="172"/>
      <c r="HLF75" s="172"/>
      <c r="HLG75" s="172"/>
      <c r="HLH75" s="172"/>
      <c r="HLI75" s="172"/>
      <c r="HLJ75" s="172"/>
      <c r="HLK75" s="172"/>
      <c r="HLL75" s="172"/>
      <c r="HLM75" s="172"/>
      <c r="HLN75" s="172"/>
      <c r="HLO75" s="172"/>
      <c r="HLP75" s="172"/>
      <c r="HLQ75" s="172"/>
      <c r="HLR75" s="172"/>
      <c r="HLS75" s="172"/>
      <c r="HLT75" s="172"/>
      <c r="HLU75" s="172"/>
      <c r="HLV75" s="172"/>
      <c r="HLW75" s="172"/>
      <c r="HLX75" s="172"/>
      <c r="HLY75" s="172"/>
      <c r="HLZ75" s="172"/>
      <c r="HMA75" s="172"/>
      <c r="HMB75" s="172"/>
      <c r="HMC75" s="172"/>
      <c r="HMD75" s="172"/>
      <c r="HME75" s="172"/>
      <c r="HMF75" s="172"/>
      <c r="HMG75" s="172"/>
      <c r="HMH75" s="172"/>
      <c r="HMI75" s="172"/>
      <c r="HMJ75" s="172"/>
      <c r="HMK75" s="172"/>
      <c r="HML75" s="172"/>
      <c r="HMM75" s="172"/>
      <c r="HMN75" s="172"/>
      <c r="HMO75" s="172"/>
      <c r="HMP75" s="172"/>
      <c r="HMQ75" s="172"/>
      <c r="HMR75" s="172"/>
      <c r="HMS75" s="172"/>
      <c r="HMT75" s="172"/>
      <c r="HMU75" s="172"/>
      <c r="HMV75" s="172"/>
      <c r="HMW75" s="172"/>
      <c r="HMX75" s="172"/>
      <c r="HMY75" s="172"/>
      <c r="HMZ75" s="172"/>
      <c r="HNA75" s="172"/>
      <c r="HNB75" s="172"/>
      <c r="HNC75" s="172"/>
      <c r="HND75" s="172"/>
      <c r="HNE75" s="172"/>
      <c r="HNF75" s="172"/>
      <c r="HNG75" s="172"/>
      <c r="HNH75" s="172"/>
      <c r="HNI75" s="172"/>
      <c r="HNJ75" s="172"/>
      <c r="HNK75" s="172"/>
      <c r="HNL75" s="172"/>
      <c r="HNM75" s="172"/>
      <c r="HNN75" s="172"/>
      <c r="HNO75" s="172"/>
      <c r="HNP75" s="172"/>
      <c r="HNQ75" s="172"/>
      <c r="HNR75" s="172"/>
      <c r="HNS75" s="172"/>
      <c r="HNT75" s="172"/>
      <c r="HNU75" s="172"/>
      <c r="HNV75" s="172"/>
      <c r="HNW75" s="172"/>
      <c r="HNX75" s="172"/>
      <c r="HNY75" s="172"/>
      <c r="HNZ75" s="172"/>
      <c r="HOA75" s="172"/>
      <c r="HOB75" s="172"/>
      <c r="HOC75" s="172"/>
      <c r="HOD75" s="172"/>
      <c r="HOE75" s="172"/>
      <c r="HOF75" s="172"/>
      <c r="HOG75" s="172"/>
      <c r="HOH75" s="172"/>
      <c r="HOI75" s="172"/>
      <c r="HOJ75" s="172"/>
      <c r="HOK75" s="172"/>
      <c r="HOL75" s="172"/>
      <c r="HOM75" s="172"/>
      <c r="HON75" s="172"/>
      <c r="HOO75" s="172"/>
      <c r="HOP75" s="172"/>
      <c r="HOQ75" s="172"/>
      <c r="HOR75" s="172"/>
      <c r="HOS75" s="172"/>
      <c r="HOT75" s="172"/>
      <c r="HOU75" s="172"/>
      <c r="HOV75" s="172"/>
      <c r="HOW75" s="172"/>
      <c r="HOX75" s="172"/>
      <c r="HOY75" s="172"/>
      <c r="HOZ75" s="172"/>
      <c r="HPA75" s="172"/>
      <c r="HPB75" s="172"/>
      <c r="HPC75" s="172"/>
      <c r="HPD75" s="172"/>
      <c r="HPE75" s="172"/>
      <c r="HPF75" s="172"/>
      <c r="HPG75" s="172"/>
      <c r="HPH75" s="172"/>
      <c r="HPI75" s="172"/>
      <c r="HPJ75" s="172"/>
      <c r="HPK75" s="172"/>
      <c r="HPL75" s="172"/>
      <c r="HPM75" s="172"/>
      <c r="HPN75" s="172"/>
      <c r="HPO75" s="172"/>
      <c r="HPP75" s="172"/>
      <c r="HPQ75" s="172"/>
      <c r="HPR75" s="172"/>
      <c r="HPS75" s="172"/>
      <c r="HPT75" s="172"/>
      <c r="HPU75" s="172"/>
      <c r="HPV75" s="172"/>
      <c r="HPW75" s="172"/>
      <c r="HPX75" s="172"/>
      <c r="HPY75" s="172"/>
      <c r="HPZ75" s="172"/>
      <c r="HQA75" s="172"/>
      <c r="HQB75" s="172"/>
      <c r="HQC75" s="172"/>
      <c r="HQD75" s="172"/>
      <c r="HQE75" s="172"/>
      <c r="HQF75" s="172"/>
      <c r="HQG75" s="172"/>
      <c r="HQH75" s="172"/>
      <c r="HQI75" s="172"/>
      <c r="HQJ75" s="172"/>
      <c r="HQK75" s="172"/>
      <c r="HQL75" s="172"/>
      <c r="HQM75" s="172"/>
      <c r="HQN75" s="172"/>
      <c r="HQO75" s="172"/>
      <c r="HQP75" s="172"/>
      <c r="HQQ75" s="172"/>
      <c r="HQR75" s="172"/>
      <c r="HQS75" s="172"/>
      <c r="HQT75" s="172"/>
      <c r="HQU75" s="172"/>
      <c r="HQV75" s="172"/>
      <c r="HQW75" s="172"/>
      <c r="HQX75" s="172"/>
      <c r="HQY75" s="172"/>
      <c r="HQZ75" s="172"/>
      <c r="HRA75" s="172"/>
      <c r="HRB75" s="172"/>
      <c r="HRC75" s="172"/>
      <c r="HRD75" s="172"/>
      <c r="HRE75" s="172"/>
      <c r="HRF75" s="172"/>
      <c r="HRG75" s="172"/>
      <c r="HRH75" s="172"/>
      <c r="HRI75" s="172"/>
      <c r="HRJ75" s="172"/>
      <c r="HRK75" s="172"/>
      <c r="HRL75" s="172"/>
      <c r="HRM75" s="172"/>
      <c r="HRN75" s="172"/>
      <c r="HRO75" s="172"/>
      <c r="HRP75" s="172"/>
      <c r="HRQ75" s="172"/>
      <c r="HRR75" s="172"/>
      <c r="HRS75" s="172"/>
      <c r="HRT75" s="172"/>
      <c r="HRU75" s="172"/>
      <c r="HRV75" s="172"/>
      <c r="HRW75" s="172"/>
      <c r="HRX75" s="172"/>
      <c r="HRY75" s="172"/>
      <c r="HRZ75" s="172"/>
      <c r="HSA75" s="172"/>
      <c r="HSB75" s="172"/>
      <c r="HSC75" s="172"/>
      <c r="HSD75" s="172"/>
      <c r="HSE75" s="172"/>
      <c r="HSF75" s="172"/>
      <c r="HSG75" s="172"/>
      <c r="HSH75" s="172"/>
      <c r="HSI75" s="172"/>
      <c r="HSJ75" s="172"/>
      <c r="HSK75" s="172"/>
      <c r="HSL75" s="172"/>
      <c r="HSM75" s="172"/>
      <c r="HSN75" s="172"/>
      <c r="HSO75" s="172"/>
      <c r="HSP75" s="172"/>
      <c r="HSQ75" s="172"/>
      <c r="HSR75" s="172"/>
      <c r="HSS75" s="172"/>
      <c r="HST75" s="172"/>
      <c r="HSU75" s="172"/>
      <c r="HSV75" s="172"/>
      <c r="HSW75" s="172"/>
      <c r="HSX75" s="172"/>
      <c r="HSY75" s="172"/>
      <c r="HSZ75" s="172"/>
      <c r="HTA75" s="172"/>
      <c r="HTB75" s="172"/>
      <c r="HTC75" s="172"/>
      <c r="HTD75" s="172"/>
      <c r="HTE75" s="172"/>
      <c r="HTF75" s="172"/>
      <c r="HTG75" s="172"/>
      <c r="HTH75" s="172"/>
      <c r="HTI75" s="172"/>
      <c r="HTJ75" s="172"/>
      <c r="HTK75" s="172"/>
      <c r="HTL75" s="172"/>
      <c r="HTM75" s="172"/>
      <c r="HTN75" s="172"/>
      <c r="HTO75" s="172"/>
      <c r="HTP75" s="172"/>
      <c r="HTQ75" s="172"/>
      <c r="HTR75" s="172"/>
      <c r="HTS75" s="172"/>
      <c r="HTT75" s="172"/>
      <c r="HTU75" s="172"/>
      <c r="HTV75" s="172"/>
      <c r="HTW75" s="172"/>
      <c r="HTX75" s="172"/>
      <c r="HTY75" s="172"/>
      <c r="HTZ75" s="172"/>
      <c r="HUA75" s="172"/>
      <c r="HUB75" s="172"/>
      <c r="HUC75" s="172"/>
      <c r="HUD75" s="172"/>
      <c r="HUE75" s="172"/>
      <c r="HUF75" s="172"/>
      <c r="HUG75" s="172"/>
      <c r="HUH75" s="172"/>
      <c r="HUI75" s="172"/>
      <c r="HUJ75" s="172"/>
      <c r="HUK75" s="172"/>
      <c r="HUL75" s="172"/>
      <c r="HUM75" s="172"/>
      <c r="HUN75" s="172"/>
      <c r="HUO75" s="172"/>
      <c r="HUP75" s="172"/>
      <c r="HUQ75" s="172"/>
      <c r="HUR75" s="172"/>
      <c r="HUS75" s="172"/>
      <c r="HUT75" s="172"/>
      <c r="HUU75" s="172"/>
      <c r="HUV75" s="172"/>
      <c r="HUW75" s="172"/>
      <c r="HUX75" s="172"/>
      <c r="HUY75" s="172"/>
      <c r="HUZ75" s="172"/>
      <c r="HVA75" s="172"/>
      <c r="HVB75" s="172"/>
      <c r="HVC75" s="172"/>
      <c r="HVD75" s="172"/>
      <c r="HVE75" s="172"/>
      <c r="HVF75" s="172"/>
      <c r="HVG75" s="172"/>
      <c r="HVH75" s="172"/>
      <c r="HVI75" s="172"/>
      <c r="HVJ75" s="172"/>
      <c r="HVK75" s="172"/>
      <c r="HVL75" s="172"/>
      <c r="HVM75" s="172"/>
      <c r="HVN75" s="172"/>
      <c r="HVO75" s="172"/>
      <c r="HVP75" s="172"/>
      <c r="HVQ75" s="172"/>
      <c r="HVR75" s="172"/>
      <c r="HVS75" s="172"/>
      <c r="HVT75" s="172"/>
      <c r="HVU75" s="172"/>
      <c r="HVV75" s="172"/>
      <c r="HVW75" s="172"/>
      <c r="HVX75" s="172"/>
      <c r="HVY75" s="172"/>
      <c r="HVZ75" s="172"/>
      <c r="HWA75" s="172"/>
      <c r="HWB75" s="172"/>
      <c r="HWC75" s="172"/>
      <c r="HWD75" s="172"/>
      <c r="HWE75" s="172"/>
      <c r="HWF75" s="172"/>
      <c r="HWG75" s="172"/>
      <c r="HWH75" s="172"/>
      <c r="HWI75" s="172"/>
      <c r="HWJ75" s="172"/>
      <c r="HWK75" s="172"/>
      <c r="HWL75" s="172"/>
      <c r="HWM75" s="172"/>
      <c r="HWN75" s="172"/>
      <c r="HWO75" s="172"/>
      <c r="HWP75" s="172"/>
      <c r="HWQ75" s="172"/>
      <c r="HWR75" s="172"/>
      <c r="HWS75" s="172"/>
      <c r="HWT75" s="172"/>
      <c r="HWU75" s="172"/>
      <c r="HWV75" s="172"/>
      <c r="HWW75" s="172"/>
      <c r="HWX75" s="172"/>
      <c r="HWY75" s="172"/>
      <c r="HWZ75" s="172"/>
      <c r="HXA75" s="172"/>
      <c r="HXB75" s="172"/>
      <c r="HXC75" s="172"/>
      <c r="HXD75" s="172"/>
      <c r="HXE75" s="172"/>
      <c r="HXF75" s="172"/>
      <c r="HXG75" s="172"/>
      <c r="HXH75" s="172"/>
      <c r="HXI75" s="172"/>
      <c r="HXJ75" s="172"/>
      <c r="HXK75" s="172"/>
      <c r="HXL75" s="172"/>
      <c r="HXM75" s="172"/>
      <c r="HXN75" s="172"/>
      <c r="HXO75" s="172"/>
      <c r="HXP75" s="172"/>
      <c r="HXQ75" s="172"/>
      <c r="HXR75" s="172"/>
      <c r="HXS75" s="172"/>
      <c r="HXT75" s="172"/>
      <c r="HXU75" s="172"/>
      <c r="HXV75" s="172"/>
      <c r="HXW75" s="172"/>
      <c r="HXX75" s="172"/>
      <c r="HXY75" s="172"/>
      <c r="HXZ75" s="172"/>
      <c r="HYA75" s="172"/>
      <c r="HYB75" s="172"/>
      <c r="HYC75" s="172"/>
      <c r="HYD75" s="172"/>
      <c r="HYE75" s="172"/>
      <c r="HYF75" s="172"/>
      <c r="HYG75" s="172"/>
      <c r="HYH75" s="172"/>
      <c r="HYI75" s="172"/>
      <c r="HYJ75" s="172"/>
      <c r="HYK75" s="172"/>
      <c r="HYL75" s="172"/>
      <c r="HYM75" s="172"/>
      <c r="HYN75" s="172"/>
      <c r="HYO75" s="172"/>
      <c r="HYP75" s="172"/>
      <c r="HYQ75" s="172"/>
      <c r="HYR75" s="172"/>
      <c r="HYS75" s="172"/>
      <c r="HYT75" s="172"/>
      <c r="HYU75" s="172"/>
      <c r="HYV75" s="172"/>
      <c r="HYW75" s="172"/>
      <c r="HYX75" s="172"/>
      <c r="HYY75" s="172"/>
      <c r="HYZ75" s="172"/>
      <c r="HZA75" s="172"/>
      <c r="HZB75" s="172"/>
      <c r="HZC75" s="172"/>
      <c r="HZD75" s="172"/>
      <c r="HZE75" s="172"/>
      <c r="HZF75" s="172"/>
      <c r="HZG75" s="172"/>
      <c r="HZH75" s="172"/>
      <c r="HZI75" s="172"/>
      <c r="HZJ75" s="172"/>
      <c r="HZK75" s="172"/>
      <c r="HZL75" s="172"/>
      <c r="HZM75" s="172"/>
      <c r="HZN75" s="172"/>
      <c r="HZO75" s="172"/>
      <c r="HZP75" s="172"/>
      <c r="HZQ75" s="172"/>
      <c r="HZR75" s="172"/>
      <c r="HZS75" s="172"/>
      <c r="HZT75" s="172"/>
      <c r="HZU75" s="172"/>
      <c r="HZV75" s="172"/>
      <c r="HZW75" s="172"/>
      <c r="HZX75" s="172"/>
      <c r="HZY75" s="172"/>
      <c r="HZZ75" s="172"/>
      <c r="IAA75" s="172"/>
      <c r="IAB75" s="172"/>
      <c r="IAC75" s="172"/>
      <c r="IAD75" s="172"/>
      <c r="IAE75" s="172"/>
      <c r="IAF75" s="172"/>
      <c r="IAG75" s="172"/>
      <c r="IAH75" s="172"/>
      <c r="IAI75" s="172"/>
      <c r="IAJ75" s="172"/>
      <c r="IAK75" s="172"/>
      <c r="IAL75" s="172"/>
      <c r="IAM75" s="172"/>
      <c r="IAN75" s="172"/>
      <c r="IAO75" s="172"/>
      <c r="IAP75" s="172"/>
      <c r="IAQ75" s="172"/>
      <c r="IAR75" s="172"/>
      <c r="IAS75" s="172"/>
      <c r="IAT75" s="172"/>
      <c r="IAU75" s="172"/>
      <c r="IAV75" s="172"/>
      <c r="IAW75" s="172"/>
      <c r="IAX75" s="172"/>
      <c r="IAY75" s="172"/>
      <c r="IAZ75" s="172"/>
      <c r="IBA75" s="172"/>
      <c r="IBB75" s="172"/>
      <c r="IBC75" s="172"/>
      <c r="IBD75" s="172"/>
      <c r="IBE75" s="172"/>
      <c r="IBF75" s="172"/>
      <c r="IBG75" s="172"/>
      <c r="IBH75" s="172"/>
      <c r="IBI75" s="172"/>
      <c r="IBJ75" s="172"/>
      <c r="IBK75" s="172"/>
      <c r="IBL75" s="172"/>
      <c r="IBM75" s="172"/>
      <c r="IBN75" s="172"/>
      <c r="IBO75" s="172"/>
      <c r="IBP75" s="172"/>
      <c r="IBQ75" s="172"/>
      <c r="IBR75" s="172"/>
      <c r="IBS75" s="172"/>
      <c r="IBT75" s="172"/>
      <c r="IBU75" s="172"/>
      <c r="IBV75" s="172"/>
      <c r="IBW75" s="172"/>
      <c r="IBX75" s="172"/>
      <c r="IBY75" s="172"/>
      <c r="IBZ75" s="172"/>
      <c r="ICA75" s="172"/>
      <c r="ICB75" s="172"/>
      <c r="ICC75" s="172"/>
      <c r="ICD75" s="172"/>
      <c r="ICE75" s="172"/>
      <c r="ICF75" s="172"/>
      <c r="ICG75" s="172"/>
      <c r="ICH75" s="172"/>
      <c r="ICI75" s="172"/>
      <c r="ICJ75" s="172"/>
      <c r="ICK75" s="172"/>
      <c r="ICL75" s="172"/>
      <c r="ICM75" s="172"/>
      <c r="ICN75" s="172"/>
      <c r="ICO75" s="172"/>
      <c r="ICP75" s="172"/>
      <c r="ICQ75" s="172"/>
      <c r="ICR75" s="172"/>
      <c r="ICS75" s="172"/>
      <c r="ICT75" s="172"/>
      <c r="ICU75" s="172"/>
      <c r="ICV75" s="172"/>
      <c r="ICW75" s="172"/>
      <c r="ICX75" s="172"/>
      <c r="ICY75" s="172"/>
      <c r="ICZ75" s="172"/>
      <c r="IDA75" s="172"/>
      <c r="IDB75" s="172"/>
      <c r="IDC75" s="172"/>
      <c r="IDD75" s="172"/>
      <c r="IDE75" s="172"/>
      <c r="IDF75" s="172"/>
      <c r="IDG75" s="172"/>
      <c r="IDH75" s="172"/>
      <c r="IDI75" s="172"/>
      <c r="IDJ75" s="172"/>
      <c r="IDK75" s="172"/>
      <c r="IDL75" s="172"/>
      <c r="IDM75" s="172"/>
      <c r="IDN75" s="172"/>
      <c r="IDO75" s="172"/>
      <c r="IDP75" s="172"/>
      <c r="IDQ75" s="172"/>
      <c r="IDR75" s="172"/>
      <c r="IDS75" s="172"/>
      <c r="IDT75" s="172"/>
      <c r="IDU75" s="172"/>
      <c r="IDV75" s="172"/>
      <c r="IDW75" s="172"/>
      <c r="IDX75" s="172"/>
      <c r="IDY75" s="172"/>
      <c r="IDZ75" s="172"/>
      <c r="IEA75" s="172"/>
      <c r="IEB75" s="172"/>
      <c r="IEC75" s="172"/>
      <c r="IED75" s="172"/>
      <c r="IEE75" s="172"/>
      <c r="IEF75" s="172"/>
      <c r="IEG75" s="172"/>
      <c r="IEH75" s="172"/>
      <c r="IEI75" s="172"/>
      <c r="IEJ75" s="172"/>
      <c r="IEK75" s="172"/>
      <c r="IEL75" s="172"/>
      <c r="IEM75" s="172"/>
      <c r="IEN75" s="172"/>
      <c r="IEO75" s="172"/>
      <c r="IEP75" s="172"/>
      <c r="IEQ75" s="172"/>
      <c r="IER75" s="172"/>
      <c r="IES75" s="172"/>
      <c r="IET75" s="172"/>
      <c r="IEU75" s="172"/>
      <c r="IEV75" s="172"/>
      <c r="IEW75" s="172"/>
      <c r="IEX75" s="172"/>
      <c r="IEY75" s="172"/>
      <c r="IEZ75" s="172"/>
      <c r="IFA75" s="172"/>
      <c r="IFB75" s="172"/>
      <c r="IFC75" s="172"/>
      <c r="IFD75" s="172"/>
      <c r="IFE75" s="172"/>
      <c r="IFF75" s="172"/>
      <c r="IFG75" s="172"/>
      <c r="IFH75" s="172"/>
      <c r="IFI75" s="172"/>
      <c r="IFJ75" s="172"/>
      <c r="IFK75" s="172"/>
      <c r="IFL75" s="172"/>
      <c r="IFM75" s="172"/>
      <c r="IFN75" s="172"/>
      <c r="IFO75" s="172"/>
      <c r="IFP75" s="172"/>
      <c r="IFQ75" s="172"/>
      <c r="IFR75" s="172"/>
      <c r="IFS75" s="172"/>
      <c r="IFT75" s="172"/>
      <c r="IFU75" s="172"/>
      <c r="IFV75" s="172"/>
      <c r="IFW75" s="172"/>
      <c r="IFX75" s="172"/>
      <c r="IFY75" s="172"/>
      <c r="IFZ75" s="172"/>
      <c r="IGA75" s="172"/>
      <c r="IGB75" s="172"/>
      <c r="IGC75" s="172"/>
      <c r="IGD75" s="172"/>
      <c r="IGE75" s="172"/>
      <c r="IGF75" s="172"/>
      <c r="IGG75" s="172"/>
      <c r="IGH75" s="172"/>
      <c r="IGI75" s="172"/>
      <c r="IGJ75" s="172"/>
      <c r="IGK75" s="172"/>
      <c r="IGL75" s="172"/>
      <c r="IGM75" s="172"/>
      <c r="IGN75" s="172"/>
      <c r="IGO75" s="172"/>
      <c r="IGP75" s="172"/>
      <c r="IGQ75" s="172"/>
      <c r="IGR75" s="172"/>
      <c r="IGS75" s="172"/>
      <c r="IGT75" s="172"/>
      <c r="IGU75" s="172"/>
      <c r="IGV75" s="172"/>
      <c r="IGW75" s="172"/>
      <c r="IGX75" s="172"/>
      <c r="IGY75" s="172"/>
      <c r="IGZ75" s="172"/>
      <c r="IHA75" s="172"/>
      <c r="IHB75" s="172"/>
      <c r="IHC75" s="172"/>
      <c r="IHD75" s="172"/>
      <c r="IHE75" s="172"/>
      <c r="IHF75" s="172"/>
      <c r="IHG75" s="172"/>
      <c r="IHH75" s="172"/>
      <c r="IHI75" s="172"/>
      <c r="IHJ75" s="172"/>
      <c r="IHK75" s="172"/>
      <c r="IHL75" s="172"/>
      <c r="IHM75" s="172"/>
      <c r="IHN75" s="172"/>
      <c r="IHO75" s="172"/>
      <c r="IHP75" s="172"/>
      <c r="IHQ75" s="172"/>
      <c r="IHR75" s="172"/>
      <c r="IHS75" s="172"/>
      <c r="IHT75" s="172"/>
      <c r="IHU75" s="172"/>
      <c r="IHV75" s="172"/>
      <c r="IHW75" s="172"/>
      <c r="IHX75" s="172"/>
      <c r="IHY75" s="172"/>
      <c r="IHZ75" s="172"/>
      <c r="IIA75" s="172"/>
      <c r="IIB75" s="172"/>
      <c r="IIC75" s="172"/>
      <c r="IID75" s="172"/>
      <c r="IIE75" s="172"/>
      <c r="IIF75" s="172"/>
      <c r="IIG75" s="172"/>
      <c r="IIH75" s="172"/>
      <c r="III75" s="172"/>
      <c r="IIJ75" s="172"/>
      <c r="IIK75" s="172"/>
      <c r="IIL75" s="172"/>
      <c r="IIM75" s="172"/>
      <c r="IIN75" s="172"/>
      <c r="IIO75" s="172"/>
      <c r="IIP75" s="172"/>
      <c r="IIQ75" s="172"/>
      <c r="IIR75" s="172"/>
      <c r="IIS75" s="172"/>
      <c r="IIT75" s="172"/>
      <c r="IIU75" s="172"/>
      <c r="IIV75" s="172"/>
      <c r="IIW75" s="172"/>
      <c r="IIX75" s="172"/>
      <c r="IIY75" s="172"/>
      <c r="IIZ75" s="172"/>
      <c r="IJA75" s="172"/>
      <c r="IJB75" s="172"/>
      <c r="IJC75" s="172"/>
      <c r="IJD75" s="172"/>
      <c r="IJE75" s="172"/>
      <c r="IJF75" s="172"/>
      <c r="IJG75" s="172"/>
      <c r="IJH75" s="172"/>
      <c r="IJI75" s="172"/>
      <c r="IJJ75" s="172"/>
      <c r="IJK75" s="172"/>
      <c r="IJL75" s="172"/>
      <c r="IJM75" s="172"/>
      <c r="IJN75" s="172"/>
      <c r="IJO75" s="172"/>
      <c r="IJP75" s="172"/>
      <c r="IJQ75" s="172"/>
      <c r="IJR75" s="172"/>
      <c r="IJS75" s="172"/>
      <c r="IJT75" s="172"/>
      <c r="IJU75" s="172"/>
      <c r="IJV75" s="172"/>
      <c r="IJW75" s="172"/>
      <c r="IJX75" s="172"/>
      <c r="IJY75" s="172"/>
      <c r="IJZ75" s="172"/>
      <c r="IKA75" s="172"/>
      <c r="IKB75" s="172"/>
      <c r="IKC75" s="172"/>
      <c r="IKD75" s="172"/>
      <c r="IKE75" s="172"/>
      <c r="IKF75" s="172"/>
      <c r="IKG75" s="172"/>
      <c r="IKH75" s="172"/>
      <c r="IKI75" s="172"/>
      <c r="IKJ75" s="172"/>
      <c r="IKK75" s="172"/>
      <c r="IKL75" s="172"/>
      <c r="IKM75" s="172"/>
      <c r="IKN75" s="172"/>
      <c r="IKO75" s="172"/>
      <c r="IKP75" s="172"/>
      <c r="IKQ75" s="172"/>
      <c r="IKR75" s="172"/>
      <c r="IKS75" s="172"/>
      <c r="IKT75" s="172"/>
      <c r="IKU75" s="172"/>
      <c r="IKV75" s="172"/>
      <c r="IKW75" s="172"/>
      <c r="IKX75" s="172"/>
      <c r="IKY75" s="172"/>
      <c r="IKZ75" s="172"/>
      <c r="ILA75" s="172"/>
      <c r="ILB75" s="172"/>
      <c r="ILC75" s="172"/>
      <c r="ILD75" s="172"/>
      <c r="ILE75" s="172"/>
      <c r="ILF75" s="172"/>
      <c r="ILG75" s="172"/>
      <c r="ILH75" s="172"/>
      <c r="ILI75" s="172"/>
      <c r="ILJ75" s="172"/>
      <c r="ILK75" s="172"/>
      <c r="ILL75" s="172"/>
      <c r="ILM75" s="172"/>
      <c r="ILN75" s="172"/>
      <c r="ILO75" s="172"/>
      <c r="ILP75" s="172"/>
      <c r="ILQ75" s="172"/>
      <c r="ILR75" s="172"/>
      <c r="ILS75" s="172"/>
      <c r="ILT75" s="172"/>
      <c r="ILU75" s="172"/>
      <c r="ILV75" s="172"/>
      <c r="ILW75" s="172"/>
      <c r="ILX75" s="172"/>
      <c r="ILY75" s="172"/>
      <c r="ILZ75" s="172"/>
      <c r="IMA75" s="172"/>
      <c r="IMB75" s="172"/>
      <c r="IMC75" s="172"/>
      <c r="IMD75" s="172"/>
      <c r="IME75" s="172"/>
      <c r="IMF75" s="172"/>
      <c r="IMG75" s="172"/>
      <c r="IMH75" s="172"/>
      <c r="IMI75" s="172"/>
      <c r="IMJ75" s="172"/>
      <c r="IMK75" s="172"/>
      <c r="IML75" s="172"/>
      <c r="IMM75" s="172"/>
      <c r="IMN75" s="172"/>
      <c r="IMO75" s="172"/>
      <c r="IMP75" s="172"/>
      <c r="IMQ75" s="172"/>
      <c r="IMR75" s="172"/>
      <c r="IMS75" s="172"/>
      <c r="IMT75" s="172"/>
      <c r="IMU75" s="172"/>
      <c r="IMV75" s="172"/>
      <c r="IMW75" s="172"/>
      <c r="IMX75" s="172"/>
      <c r="IMY75" s="172"/>
      <c r="IMZ75" s="172"/>
      <c r="INA75" s="172"/>
      <c r="INB75" s="172"/>
      <c r="INC75" s="172"/>
      <c r="IND75" s="172"/>
      <c r="INE75" s="172"/>
      <c r="INF75" s="172"/>
      <c r="ING75" s="172"/>
      <c r="INH75" s="172"/>
      <c r="INI75" s="172"/>
      <c r="INJ75" s="172"/>
      <c r="INK75" s="172"/>
      <c r="INL75" s="172"/>
      <c r="INM75" s="172"/>
      <c r="INN75" s="172"/>
      <c r="INO75" s="172"/>
      <c r="INP75" s="172"/>
      <c r="INQ75" s="172"/>
      <c r="INR75" s="172"/>
      <c r="INS75" s="172"/>
      <c r="INT75" s="172"/>
      <c r="INU75" s="172"/>
      <c r="INV75" s="172"/>
      <c r="INW75" s="172"/>
      <c r="INX75" s="172"/>
      <c r="INY75" s="172"/>
      <c r="INZ75" s="172"/>
      <c r="IOA75" s="172"/>
      <c r="IOB75" s="172"/>
      <c r="IOC75" s="172"/>
      <c r="IOD75" s="172"/>
      <c r="IOE75" s="172"/>
      <c r="IOF75" s="172"/>
      <c r="IOG75" s="172"/>
      <c r="IOH75" s="172"/>
      <c r="IOI75" s="172"/>
      <c r="IOJ75" s="172"/>
      <c r="IOK75" s="172"/>
      <c r="IOL75" s="172"/>
      <c r="IOM75" s="172"/>
      <c r="ION75" s="172"/>
      <c r="IOO75" s="172"/>
      <c r="IOP75" s="172"/>
      <c r="IOQ75" s="172"/>
      <c r="IOR75" s="172"/>
      <c r="IOS75" s="172"/>
      <c r="IOT75" s="172"/>
      <c r="IOU75" s="172"/>
      <c r="IOV75" s="172"/>
      <c r="IOW75" s="172"/>
      <c r="IOX75" s="172"/>
      <c r="IOY75" s="172"/>
      <c r="IOZ75" s="172"/>
      <c r="IPA75" s="172"/>
      <c r="IPB75" s="172"/>
      <c r="IPC75" s="172"/>
      <c r="IPD75" s="172"/>
      <c r="IPE75" s="172"/>
      <c r="IPF75" s="172"/>
      <c r="IPG75" s="172"/>
      <c r="IPH75" s="172"/>
      <c r="IPI75" s="172"/>
      <c r="IPJ75" s="172"/>
      <c r="IPK75" s="172"/>
      <c r="IPL75" s="172"/>
      <c r="IPM75" s="172"/>
      <c r="IPN75" s="172"/>
      <c r="IPO75" s="172"/>
      <c r="IPP75" s="172"/>
      <c r="IPQ75" s="172"/>
      <c r="IPR75" s="172"/>
      <c r="IPS75" s="172"/>
      <c r="IPT75" s="172"/>
      <c r="IPU75" s="172"/>
      <c r="IPV75" s="172"/>
      <c r="IPW75" s="172"/>
      <c r="IPX75" s="172"/>
      <c r="IPY75" s="172"/>
      <c r="IPZ75" s="172"/>
      <c r="IQA75" s="172"/>
      <c r="IQB75" s="172"/>
      <c r="IQC75" s="172"/>
      <c r="IQD75" s="172"/>
      <c r="IQE75" s="172"/>
      <c r="IQF75" s="172"/>
      <c r="IQG75" s="172"/>
      <c r="IQH75" s="172"/>
      <c r="IQI75" s="172"/>
      <c r="IQJ75" s="172"/>
      <c r="IQK75" s="172"/>
      <c r="IQL75" s="172"/>
      <c r="IQM75" s="172"/>
      <c r="IQN75" s="172"/>
      <c r="IQO75" s="172"/>
      <c r="IQP75" s="172"/>
      <c r="IQQ75" s="172"/>
      <c r="IQR75" s="172"/>
      <c r="IQS75" s="172"/>
      <c r="IQT75" s="172"/>
      <c r="IQU75" s="172"/>
      <c r="IQV75" s="172"/>
      <c r="IQW75" s="172"/>
      <c r="IQX75" s="172"/>
      <c r="IQY75" s="172"/>
      <c r="IQZ75" s="172"/>
      <c r="IRA75" s="172"/>
      <c r="IRB75" s="172"/>
      <c r="IRC75" s="172"/>
      <c r="IRD75" s="172"/>
      <c r="IRE75" s="172"/>
      <c r="IRF75" s="172"/>
      <c r="IRG75" s="172"/>
      <c r="IRH75" s="172"/>
      <c r="IRI75" s="172"/>
      <c r="IRJ75" s="172"/>
      <c r="IRK75" s="172"/>
      <c r="IRL75" s="172"/>
      <c r="IRM75" s="172"/>
      <c r="IRN75" s="172"/>
      <c r="IRO75" s="172"/>
      <c r="IRP75" s="172"/>
      <c r="IRQ75" s="172"/>
      <c r="IRR75" s="172"/>
      <c r="IRS75" s="172"/>
      <c r="IRT75" s="172"/>
      <c r="IRU75" s="172"/>
      <c r="IRV75" s="172"/>
      <c r="IRW75" s="172"/>
      <c r="IRX75" s="172"/>
      <c r="IRY75" s="172"/>
      <c r="IRZ75" s="172"/>
      <c r="ISA75" s="172"/>
      <c r="ISB75" s="172"/>
      <c r="ISC75" s="172"/>
      <c r="ISD75" s="172"/>
      <c r="ISE75" s="172"/>
      <c r="ISF75" s="172"/>
      <c r="ISG75" s="172"/>
      <c r="ISH75" s="172"/>
      <c r="ISI75" s="172"/>
      <c r="ISJ75" s="172"/>
      <c r="ISK75" s="172"/>
      <c r="ISL75" s="172"/>
      <c r="ISM75" s="172"/>
      <c r="ISN75" s="172"/>
      <c r="ISO75" s="172"/>
      <c r="ISP75" s="172"/>
      <c r="ISQ75" s="172"/>
      <c r="ISR75" s="172"/>
      <c r="ISS75" s="172"/>
      <c r="IST75" s="172"/>
      <c r="ISU75" s="172"/>
      <c r="ISV75" s="172"/>
      <c r="ISW75" s="172"/>
      <c r="ISX75" s="172"/>
      <c r="ISY75" s="172"/>
      <c r="ISZ75" s="172"/>
      <c r="ITA75" s="172"/>
      <c r="ITB75" s="172"/>
      <c r="ITC75" s="172"/>
      <c r="ITD75" s="172"/>
      <c r="ITE75" s="172"/>
      <c r="ITF75" s="172"/>
      <c r="ITG75" s="172"/>
      <c r="ITH75" s="172"/>
      <c r="ITI75" s="172"/>
      <c r="ITJ75" s="172"/>
      <c r="ITK75" s="172"/>
      <c r="ITL75" s="172"/>
      <c r="ITM75" s="172"/>
      <c r="ITN75" s="172"/>
      <c r="ITO75" s="172"/>
      <c r="ITP75" s="172"/>
      <c r="ITQ75" s="172"/>
      <c r="ITR75" s="172"/>
      <c r="ITS75" s="172"/>
      <c r="ITT75" s="172"/>
      <c r="ITU75" s="172"/>
      <c r="ITV75" s="172"/>
      <c r="ITW75" s="172"/>
      <c r="ITX75" s="172"/>
      <c r="ITY75" s="172"/>
      <c r="ITZ75" s="172"/>
      <c r="IUA75" s="172"/>
      <c r="IUB75" s="172"/>
      <c r="IUC75" s="172"/>
      <c r="IUD75" s="172"/>
      <c r="IUE75" s="172"/>
      <c r="IUF75" s="172"/>
      <c r="IUG75" s="172"/>
      <c r="IUH75" s="172"/>
      <c r="IUI75" s="172"/>
      <c r="IUJ75" s="172"/>
      <c r="IUK75" s="172"/>
      <c r="IUL75" s="172"/>
      <c r="IUM75" s="172"/>
      <c r="IUN75" s="172"/>
      <c r="IUO75" s="172"/>
      <c r="IUP75" s="172"/>
      <c r="IUQ75" s="172"/>
      <c r="IUR75" s="172"/>
      <c r="IUS75" s="172"/>
      <c r="IUT75" s="172"/>
      <c r="IUU75" s="172"/>
      <c r="IUV75" s="172"/>
      <c r="IUW75" s="172"/>
      <c r="IUX75" s="172"/>
      <c r="IUY75" s="172"/>
      <c r="IUZ75" s="172"/>
      <c r="IVA75" s="172"/>
      <c r="IVB75" s="172"/>
      <c r="IVC75" s="172"/>
      <c r="IVD75" s="172"/>
      <c r="IVE75" s="172"/>
      <c r="IVF75" s="172"/>
      <c r="IVG75" s="172"/>
      <c r="IVH75" s="172"/>
      <c r="IVI75" s="172"/>
      <c r="IVJ75" s="172"/>
      <c r="IVK75" s="172"/>
      <c r="IVL75" s="172"/>
      <c r="IVM75" s="172"/>
      <c r="IVN75" s="172"/>
      <c r="IVO75" s="172"/>
      <c r="IVP75" s="172"/>
      <c r="IVQ75" s="172"/>
      <c r="IVR75" s="172"/>
      <c r="IVS75" s="172"/>
      <c r="IVT75" s="172"/>
      <c r="IVU75" s="172"/>
      <c r="IVV75" s="172"/>
      <c r="IVW75" s="172"/>
      <c r="IVX75" s="172"/>
      <c r="IVY75" s="172"/>
      <c r="IVZ75" s="172"/>
      <c r="IWA75" s="172"/>
      <c r="IWB75" s="172"/>
      <c r="IWC75" s="172"/>
      <c r="IWD75" s="172"/>
      <c r="IWE75" s="172"/>
      <c r="IWF75" s="172"/>
      <c r="IWG75" s="172"/>
      <c r="IWH75" s="172"/>
      <c r="IWI75" s="172"/>
      <c r="IWJ75" s="172"/>
      <c r="IWK75" s="172"/>
      <c r="IWL75" s="172"/>
      <c r="IWM75" s="172"/>
      <c r="IWN75" s="172"/>
      <c r="IWO75" s="172"/>
      <c r="IWP75" s="172"/>
      <c r="IWQ75" s="172"/>
      <c r="IWR75" s="172"/>
      <c r="IWS75" s="172"/>
      <c r="IWT75" s="172"/>
      <c r="IWU75" s="172"/>
      <c r="IWV75" s="172"/>
      <c r="IWW75" s="172"/>
      <c r="IWX75" s="172"/>
      <c r="IWY75" s="172"/>
      <c r="IWZ75" s="172"/>
      <c r="IXA75" s="172"/>
      <c r="IXB75" s="172"/>
      <c r="IXC75" s="172"/>
      <c r="IXD75" s="172"/>
      <c r="IXE75" s="172"/>
      <c r="IXF75" s="172"/>
      <c r="IXG75" s="172"/>
      <c r="IXH75" s="172"/>
      <c r="IXI75" s="172"/>
      <c r="IXJ75" s="172"/>
      <c r="IXK75" s="172"/>
      <c r="IXL75" s="172"/>
      <c r="IXM75" s="172"/>
      <c r="IXN75" s="172"/>
      <c r="IXO75" s="172"/>
      <c r="IXP75" s="172"/>
      <c r="IXQ75" s="172"/>
      <c r="IXR75" s="172"/>
      <c r="IXS75" s="172"/>
      <c r="IXT75" s="172"/>
      <c r="IXU75" s="172"/>
      <c r="IXV75" s="172"/>
      <c r="IXW75" s="172"/>
      <c r="IXX75" s="172"/>
      <c r="IXY75" s="172"/>
      <c r="IXZ75" s="172"/>
      <c r="IYA75" s="172"/>
      <c r="IYB75" s="172"/>
      <c r="IYC75" s="172"/>
      <c r="IYD75" s="172"/>
      <c r="IYE75" s="172"/>
      <c r="IYF75" s="172"/>
      <c r="IYG75" s="172"/>
      <c r="IYH75" s="172"/>
      <c r="IYI75" s="172"/>
      <c r="IYJ75" s="172"/>
      <c r="IYK75" s="172"/>
      <c r="IYL75" s="172"/>
      <c r="IYM75" s="172"/>
      <c r="IYN75" s="172"/>
      <c r="IYO75" s="172"/>
      <c r="IYP75" s="172"/>
      <c r="IYQ75" s="172"/>
      <c r="IYR75" s="172"/>
      <c r="IYS75" s="172"/>
      <c r="IYT75" s="172"/>
      <c r="IYU75" s="172"/>
      <c r="IYV75" s="172"/>
      <c r="IYW75" s="172"/>
      <c r="IYX75" s="172"/>
      <c r="IYY75" s="172"/>
      <c r="IYZ75" s="172"/>
      <c r="IZA75" s="172"/>
      <c r="IZB75" s="172"/>
      <c r="IZC75" s="172"/>
      <c r="IZD75" s="172"/>
      <c r="IZE75" s="172"/>
      <c r="IZF75" s="172"/>
      <c r="IZG75" s="172"/>
      <c r="IZH75" s="172"/>
      <c r="IZI75" s="172"/>
      <c r="IZJ75" s="172"/>
      <c r="IZK75" s="172"/>
      <c r="IZL75" s="172"/>
      <c r="IZM75" s="172"/>
      <c r="IZN75" s="172"/>
      <c r="IZO75" s="172"/>
      <c r="IZP75" s="172"/>
      <c r="IZQ75" s="172"/>
      <c r="IZR75" s="172"/>
      <c r="IZS75" s="172"/>
      <c r="IZT75" s="172"/>
      <c r="IZU75" s="172"/>
      <c r="IZV75" s="172"/>
      <c r="IZW75" s="172"/>
      <c r="IZX75" s="172"/>
      <c r="IZY75" s="172"/>
      <c r="IZZ75" s="172"/>
      <c r="JAA75" s="172"/>
      <c r="JAB75" s="172"/>
      <c r="JAC75" s="172"/>
      <c r="JAD75" s="172"/>
      <c r="JAE75" s="172"/>
      <c r="JAF75" s="172"/>
      <c r="JAG75" s="172"/>
      <c r="JAH75" s="172"/>
      <c r="JAI75" s="172"/>
      <c r="JAJ75" s="172"/>
      <c r="JAK75" s="172"/>
      <c r="JAL75" s="172"/>
      <c r="JAM75" s="172"/>
      <c r="JAN75" s="172"/>
      <c r="JAO75" s="172"/>
      <c r="JAP75" s="172"/>
      <c r="JAQ75" s="172"/>
      <c r="JAR75" s="172"/>
      <c r="JAS75" s="172"/>
      <c r="JAT75" s="172"/>
      <c r="JAU75" s="172"/>
      <c r="JAV75" s="172"/>
      <c r="JAW75" s="172"/>
      <c r="JAX75" s="172"/>
      <c r="JAY75" s="172"/>
      <c r="JAZ75" s="172"/>
      <c r="JBA75" s="172"/>
      <c r="JBB75" s="172"/>
      <c r="JBC75" s="172"/>
      <c r="JBD75" s="172"/>
      <c r="JBE75" s="172"/>
      <c r="JBF75" s="172"/>
      <c r="JBG75" s="172"/>
      <c r="JBH75" s="172"/>
      <c r="JBI75" s="172"/>
      <c r="JBJ75" s="172"/>
      <c r="JBK75" s="172"/>
      <c r="JBL75" s="172"/>
      <c r="JBM75" s="172"/>
      <c r="JBN75" s="172"/>
      <c r="JBO75" s="172"/>
      <c r="JBP75" s="172"/>
      <c r="JBQ75" s="172"/>
      <c r="JBR75" s="172"/>
      <c r="JBS75" s="172"/>
      <c r="JBT75" s="172"/>
      <c r="JBU75" s="172"/>
      <c r="JBV75" s="172"/>
      <c r="JBW75" s="172"/>
      <c r="JBX75" s="172"/>
      <c r="JBY75" s="172"/>
      <c r="JBZ75" s="172"/>
      <c r="JCA75" s="172"/>
      <c r="JCB75" s="172"/>
      <c r="JCC75" s="172"/>
      <c r="JCD75" s="172"/>
      <c r="JCE75" s="172"/>
      <c r="JCF75" s="172"/>
      <c r="JCG75" s="172"/>
      <c r="JCH75" s="172"/>
      <c r="JCI75" s="172"/>
      <c r="JCJ75" s="172"/>
      <c r="JCK75" s="172"/>
      <c r="JCL75" s="172"/>
      <c r="JCM75" s="172"/>
      <c r="JCN75" s="172"/>
      <c r="JCO75" s="172"/>
      <c r="JCP75" s="172"/>
      <c r="JCQ75" s="172"/>
      <c r="JCR75" s="172"/>
      <c r="JCS75" s="172"/>
      <c r="JCT75" s="172"/>
      <c r="JCU75" s="172"/>
      <c r="JCV75" s="172"/>
      <c r="JCW75" s="172"/>
      <c r="JCX75" s="172"/>
      <c r="JCY75" s="172"/>
      <c r="JCZ75" s="172"/>
      <c r="JDA75" s="172"/>
      <c r="JDB75" s="172"/>
      <c r="JDC75" s="172"/>
      <c r="JDD75" s="172"/>
      <c r="JDE75" s="172"/>
      <c r="JDF75" s="172"/>
      <c r="JDG75" s="172"/>
      <c r="JDH75" s="172"/>
      <c r="JDI75" s="172"/>
      <c r="JDJ75" s="172"/>
      <c r="JDK75" s="172"/>
      <c r="JDL75" s="172"/>
      <c r="JDM75" s="172"/>
      <c r="JDN75" s="172"/>
      <c r="JDO75" s="172"/>
      <c r="JDP75" s="172"/>
      <c r="JDQ75" s="172"/>
      <c r="JDR75" s="172"/>
      <c r="JDS75" s="172"/>
      <c r="JDT75" s="172"/>
      <c r="JDU75" s="172"/>
      <c r="JDV75" s="172"/>
      <c r="JDW75" s="172"/>
      <c r="JDX75" s="172"/>
      <c r="JDY75" s="172"/>
      <c r="JDZ75" s="172"/>
      <c r="JEA75" s="172"/>
      <c r="JEB75" s="172"/>
      <c r="JEC75" s="172"/>
      <c r="JED75" s="172"/>
      <c r="JEE75" s="172"/>
      <c r="JEF75" s="172"/>
      <c r="JEG75" s="172"/>
      <c r="JEH75" s="172"/>
      <c r="JEI75" s="172"/>
      <c r="JEJ75" s="172"/>
      <c r="JEK75" s="172"/>
      <c r="JEL75" s="172"/>
      <c r="JEM75" s="172"/>
      <c r="JEN75" s="172"/>
      <c r="JEO75" s="172"/>
      <c r="JEP75" s="172"/>
      <c r="JEQ75" s="172"/>
      <c r="JER75" s="172"/>
      <c r="JES75" s="172"/>
      <c r="JET75" s="172"/>
      <c r="JEU75" s="172"/>
      <c r="JEV75" s="172"/>
      <c r="JEW75" s="172"/>
      <c r="JEX75" s="172"/>
      <c r="JEY75" s="172"/>
      <c r="JEZ75" s="172"/>
      <c r="JFA75" s="172"/>
      <c r="JFB75" s="172"/>
      <c r="JFC75" s="172"/>
      <c r="JFD75" s="172"/>
      <c r="JFE75" s="172"/>
      <c r="JFF75" s="172"/>
      <c r="JFG75" s="172"/>
      <c r="JFH75" s="172"/>
      <c r="JFI75" s="172"/>
      <c r="JFJ75" s="172"/>
      <c r="JFK75" s="172"/>
      <c r="JFL75" s="172"/>
      <c r="JFM75" s="172"/>
      <c r="JFN75" s="172"/>
      <c r="JFO75" s="172"/>
      <c r="JFP75" s="172"/>
      <c r="JFQ75" s="172"/>
      <c r="JFR75" s="172"/>
      <c r="JFS75" s="172"/>
      <c r="JFT75" s="172"/>
      <c r="JFU75" s="172"/>
      <c r="JFV75" s="172"/>
      <c r="JFW75" s="172"/>
      <c r="JFX75" s="172"/>
      <c r="JFY75" s="172"/>
      <c r="JFZ75" s="172"/>
      <c r="JGA75" s="172"/>
      <c r="JGB75" s="172"/>
      <c r="JGC75" s="172"/>
      <c r="JGD75" s="172"/>
      <c r="JGE75" s="172"/>
      <c r="JGF75" s="172"/>
      <c r="JGG75" s="172"/>
      <c r="JGH75" s="172"/>
      <c r="JGI75" s="172"/>
      <c r="JGJ75" s="172"/>
      <c r="JGK75" s="172"/>
      <c r="JGL75" s="172"/>
      <c r="JGM75" s="172"/>
      <c r="JGN75" s="172"/>
      <c r="JGO75" s="172"/>
      <c r="JGP75" s="172"/>
      <c r="JGQ75" s="172"/>
      <c r="JGR75" s="172"/>
      <c r="JGS75" s="172"/>
      <c r="JGT75" s="172"/>
      <c r="JGU75" s="172"/>
      <c r="JGV75" s="172"/>
      <c r="JGW75" s="172"/>
      <c r="JGX75" s="172"/>
      <c r="JGY75" s="172"/>
      <c r="JGZ75" s="172"/>
      <c r="JHA75" s="172"/>
      <c r="JHB75" s="172"/>
      <c r="JHC75" s="172"/>
      <c r="JHD75" s="172"/>
      <c r="JHE75" s="172"/>
      <c r="JHF75" s="172"/>
      <c r="JHG75" s="172"/>
      <c r="JHH75" s="172"/>
      <c r="JHI75" s="172"/>
      <c r="JHJ75" s="172"/>
      <c r="JHK75" s="172"/>
      <c r="JHL75" s="172"/>
      <c r="JHM75" s="172"/>
      <c r="JHN75" s="172"/>
      <c r="JHO75" s="172"/>
      <c r="JHP75" s="172"/>
      <c r="JHQ75" s="172"/>
      <c r="JHR75" s="172"/>
      <c r="JHS75" s="172"/>
      <c r="JHT75" s="172"/>
      <c r="JHU75" s="172"/>
      <c r="JHV75" s="172"/>
      <c r="JHW75" s="172"/>
      <c r="JHX75" s="172"/>
      <c r="JHY75" s="172"/>
      <c r="JHZ75" s="172"/>
      <c r="JIA75" s="172"/>
      <c r="JIB75" s="172"/>
      <c r="JIC75" s="172"/>
      <c r="JID75" s="172"/>
      <c r="JIE75" s="172"/>
      <c r="JIF75" s="172"/>
      <c r="JIG75" s="172"/>
      <c r="JIH75" s="172"/>
      <c r="JII75" s="172"/>
      <c r="JIJ75" s="172"/>
      <c r="JIK75" s="172"/>
      <c r="JIL75" s="172"/>
      <c r="JIM75" s="172"/>
      <c r="JIN75" s="172"/>
      <c r="JIO75" s="172"/>
      <c r="JIP75" s="172"/>
      <c r="JIQ75" s="172"/>
      <c r="JIR75" s="172"/>
      <c r="JIS75" s="172"/>
      <c r="JIT75" s="172"/>
      <c r="JIU75" s="172"/>
      <c r="JIV75" s="172"/>
      <c r="JIW75" s="172"/>
      <c r="JIX75" s="172"/>
      <c r="JIY75" s="172"/>
      <c r="JIZ75" s="172"/>
      <c r="JJA75" s="172"/>
      <c r="JJB75" s="172"/>
      <c r="JJC75" s="172"/>
      <c r="JJD75" s="172"/>
      <c r="JJE75" s="172"/>
      <c r="JJF75" s="172"/>
      <c r="JJG75" s="172"/>
      <c r="JJH75" s="172"/>
      <c r="JJI75" s="172"/>
      <c r="JJJ75" s="172"/>
      <c r="JJK75" s="172"/>
      <c r="JJL75" s="172"/>
      <c r="JJM75" s="172"/>
      <c r="JJN75" s="172"/>
      <c r="JJO75" s="172"/>
      <c r="JJP75" s="172"/>
      <c r="JJQ75" s="172"/>
      <c r="JJR75" s="172"/>
      <c r="JJS75" s="172"/>
      <c r="JJT75" s="172"/>
      <c r="JJU75" s="172"/>
      <c r="JJV75" s="172"/>
      <c r="JJW75" s="172"/>
      <c r="JJX75" s="172"/>
      <c r="JJY75" s="172"/>
      <c r="JJZ75" s="172"/>
      <c r="JKA75" s="172"/>
      <c r="JKB75" s="172"/>
      <c r="JKC75" s="172"/>
      <c r="JKD75" s="172"/>
      <c r="JKE75" s="172"/>
      <c r="JKF75" s="172"/>
      <c r="JKG75" s="172"/>
      <c r="JKH75" s="172"/>
      <c r="JKI75" s="172"/>
      <c r="JKJ75" s="172"/>
      <c r="JKK75" s="172"/>
      <c r="JKL75" s="172"/>
      <c r="JKM75" s="172"/>
      <c r="JKN75" s="172"/>
      <c r="JKO75" s="172"/>
      <c r="JKP75" s="172"/>
      <c r="JKQ75" s="172"/>
      <c r="JKR75" s="172"/>
      <c r="JKS75" s="172"/>
      <c r="JKT75" s="172"/>
      <c r="JKU75" s="172"/>
      <c r="JKV75" s="172"/>
      <c r="JKW75" s="172"/>
      <c r="JKX75" s="172"/>
      <c r="JKY75" s="172"/>
      <c r="JKZ75" s="172"/>
      <c r="JLA75" s="172"/>
      <c r="JLB75" s="172"/>
      <c r="JLC75" s="172"/>
      <c r="JLD75" s="172"/>
      <c r="JLE75" s="172"/>
      <c r="JLF75" s="172"/>
      <c r="JLG75" s="172"/>
      <c r="JLH75" s="172"/>
      <c r="JLI75" s="172"/>
      <c r="JLJ75" s="172"/>
      <c r="JLK75" s="172"/>
      <c r="JLL75" s="172"/>
      <c r="JLM75" s="172"/>
      <c r="JLN75" s="172"/>
      <c r="JLO75" s="172"/>
      <c r="JLP75" s="172"/>
      <c r="JLQ75" s="172"/>
      <c r="JLR75" s="172"/>
      <c r="JLS75" s="172"/>
      <c r="JLT75" s="172"/>
      <c r="JLU75" s="172"/>
      <c r="JLV75" s="172"/>
      <c r="JLW75" s="172"/>
      <c r="JLX75" s="172"/>
      <c r="JLY75" s="172"/>
      <c r="JLZ75" s="172"/>
      <c r="JMA75" s="172"/>
      <c r="JMB75" s="172"/>
      <c r="JMC75" s="172"/>
      <c r="JMD75" s="172"/>
      <c r="JME75" s="172"/>
      <c r="JMF75" s="172"/>
      <c r="JMG75" s="172"/>
      <c r="JMH75" s="172"/>
      <c r="JMI75" s="172"/>
      <c r="JMJ75" s="172"/>
      <c r="JMK75" s="172"/>
      <c r="JML75" s="172"/>
      <c r="JMM75" s="172"/>
      <c r="JMN75" s="172"/>
      <c r="JMO75" s="172"/>
      <c r="JMP75" s="172"/>
      <c r="JMQ75" s="172"/>
      <c r="JMR75" s="172"/>
      <c r="JMS75" s="172"/>
      <c r="JMT75" s="172"/>
      <c r="JMU75" s="172"/>
      <c r="JMV75" s="172"/>
      <c r="JMW75" s="172"/>
      <c r="JMX75" s="172"/>
      <c r="JMY75" s="172"/>
      <c r="JMZ75" s="172"/>
      <c r="JNA75" s="172"/>
      <c r="JNB75" s="172"/>
      <c r="JNC75" s="172"/>
      <c r="JND75" s="172"/>
      <c r="JNE75" s="172"/>
      <c r="JNF75" s="172"/>
      <c r="JNG75" s="172"/>
      <c r="JNH75" s="172"/>
      <c r="JNI75" s="172"/>
      <c r="JNJ75" s="172"/>
      <c r="JNK75" s="172"/>
      <c r="JNL75" s="172"/>
      <c r="JNM75" s="172"/>
      <c r="JNN75" s="172"/>
      <c r="JNO75" s="172"/>
      <c r="JNP75" s="172"/>
      <c r="JNQ75" s="172"/>
      <c r="JNR75" s="172"/>
      <c r="JNS75" s="172"/>
      <c r="JNT75" s="172"/>
      <c r="JNU75" s="172"/>
      <c r="JNV75" s="172"/>
      <c r="JNW75" s="172"/>
      <c r="JNX75" s="172"/>
      <c r="JNY75" s="172"/>
      <c r="JNZ75" s="172"/>
      <c r="JOA75" s="172"/>
      <c r="JOB75" s="172"/>
      <c r="JOC75" s="172"/>
      <c r="JOD75" s="172"/>
      <c r="JOE75" s="172"/>
      <c r="JOF75" s="172"/>
      <c r="JOG75" s="172"/>
      <c r="JOH75" s="172"/>
      <c r="JOI75" s="172"/>
      <c r="JOJ75" s="172"/>
      <c r="JOK75" s="172"/>
      <c r="JOL75" s="172"/>
      <c r="JOM75" s="172"/>
      <c r="JON75" s="172"/>
      <c r="JOO75" s="172"/>
      <c r="JOP75" s="172"/>
      <c r="JOQ75" s="172"/>
      <c r="JOR75" s="172"/>
      <c r="JOS75" s="172"/>
      <c r="JOT75" s="172"/>
      <c r="JOU75" s="172"/>
      <c r="JOV75" s="172"/>
      <c r="JOW75" s="172"/>
      <c r="JOX75" s="172"/>
      <c r="JOY75" s="172"/>
      <c r="JOZ75" s="172"/>
      <c r="JPA75" s="172"/>
      <c r="JPB75" s="172"/>
      <c r="JPC75" s="172"/>
      <c r="JPD75" s="172"/>
      <c r="JPE75" s="172"/>
      <c r="JPF75" s="172"/>
      <c r="JPG75" s="172"/>
      <c r="JPH75" s="172"/>
      <c r="JPI75" s="172"/>
      <c r="JPJ75" s="172"/>
      <c r="JPK75" s="172"/>
      <c r="JPL75" s="172"/>
      <c r="JPM75" s="172"/>
      <c r="JPN75" s="172"/>
      <c r="JPO75" s="172"/>
      <c r="JPP75" s="172"/>
      <c r="JPQ75" s="172"/>
      <c r="JPR75" s="172"/>
      <c r="JPS75" s="172"/>
      <c r="JPT75" s="172"/>
      <c r="JPU75" s="172"/>
      <c r="JPV75" s="172"/>
      <c r="JPW75" s="172"/>
      <c r="JPX75" s="172"/>
      <c r="JPY75" s="172"/>
      <c r="JPZ75" s="172"/>
      <c r="JQA75" s="172"/>
      <c r="JQB75" s="172"/>
      <c r="JQC75" s="172"/>
      <c r="JQD75" s="172"/>
      <c r="JQE75" s="172"/>
      <c r="JQF75" s="172"/>
      <c r="JQG75" s="172"/>
      <c r="JQH75" s="172"/>
      <c r="JQI75" s="172"/>
      <c r="JQJ75" s="172"/>
      <c r="JQK75" s="172"/>
      <c r="JQL75" s="172"/>
      <c r="JQM75" s="172"/>
      <c r="JQN75" s="172"/>
      <c r="JQO75" s="172"/>
      <c r="JQP75" s="172"/>
      <c r="JQQ75" s="172"/>
      <c r="JQR75" s="172"/>
      <c r="JQS75" s="172"/>
      <c r="JQT75" s="172"/>
      <c r="JQU75" s="172"/>
      <c r="JQV75" s="172"/>
      <c r="JQW75" s="172"/>
      <c r="JQX75" s="172"/>
      <c r="JQY75" s="172"/>
      <c r="JQZ75" s="172"/>
      <c r="JRA75" s="172"/>
      <c r="JRB75" s="172"/>
      <c r="JRC75" s="172"/>
      <c r="JRD75" s="172"/>
      <c r="JRE75" s="172"/>
      <c r="JRF75" s="172"/>
      <c r="JRG75" s="172"/>
      <c r="JRH75" s="172"/>
      <c r="JRI75" s="172"/>
      <c r="JRJ75" s="172"/>
      <c r="JRK75" s="172"/>
      <c r="JRL75" s="172"/>
      <c r="JRM75" s="172"/>
      <c r="JRN75" s="172"/>
      <c r="JRO75" s="172"/>
      <c r="JRP75" s="172"/>
      <c r="JRQ75" s="172"/>
      <c r="JRR75" s="172"/>
      <c r="JRS75" s="172"/>
      <c r="JRT75" s="172"/>
      <c r="JRU75" s="172"/>
      <c r="JRV75" s="172"/>
      <c r="JRW75" s="172"/>
      <c r="JRX75" s="172"/>
      <c r="JRY75" s="172"/>
      <c r="JRZ75" s="172"/>
      <c r="JSA75" s="172"/>
      <c r="JSB75" s="172"/>
      <c r="JSC75" s="172"/>
      <c r="JSD75" s="172"/>
      <c r="JSE75" s="172"/>
      <c r="JSF75" s="172"/>
      <c r="JSG75" s="172"/>
      <c r="JSH75" s="172"/>
      <c r="JSI75" s="172"/>
      <c r="JSJ75" s="172"/>
      <c r="JSK75" s="172"/>
      <c r="JSL75" s="172"/>
      <c r="JSM75" s="172"/>
      <c r="JSN75" s="172"/>
      <c r="JSO75" s="172"/>
      <c r="JSP75" s="172"/>
      <c r="JSQ75" s="172"/>
      <c r="JSR75" s="172"/>
      <c r="JSS75" s="172"/>
      <c r="JST75" s="172"/>
      <c r="JSU75" s="172"/>
      <c r="JSV75" s="172"/>
      <c r="JSW75" s="172"/>
      <c r="JSX75" s="172"/>
      <c r="JSY75" s="172"/>
      <c r="JSZ75" s="172"/>
      <c r="JTA75" s="172"/>
      <c r="JTB75" s="172"/>
      <c r="JTC75" s="172"/>
      <c r="JTD75" s="172"/>
      <c r="JTE75" s="172"/>
      <c r="JTF75" s="172"/>
      <c r="JTG75" s="172"/>
      <c r="JTH75" s="172"/>
      <c r="JTI75" s="172"/>
      <c r="JTJ75" s="172"/>
      <c r="JTK75" s="172"/>
      <c r="JTL75" s="172"/>
      <c r="JTM75" s="172"/>
      <c r="JTN75" s="172"/>
      <c r="JTO75" s="172"/>
      <c r="JTP75" s="172"/>
      <c r="JTQ75" s="172"/>
      <c r="JTR75" s="172"/>
      <c r="JTS75" s="172"/>
      <c r="JTT75" s="172"/>
      <c r="JTU75" s="172"/>
      <c r="JTV75" s="172"/>
      <c r="JTW75" s="172"/>
      <c r="JTX75" s="172"/>
      <c r="JTY75" s="172"/>
      <c r="JTZ75" s="172"/>
      <c r="JUA75" s="172"/>
      <c r="JUB75" s="172"/>
      <c r="JUC75" s="172"/>
      <c r="JUD75" s="172"/>
      <c r="JUE75" s="172"/>
      <c r="JUF75" s="172"/>
      <c r="JUG75" s="172"/>
      <c r="JUH75" s="172"/>
      <c r="JUI75" s="172"/>
      <c r="JUJ75" s="172"/>
      <c r="JUK75" s="172"/>
      <c r="JUL75" s="172"/>
      <c r="JUM75" s="172"/>
      <c r="JUN75" s="172"/>
      <c r="JUO75" s="172"/>
      <c r="JUP75" s="172"/>
      <c r="JUQ75" s="172"/>
      <c r="JUR75" s="172"/>
      <c r="JUS75" s="172"/>
      <c r="JUT75" s="172"/>
      <c r="JUU75" s="172"/>
      <c r="JUV75" s="172"/>
      <c r="JUW75" s="172"/>
      <c r="JUX75" s="172"/>
      <c r="JUY75" s="172"/>
      <c r="JUZ75" s="172"/>
      <c r="JVA75" s="172"/>
      <c r="JVB75" s="172"/>
      <c r="JVC75" s="172"/>
      <c r="JVD75" s="172"/>
      <c r="JVE75" s="172"/>
      <c r="JVF75" s="172"/>
      <c r="JVG75" s="172"/>
      <c r="JVH75" s="172"/>
      <c r="JVI75" s="172"/>
      <c r="JVJ75" s="172"/>
      <c r="JVK75" s="172"/>
      <c r="JVL75" s="172"/>
      <c r="JVM75" s="172"/>
      <c r="JVN75" s="172"/>
      <c r="JVO75" s="172"/>
      <c r="JVP75" s="172"/>
      <c r="JVQ75" s="172"/>
      <c r="JVR75" s="172"/>
      <c r="JVS75" s="172"/>
      <c r="JVT75" s="172"/>
      <c r="JVU75" s="172"/>
      <c r="JVV75" s="172"/>
      <c r="JVW75" s="172"/>
      <c r="JVX75" s="172"/>
      <c r="JVY75" s="172"/>
      <c r="JVZ75" s="172"/>
      <c r="JWA75" s="172"/>
      <c r="JWB75" s="172"/>
      <c r="JWC75" s="172"/>
      <c r="JWD75" s="172"/>
      <c r="JWE75" s="172"/>
      <c r="JWF75" s="172"/>
      <c r="JWG75" s="172"/>
      <c r="JWH75" s="172"/>
      <c r="JWI75" s="172"/>
      <c r="JWJ75" s="172"/>
      <c r="JWK75" s="172"/>
      <c r="JWL75" s="172"/>
      <c r="JWM75" s="172"/>
      <c r="JWN75" s="172"/>
      <c r="JWO75" s="172"/>
      <c r="JWP75" s="172"/>
      <c r="JWQ75" s="172"/>
      <c r="JWR75" s="172"/>
      <c r="JWS75" s="172"/>
      <c r="JWT75" s="172"/>
      <c r="JWU75" s="172"/>
      <c r="JWV75" s="172"/>
      <c r="JWW75" s="172"/>
      <c r="JWX75" s="172"/>
      <c r="JWY75" s="172"/>
      <c r="JWZ75" s="172"/>
      <c r="JXA75" s="172"/>
      <c r="JXB75" s="172"/>
      <c r="JXC75" s="172"/>
      <c r="JXD75" s="172"/>
      <c r="JXE75" s="172"/>
      <c r="JXF75" s="172"/>
      <c r="JXG75" s="172"/>
      <c r="JXH75" s="172"/>
      <c r="JXI75" s="172"/>
      <c r="JXJ75" s="172"/>
      <c r="JXK75" s="172"/>
      <c r="JXL75" s="172"/>
      <c r="JXM75" s="172"/>
      <c r="JXN75" s="172"/>
      <c r="JXO75" s="172"/>
      <c r="JXP75" s="172"/>
      <c r="JXQ75" s="172"/>
      <c r="JXR75" s="172"/>
      <c r="JXS75" s="172"/>
      <c r="JXT75" s="172"/>
      <c r="JXU75" s="172"/>
      <c r="JXV75" s="172"/>
      <c r="JXW75" s="172"/>
      <c r="JXX75" s="172"/>
      <c r="JXY75" s="172"/>
      <c r="JXZ75" s="172"/>
      <c r="JYA75" s="172"/>
      <c r="JYB75" s="172"/>
      <c r="JYC75" s="172"/>
      <c r="JYD75" s="172"/>
      <c r="JYE75" s="172"/>
      <c r="JYF75" s="172"/>
      <c r="JYG75" s="172"/>
      <c r="JYH75" s="172"/>
      <c r="JYI75" s="172"/>
      <c r="JYJ75" s="172"/>
      <c r="JYK75" s="172"/>
      <c r="JYL75" s="172"/>
      <c r="JYM75" s="172"/>
      <c r="JYN75" s="172"/>
      <c r="JYO75" s="172"/>
      <c r="JYP75" s="172"/>
      <c r="JYQ75" s="172"/>
      <c r="JYR75" s="172"/>
      <c r="JYS75" s="172"/>
      <c r="JYT75" s="172"/>
      <c r="JYU75" s="172"/>
      <c r="JYV75" s="172"/>
      <c r="JYW75" s="172"/>
      <c r="JYX75" s="172"/>
      <c r="JYY75" s="172"/>
      <c r="JYZ75" s="172"/>
      <c r="JZA75" s="172"/>
      <c r="JZB75" s="172"/>
      <c r="JZC75" s="172"/>
      <c r="JZD75" s="172"/>
      <c r="JZE75" s="172"/>
      <c r="JZF75" s="172"/>
      <c r="JZG75" s="172"/>
      <c r="JZH75" s="172"/>
      <c r="JZI75" s="172"/>
      <c r="JZJ75" s="172"/>
      <c r="JZK75" s="172"/>
      <c r="JZL75" s="172"/>
      <c r="JZM75" s="172"/>
      <c r="JZN75" s="172"/>
      <c r="JZO75" s="172"/>
      <c r="JZP75" s="172"/>
      <c r="JZQ75" s="172"/>
      <c r="JZR75" s="172"/>
      <c r="JZS75" s="172"/>
      <c r="JZT75" s="172"/>
      <c r="JZU75" s="172"/>
      <c r="JZV75" s="172"/>
      <c r="JZW75" s="172"/>
      <c r="JZX75" s="172"/>
      <c r="JZY75" s="172"/>
      <c r="JZZ75" s="172"/>
      <c r="KAA75" s="172"/>
      <c r="KAB75" s="172"/>
      <c r="KAC75" s="172"/>
      <c r="KAD75" s="172"/>
      <c r="KAE75" s="172"/>
      <c r="KAF75" s="172"/>
      <c r="KAG75" s="172"/>
      <c r="KAH75" s="172"/>
      <c r="KAI75" s="172"/>
      <c r="KAJ75" s="172"/>
      <c r="KAK75" s="172"/>
      <c r="KAL75" s="172"/>
      <c r="KAM75" s="172"/>
      <c r="KAN75" s="172"/>
      <c r="KAO75" s="172"/>
      <c r="KAP75" s="172"/>
      <c r="KAQ75" s="172"/>
      <c r="KAR75" s="172"/>
      <c r="KAS75" s="172"/>
      <c r="KAT75" s="172"/>
      <c r="KAU75" s="172"/>
      <c r="KAV75" s="172"/>
      <c r="KAW75" s="172"/>
      <c r="KAX75" s="172"/>
      <c r="KAY75" s="172"/>
      <c r="KAZ75" s="172"/>
      <c r="KBA75" s="172"/>
      <c r="KBB75" s="172"/>
      <c r="KBC75" s="172"/>
      <c r="KBD75" s="172"/>
      <c r="KBE75" s="172"/>
      <c r="KBF75" s="172"/>
      <c r="KBG75" s="172"/>
      <c r="KBH75" s="172"/>
      <c r="KBI75" s="172"/>
      <c r="KBJ75" s="172"/>
      <c r="KBK75" s="172"/>
      <c r="KBL75" s="172"/>
      <c r="KBM75" s="172"/>
      <c r="KBN75" s="172"/>
      <c r="KBO75" s="172"/>
      <c r="KBP75" s="172"/>
      <c r="KBQ75" s="172"/>
      <c r="KBR75" s="172"/>
      <c r="KBS75" s="172"/>
      <c r="KBT75" s="172"/>
      <c r="KBU75" s="172"/>
      <c r="KBV75" s="172"/>
      <c r="KBW75" s="172"/>
      <c r="KBX75" s="172"/>
      <c r="KBY75" s="172"/>
      <c r="KBZ75" s="172"/>
      <c r="KCA75" s="172"/>
      <c r="KCB75" s="172"/>
      <c r="KCC75" s="172"/>
      <c r="KCD75" s="172"/>
      <c r="KCE75" s="172"/>
      <c r="KCF75" s="172"/>
      <c r="KCG75" s="172"/>
      <c r="KCH75" s="172"/>
      <c r="KCI75" s="172"/>
      <c r="KCJ75" s="172"/>
      <c r="KCK75" s="172"/>
      <c r="KCL75" s="172"/>
      <c r="KCM75" s="172"/>
      <c r="KCN75" s="172"/>
      <c r="KCO75" s="172"/>
      <c r="KCP75" s="172"/>
      <c r="KCQ75" s="172"/>
      <c r="KCR75" s="172"/>
      <c r="KCS75" s="172"/>
      <c r="KCT75" s="172"/>
      <c r="KCU75" s="172"/>
      <c r="KCV75" s="172"/>
      <c r="KCW75" s="172"/>
      <c r="KCX75" s="172"/>
      <c r="KCY75" s="172"/>
      <c r="KCZ75" s="172"/>
      <c r="KDA75" s="172"/>
      <c r="KDB75" s="172"/>
      <c r="KDC75" s="172"/>
      <c r="KDD75" s="172"/>
      <c r="KDE75" s="172"/>
      <c r="KDF75" s="172"/>
      <c r="KDG75" s="172"/>
      <c r="KDH75" s="172"/>
      <c r="KDI75" s="172"/>
      <c r="KDJ75" s="172"/>
      <c r="KDK75" s="172"/>
      <c r="KDL75" s="172"/>
      <c r="KDM75" s="172"/>
      <c r="KDN75" s="172"/>
      <c r="KDO75" s="172"/>
      <c r="KDP75" s="172"/>
      <c r="KDQ75" s="172"/>
      <c r="KDR75" s="172"/>
      <c r="KDS75" s="172"/>
      <c r="KDT75" s="172"/>
      <c r="KDU75" s="172"/>
      <c r="KDV75" s="172"/>
      <c r="KDW75" s="172"/>
      <c r="KDX75" s="172"/>
      <c r="KDY75" s="172"/>
      <c r="KDZ75" s="172"/>
      <c r="KEA75" s="172"/>
      <c r="KEB75" s="172"/>
      <c r="KEC75" s="172"/>
      <c r="KED75" s="172"/>
      <c r="KEE75" s="172"/>
      <c r="KEF75" s="172"/>
      <c r="KEG75" s="172"/>
      <c r="KEH75" s="172"/>
      <c r="KEI75" s="172"/>
      <c r="KEJ75" s="172"/>
      <c r="KEK75" s="172"/>
      <c r="KEL75" s="172"/>
      <c r="KEM75" s="172"/>
      <c r="KEN75" s="172"/>
      <c r="KEO75" s="172"/>
      <c r="KEP75" s="172"/>
      <c r="KEQ75" s="172"/>
      <c r="KER75" s="172"/>
      <c r="KES75" s="172"/>
      <c r="KET75" s="172"/>
      <c r="KEU75" s="172"/>
      <c r="KEV75" s="172"/>
      <c r="KEW75" s="172"/>
      <c r="KEX75" s="172"/>
      <c r="KEY75" s="172"/>
      <c r="KEZ75" s="172"/>
      <c r="KFA75" s="172"/>
      <c r="KFB75" s="172"/>
      <c r="KFC75" s="172"/>
      <c r="KFD75" s="172"/>
      <c r="KFE75" s="172"/>
      <c r="KFF75" s="172"/>
      <c r="KFG75" s="172"/>
      <c r="KFH75" s="172"/>
      <c r="KFI75" s="172"/>
      <c r="KFJ75" s="172"/>
      <c r="KFK75" s="172"/>
      <c r="KFL75" s="172"/>
      <c r="KFM75" s="172"/>
      <c r="KFN75" s="172"/>
      <c r="KFO75" s="172"/>
      <c r="KFP75" s="172"/>
      <c r="KFQ75" s="172"/>
      <c r="KFR75" s="172"/>
      <c r="KFS75" s="172"/>
      <c r="KFT75" s="172"/>
      <c r="KFU75" s="172"/>
      <c r="KFV75" s="172"/>
      <c r="KFW75" s="172"/>
      <c r="KFX75" s="172"/>
      <c r="KFY75" s="172"/>
      <c r="KFZ75" s="172"/>
      <c r="KGA75" s="172"/>
      <c r="KGB75" s="172"/>
      <c r="KGC75" s="172"/>
      <c r="KGD75" s="172"/>
      <c r="KGE75" s="172"/>
      <c r="KGF75" s="172"/>
      <c r="KGG75" s="172"/>
      <c r="KGH75" s="172"/>
      <c r="KGI75" s="172"/>
      <c r="KGJ75" s="172"/>
      <c r="KGK75" s="172"/>
      <c r="KGL75" s="172"/>
      <c r="KGM75" s="172"/>
      <c r="KGN75" s="172"/>
      <c r="KGO75" s="172"/>
      <c r="KGP75" s="172"/>
      <c r="KGQ75" s="172"/>
      <c r="KGR75" s="172"/>
      <c r="KGS75" s="172"/>
      <c r="KGT75" s="172"/>
      <c r="KGU75" s="172"/>
      <c r="KGV75" s="172"/>
      <c r="KGW75" s="172"/>
      <c r="KGX75" s="172"/>
      <c r="KGY75" s="172"/>
      <c r="KGZ75" s="172"/>
      <c r="KHA75" s="172"/>
      <c r="KHB75" s="172"/>
      <c r="KHC75" s="172"/>
      <c r="KHD75" s="172"/>
      <c r="KHE75" s="172"/>
      <c r="KHF75" s="172"/>
      <c r="KHG75" s="172"/>
      <c r="KHH75" s="172"/>
      <c r="KHI75" s="172"/>
      <c r="KHJ75" s="172"/>
      <c r="KHK75" s="172"/>
      <c r="KHL75" s="172"/>
      <c r="KHM75" s="172"/>
      <c r="KHN75" s="172"/>
      <c r="KHO75" s="172"/>
      <c r="KHP75" s="172"/>
      <c r="KHQ75" s="172"/>
      <c r="KHR75" s="172"/>
      <c r="KHS75" s="172"/>
      <c r="KHT75" s="172"/>
      <c r="KHU75" s="172"/>
      <c r="KHV75" s="172"/>
      <c r="KHW75" s="172"/>
      <c r="KHX75" s="172"/>
      <c r="KHY75" s="172"/>
      <c r="KHZ75" s="172"/>
      <c r="KIA75" s="172"/>
      <c r="KIB75" s="172"/>
      <c r="KIC75" s="172"/>
      <c r="KID75" s="172"/>
      <c r="KIE75" s="172"/>
      <c r="KIF75" s="172"/>
      <c r="KIG75" s="172"/>
      <c r="KIH75" s="172"/>
      <c r="KII75" s="172"/>
      <c r="KIJ75" s="172"/>
      <c r="KIK75" s="172"/>
      <c r="KIL75" s="172"/>
      <c r="KIM75" s="172"/>
      <c r="KIN75" s="172"/>
      <c r="KIO75" s="172"/>
      <c r="KIP75" s="172"/>
      <c r="KIQ75" s="172"/>
      <c r="KIR75" s="172"/>
      <c r="KIS75" s="172"/>
      <c r="KIT75" s="172"/>
      <c r="KIU75" s="172"/>
      <c r="KIV75" s="172"/>
      <c r="KIW75" s="172"/>
      <c r="KIX75" s="172"/>
      <c r="KIY75" s="172"/>
      <c r="KIZ75" s="172"/>
      <c r="KJA75" s="172"/>
      <c r="KJB75" s="172"/>
      <c r="KJC75" s="172"/>
      <c r="KJD75" s="172"/>
      <c r="KJE75" s="172"/>
      <c r="KJF75" s="172"/>
      <c r="KJG75" s="172"/>
      <c r="KJH75" s="172"/>
      <c r="KJI75" s="172"/>
      <c r="KJJ75" s="172"/>
      <c r="KJK75" s="172"/>
      <c r="KJL75" s="172"/>
      <c r="KJM75" s="172"/>
      <c r="KJN75" s="172"/>
      <c r="KJO75" s="172"/>
      <c r="KJP75" s="172"/>
      <c r="KJQ75" s="172"/>
      <c r="KJR75" s="172"/>
      <c r="KJS75" s="172"/>
      <c r="KJT75" s="172"/>
      <c r="KJU75" s="172"/>
      <c r="KJV75" s="172"/>
      <c r="KJW75" s="172"/>
      <c r="KJX75" s="172"/>
      <c r="KJY75" s="172"/>
      <c r="KJZ75" s="172"/>
      <c r="KKA75" s="172"/>
      <c r="KKB75" s="172"/>
      <c r="KKC75" s="172"/>
      <c r="KKD75" s="172"/>
      <c r="KKE75" s="172"/>
      <c r="KKF75" s="172"/>
      <c r="KKG75" s="172"/>
      <c r="KKH75" s="172"/>
      <c r="KKI75" s="172"/>
      <c r="KKJ75" s="172"/>
      <c r="KKK75" s="172"/>
      <c r="KKL75" s="172"/>
      <c r="KKM75" s="172"/>
      <c r="KKN75" s="172"/>
      <c r="KKO75" s="172"/>
      <c r="KKP75" s="172"/>
      <c r="KKQ75" s="172"/>
      <c r="KKR75" s="172"/>
      <c r="KKS75" s="172"/>
      <c r="KKT75" s="172"/>
      <c r="KKU75" s="172"/>
      <c r="KKV75" s="172"/>
      <c r="KKW75" s="172"/>
      <c r="KKX75" s="172"/>
      <c r="KKY75" s="172"/>
      <c r="KKZ75" s="172"/>
      <c r="KLA75" s="172"/>
      <c r="KLB75" s="172"/>
      <c r="KLC75" s="172"/>
      <c r="KLD75" s="172"/>
      <c r="KLE75" s="172"/>
      <c r="KLF75" s="172"/>
      <c r="KLG75" s="172"/>
      <c r="KLH75" s="172"/>
      <c r="KLI75" s="172"/>
      <c r="KLJ75" s="172"/>
      <c r="KLK75" s="172"/>
      <c r="KLL75" s="172"/>
      <c r="KLM75" s="172"/>
      <c r="KLN75" s="172"/>
      <c r="KLO75" s="172"/>
      <c r="KLP75" s="172"/>
      <c r="KLQ75" s="172"/>
      <c r="KLR75" s="172"/>
      <c r="KLS75" s="172"/>
      <c r="KLT75" s="172"/>
      <c r="KLU75" s="172"/>
      <c r="KLV75" s="172"/>
      <c r="KLW75" s="172"/>
      <c r="KLX75" s="172"/>
      <c r="KLY75" s="172"/>
      <c r="KLZ75" s="172"/>
      <c r="KMA75" s="172"/>
      <c r="KMB75" s="172"/>
      <c r="KMC75" s="172"/>
      <c r="KMD75" s="172"/>
      <c r="KME75" s="172"/>
      <c r="KMF75" s="172"/>
      <c r="KMG75" s="172"/>
      <c r="KMH75" s="172"/>
      <c r="KMI75" s="172"/>
      <c r="KMJ75" s="172"/>
      <c r="KMK75" s="172"/>
      <c r="KML75" s="172"/>
      <c r="KMM75" s="172"/>
      <c r="KMN75" s="172"/>
      <c r="KMO75" s="172"/>
      <c r="KMP75" s="172"/>
      <c r="KMQ75" s="172"/>
      <c r="KMR75" s="172"/>
      <c r="KMS75" s="172"/>
      <c r="KMT75" s="172"/>
      <c r="KMU75" s="172"/>
      <c r="KMV75" s="172"/>
      <c r="KMW75" s="172"/>
      <c r="KMX75" s="172"/>
      <c r="KMY75" s="172"/>
      <c r="KMZ75" s="172"/>
      <c r="KNA75" s="172"/>
      <c r="KNB75" s="172"/>
      <c r="KNC75" s="172"/>
      <c r="KND75" s="172"/>
      <c r="KNE75" s="172"/>
      <c r="KNF75" s="172"/>
      <c r="KNG75" s="172"/>
      <c r="KNH75" s="172"/>
      <c r="KNI75" s="172"/>
      <c r="KNJ75" s="172"/>
      <c r="KNK75" s="172"/>
      <c r="KNL75" s="172"/>
      <c r="KNM75" s="172"/>
      <c r="KNN75" s="172"/>
      <c r="KNO75" s="172"/>
      <c r="KNP75" s="172"/>
      <c r="KNQ75" s="172"/>
      <c r="KNR75" s="172"/>
      <c r="KNS75" s="172"/>
      <c r="KNT75" s="172"/>
      <c r="KNU75" s="172"/>
      <c r="KNV75" s="172"/>
      <c r="KNW75" s="172"/>
      <c r="KNX75" s="172"/>
      <c r="KNY75" s="172"/>
      <c r="KNZ75" s="172"/>
      <c r="KOA75" s="172"/>
      <c r="KOB75" s="172"/>
      <c r="KOC75" s="172"/>
      <c r="KOD75" s="172"/>
      <c r="KOE75" s="172"/>
      <c r="KOF75" s="172"/>
      <c r="KOG75" s="172"/>
      <c r="KOH75" s="172"/>
      <c r="KOI75" s="172"/>
      <c r="KOJ75" s="172"/>
      <c r="KOK75" s="172"/>
      <c r="KOL75" s="172"/>
      <c r="KOM75" s="172"/>
      <c r="KON75" s="172"/>
      <c r="KOO75" s="172"/>
      <c r="KOP75" s="172"/>
      <c r="KOQ75" s="172"/>
      <c r="KOR75" s="172"/>
      <c r="KOS75" s="172"/>
      <c r="KOT75" s="172"/>
      <c r="KOU75" s="172"/>
      <c r="KOV75" s="172"/>
      <c r="KOW75" s="172"/>
      <c r="KOX75" s="172"/>
      <c r="KOY75" s="172"/>
      <c r="KOZ75" s="172"/>
      <c r="KPA75" s="172"/>
      <c r="KPB75" s="172"/>
      <c r="KPC75" s="172"/>
      <c r="KPD75" s="172"/>
      <c r="KPE75" s="172"/>
      <c r="KPF75" s="172"/>
      <c r="KPG75" s="172"/>
      <c r="KPH75" s="172"/>
      <c r="KPI75" s="172"/>
      <c r="KPJ75" s="172"/>
      <c r="KPK75" s="172"/>
      <c r="KPL75" s="172"/>
      <c r="KPM75" s="172"/>
      <c r="KPN75" s="172"/>
      <c r="KPO75" s="172"/>
      <c r="KPP75" s="172"/>
      <c r="KPQ75" s="172"/>
      <c r="KPR75" s="172"/>
      <c r="KPS75" s="172"/>
      <c r="KPT75" s="172"/>
      <c r="KPU75" s="172"/>
      <c r="KPV75" s="172"/>
      <c r="KPW75" s="172"/>
      <c r="KPX75" s="172"/>
      <c r="KPY75" s="172"/>
      <c r="KPZ75" s="172"/>
      <c r="KQA75" s="172"/>
      <c r="KQB75" s="172"/>
      <c r="KQC75" s="172"/>
      <c r="KQD75" s="172"/>
      <c r="KQE75" s="172"/>
      <c r="KQF75" s="172"/>
      <c r="KQG75" s="172"/>
      <c r="KQH75" s="172"/>
      <c r="KQI75" s="172"/>
      <c r="KQJ75" s="172"/>
      <c r="KQK75" s="172"/>
      <c r="KQL75" s="172"/>
      <c r="KQM75" s="172"/>
      <c r="KQN75" s="172"/>
      <c r="KQO75" s="172"/>
      <c r="KQP75" s="172"/>
      <c r="KQQ75" s="172"/>
      <c r="KQR75" s="172"/>
      <c r="KQS75" s="172"/>
      <c r="KQT75" s="172"/>
      <c r="KQU75" s="172"/>
      <c r="KQV75" s="172"/>
      <c r="KQW75" s="172"/>
      <c r="KQX75" s="172"/>
      <c r="KQY75" s="172"/>
      <c r="KQZ75" s="172"/>
      <c r="KRA75" s="172"/>
      <c r="KRB75" s="172"/>
      <c r="KRC75" s="172"/>
      <c r="KRD75" s="172"/>
      <c r="KRE75" s="172"/>
      <c r="KRF75" s="172"/>
      <c r="KRG75" s="172"/>
      <c r="KRH75" s="172"/>
      <c r="KRI75" s="172"/>
      <c r="KRJ75" s="172"/>
      <c r="KRK75" s="172"/>
      <c r="KRL75" s="172"/>
      <c r="KRM75" s="172"/>
      <c r="KRN75" s="172"/>
      <c r="KRO75" s="172"/>
      <c r="KRP75" s="172"/>
      <c r="KRQ75" s="172"/>
      <c r="KRR75" s="172"/>
      <c r="KRS75" s="172"/>
      <c r="KRT75" s="172"/>
      <c r="KRU75" s="172"/>
      <c r="KRV75" s="172"/>
      <c r="KRW75" s="172"/>
      <c r="KRX75" s="172"/>
      <c r="KRY75" s="172"/>
      <c r="KRZ75" s="172"/>
      <c r="KSA75" s="172"/>
      <c r="KSB75" s="172"/>
      <c r="KSC75" s="172"/>
      <c r="KSD75" s="172"/>
      <c r="KSE75" s="172"/>
      <c r="KSF75" s="172"/>
      <c r="KSG75" s="172"/>
      <c r="KSH75" s="172"/>
      <c r="KSI75" s="172"/>
      <c r="KSJ75" s="172"/>
      <c r="KSK75" s="172"/>
      <c r="KSL75" s="172"/>
      <c r="KSM75" s="172"/>
      <c r="KSN75" s="172"/>
      <c r="KSO75" s="172"/>
      <c r="KSP75" s="172"/>
      <c r="KSQ75" s="172"/>
      <c r="KSR75" s="172"/>
      <c r="KSS75" s="172"/>
      <c r="KST75" s="172"/>
      <c r="KSU75" s="172"/>
      <c r="KSV75" s="172"/>
      <c r="KSW75" s="172"/>
      <c r="KSX75" s="172"/>
      <c r="KSY75" s="172"/>
      <c r="KSZ75" s="172"/>
      <c r="KTA75" s="172"/>
      <c r="KTB75" s="172"/>
      <c r="KTC75" s="172"/>
      <c r="KTD75" s="172"/>
      <c r="KTE75" s="172"/>
      <c r="KTF75" s="172"/>
      <c r="KTG75" s="172"/>
      <c r="KTH75" s="172"/>
      <c r="KTI75" s="172"/>
      <c r="KTJ75" s="172"/>
      <c r="KTK75" s="172"/>
      <c r="KTL75" s="172"/>
      <c r="KTM75" s="172"/>
      <c r="KTN75" s="172"/>
      <c r="KTO75" s="172"/>
      <c r="KTP75" s="172"/>
      <c r="KTQ75" s="172"/>
      <c r="KTR75" s="172"/>
      <c r="KTS75" s="172"/>
      <c r="KTT75" s="172"/>
      <c r="KTU75" s="172"/>
      <c r="KTV75" s="172"/>
      <c r="KTW75" s="172"/>
      <c r="KTX75" s="172"/>
      <c r="KTY75" s="172"/>
      <c r="KTZ75" s="172"/>
      <c r="KUA75" s="172"/>
      <c r="KUB75" s="172"/>
      <c r="KUC75" s="172"/>
      <c r="KUD75" s="172"/>
      <c r="KUE75" s="172"/>
      <c r="KUF75" s="172"/>
      <c r="KUG75" s="172"/>
      <c r="KUH75" s="172"/>
      <c r="KUI75" s="172"/>
      <c r="KUJ75" s="172"/>
      <c r="KUK75" s="172"/>
      <c r="KUL75" s="172"/>
      <c r="KUM75" s="172"/>
      <c r="KUN75" s="172"/>
      <c r="KUO75" s="172"/>
      <c r="KUP75" s="172"/>
      <c r="KUQ75" s="172"/>
      <c r="KUR75" s="172"/>
      <c r="KUS75" s="172"/>
      <c r="KUT75" s="172"/>
      <c r="KUU75" s="172"/>
      <c r="KUV75" s="172"/>
      <c r="KUW75" s="172"/>
      <c r="KUX75" s="172"/>
      <c r="KUY75" s="172"/>
      <c r="KUZ75" s="172"/>
      <c r="KVA75" s="172"/>
      <c r="KVB75" s="172"/>
      <c r="KVC75" s="172"/>
      <c r="KVD75" s="172"/>
      <c r="KVE75" s="172"/>
      <c r="KVF75" s="172"/>
      <c r="KVG75" s="172"/>
      <c r="KVH75" s="172"/>
      <c r="KVI75" s="172"/>
      <c r="KVJ75" s="172"/>
      <c r="KVK75" s="172"/>
      <c r="KVL75" s="172"/>
      <c r="KVM75" s="172"/>
      <c r="KVN75" s="172"/>
      <c r="KVO75" s="172"/>
      <c r="KVP75" s="172"/>
      <c r="KVQ75" s="172"/>
      <c r="KVR75" s="172"/>
      <c r="KVS75" s="172"/>
      <c r="KVT75" s="172"/>
      <c r="KVU75" s="172"/>
      <c r="KVV75" s="172"/>
      <c r="KVW75" s="172"/>
      <c r="KVX75" s="172"/>
      <c r="KVY75" s="172"/>
      <c r="KVZ75" s="172"/>
      <c r="KWA75" s="172"/>
      <c r="KWB75" s="172"/>
      <c r="KWC75" s="172"/>
      <c r="KWD75" s="172"/>
      <c r="KWE75" s="172"/>
      <c r="KWF75" s="172"/>
      <c r="KWG75" s="172"/>
      <c r="KWH75" s="172"/>
      <c r="KWI75" s="172"/>
      <c r="KWJ75" s="172"/>
      <c r="KWK75" s="172"/>
      <c r="KWL75" s="172"/>
      <c r="KWM75" s="172"/>
      <c r="KWN75" s="172"/>
      <c r="KWO75" s="172"/>
      <c r="KWP75" s="172"/>
      <c r="KWQ75" s="172"/>
      <c r="KWR75" s="172"/>
      <c r="KWS75" s="172"/>
      <c r="KWT75" s="172"/>
      <c r="KWU75" s="172"/>
      <c r="KWV75" s="172"/>
      <c r="KWW75" s="172"/>
      <c r="KWX75" s="172"/>
      <c r="KWY75" s="172"/>
      <c r="KWZ75" s="172"/>
      <c r="KXA75" s="172"/>
      <c r="KXB75" s="172"/>
      <c r="KXC75" s="172"/>
      <c r="KXD75" s="172"/>
      <c r="KXE75" s="172"/>
      <c r="KXF75" s="172"/>
      <c r="KXG75" s="172"/>
      <c r="KXH75" s="172"/>
      <c r="KXI75" s="172"/>
      <c r="KXJ75" s="172"/>
      <c r="KXK75" s="172"/>
      <c r="KXL75" s="172"/>
      <c r="KXM75" s="172"/>
      <c r="KXN75" s="172"/>
      <c r="KXO75" s="172"/>
      <c r="KXP75" s="172"/>
      <c r="KXQ75" s="172"/>
      <c r="KXR75" s="172"/>
      <c r="KXS75" s="172"/>
      <c r="KXT75" s="172"/>
      <c r="KXU75" s="172"/>
      <c r="KXV75" s="172"/>
      <c r="KXW75" s="172"/>
      <c r="KXX75" s="172"/>
      <c r="KXY75" s="172"/>
      <c r="KXZ75" s="172"/>
      <c r="KYA75" s="172"/>
      <c r="KYB75" s="172"/>
      <c r="KYC75" s="172"/>
      <c r="KYD75" s="172"/>
      <c r="KYE75" s="172"/>
      <c r="KYF75" s="172"/>
      <c r="KYG75" s="172"/>
      <c r="KYH75" s="172"/>
      <c r="KYI75" s="172"/>
      <c r="KYJ75" s="172"/>
      <c r="KYK75" s="172"/>
      <c r="KYL75" s="172"/>
      <c r="KYM75" s="172"/>
      <c r="KYN75" s="172"/>
      <c r="KYO75" s="172"/>
      <c r="KYP75" s="172"/>
      <c r="KYQ75" s="172"/>
      <c r="KYR75" s="172"/>
      <c r="KYS75" s="172"/>
      <c r="KYT75" s="172"/>
      <c r="KYU75" s="172"/>
      <c r="KYV75" s="172"/>
      <c r="KYW75" s="172"/>
      <c r="KYX75" s="172"/>
      <c r="KYY75" s="172"/>
      <c r="KYZ75" s="172"/>
      <c r="KZA75" s="172"/>
      <c r="KZB75" s="172"/>
      <c r="KZC75" s="172"/>
      <c r="KZD75" s="172"/>
      <c r="KZE75" s="172"/>
      <c r="KZF75" s="172"/>
      <c r="KZG75" s="172"/>
      <c r="KZH75" s="172"/>
      <c r="KZI75" s="172"/>
      <c r="KZJ75" s="172"/>
      <c r="KZK75" s="172"/>
      <c r="KZL75" s="172"/>
      <c r="KZM75" s="172"/>
      <c r="KZN75" s="172"/>
      <c r="KZO75" s="172"/>
      <c r="KZP75" s="172"/>
      <c r="KZQ75" s="172"/>
      <c r="KZR75" s="172"/>
      <c r="KZS75" s="172"/>
      <c r="KZT75" s="172"/>
      <c r="KZU75" s="172"/>
      <c r="KZV75" s="172"/>
      <c r="KZW75" s="172"/>
      <c r="KZX75" s="172"/>
      <c r="KZY75" s="172"/>
      <c r="KZZ75" s="172"/>
      <c r="LAA75" s="172"/>
      <c r="LAB75" s="172"/>
      <c r="LAC75" s="172"/>
      <c r="LAD75" s="172"/>
      <c r="LAE75" s="172"/>
      <c r="LAF75" s="172"/>
      <c r="LAG75" s="172"/>
      <c r="LAH75" s="172"/>
      <c r="LAI75" s="172"/>
      <c r="LAJ75" s="172"/>
      <c r="LAK75" s="172"/>
      <c r="LAL75" s="172"/>
      <c r="LAM75" s="172"/>
      <c r="LAN75" s="172"/>
      <c r="LAO75" s="172"/>
      <c r="LAP75" s="172"/>
      <c r="LAQ75" s="172"/>
      <c r="LAR75" s="172"/>
      <c r="LAS75" s="172"/>
      <c r="LAT75" s="172"/>
      <c r="LAU75" s="172"/>
      <c r="LAV75" s="172"/>
      <c r="LAW75" s="172"/>
      <c r="LAX75" s="172"/>
      <c r="LAY75" s="172"/>
      <c r="LAZ75" s="172"/>
      <c r="LBA75" s="172"/>
      <c r="LBB75" s="172"/>
      <c r="LBC75" s="172"/>
      <c r="LBD75" s="172"/>
      <c r="LBE75" s="172"/>
      <c r="LBF75" s="172"/>
      <c r="LBG75" s="172"/>
      <c r="LBH75" s="172"/>
      <c r="LBI75" s="172"/>
      <c r="LBJ75" s="172"/>
      <c r="LBK75" s="172"/>
      <c r="LBL75" s="172"/>
      <c r="LBM75" s="172"/>
      <c r="LBN75" s="172"/>
      <c r="LBO75" s="172"/>
      <c r="LBP75" s="172"/>
      <c r="LBQ75" s="172"/>
      <c r="LBR75" s="172"/>
      <c r="LBS75" s="172"/>
      <c r="LBT75" s="172"/>
      <c r="LBU75" s="172"/>
      <c r="LBV75" s="172"/>
      <c r="LBW75" s="172"/>
      <c r="LBX75" s="172"/>
      <c r="LBY75" s="172"/>
      <c r="LBZ75" s="172"/>
      <c r="LCA75" s="172"/>
      <c r="LCB75" s="172"/>
      <c r="LCC75" s="172"/>
      <c r="LCD75" s="172"/>
      <c r="LCE75" s="172"/>
      <c r="LCF75" s="172"/>
      <c r="LCG75" s="172"/>
      <c r="LCH75" s="172"/>
      <c r="LCI75" s="172"/>
      <c r="LCJ75" s="172"/>
      <c r="LCK75" s="172"/>
      <c r="LCL75" s="172"/>
      <c r="LCM75" s="172"/>
      <c r="LCN75" s="172"/>
      <c r="LCO75" s="172"/>
      <c r="LCP75" s="172"/>
      <c r="LCQ75" s="172"/>
      <c r="LCR75" s="172"/>
      <c r="LCS75" s="172"/>
      <c r="LCT75" s="172"/>
      <c r="LCU75" s="172"/>
      <c r="LCV75" s="172"/>
      <c r="LCW75" s="172"/>
      <c r="LCX75" s="172"/>
      <c r="LCY75" s="172"/>
      <c r="LCZ75" s="172"/>
      <c r="LDA75" s="172"/>
      <c r="LDB75" s="172"/>
      <c r="LDC75" s="172"/>
      <c r="LDD75" s="172"/>
      <c r="LDE75" s="172"/>
      <c r="LDF75" s="172"/>
      <c r="LDG75" s="172"/>
      <c r="LDH75" s="172"/>
      <c r="LDI75" s="172"/>
      <c r="LDJ75" s="172"/>
      <c r="LDK75" s="172"/>
      <c r="LDL75" s="172"/>
      <c r="LDM75" s="172"/>
      <c r="LDN75" s="172"/>
      <c r="LDO75" s="172"/>
      <c r="LDP75" s="172"/>
      <c r="LDQ75" s="172"/>
      <c r="LDR75" s="172"/>
      <c r="LDS75" s="172"/>
      <c r="LDT75" s="172"/>
      <c r="LDU75" s="172"/>
      <c r="LDV75" s="172"/>
      <c r="LDW75" s="172"/>
      <c r="LDX75" s="172"/>
      <c r="LDY75" s="172"/>
      <c r="LDZ75" s="172"/>
      <c r="LEA75" s="172"/>
      <c r="LEB75" s="172"/>
      <c r="LEC75" s="172"/>
      <c r="LED75" s="172"/>
      <c r="LEE75" s="172"/>
      <c r="LEF75" s="172"/>
      <c r="LEG75" s="172"/>
      <c r="LEH75" s="172"/>
      <c r="LEI75" s="172"/>
      <c r="LEJ75" s="172"/>
      <c r="LEK75" s="172"/>
      <c r="LEL75" s="172"/>
      <c r="LEM75" s="172"/>
      <c r="LEN75" s="172"/>
      <c r="LEO75" s="172"/>
      <c r="LEP75" s="172"/>
      <c r="LEQ75" s="172"/>
      <c r="LER75" s="172"/>
      <c r="LES75" s="172"/>
      <c r="LET75" s="172"/>
      <c r="LEU75" s="172"/>
      <c r="LEV75" s="172"/>
      <c r="LEW75" s="172"/>
      <c r="LEX75" s="172"/>
      <c r="LEY75" s="172"/>
      <c r="LEZ75" s="172"/>
      <c r="LFA75" s="172"/>
      <c r="LFB75" s="172"/>
      <c r="LFC75" s="172"/>
      <c r="LFD75" s="172"/>
      <c r="LFE75" s="172"/>
      <c r="LFF75" s="172"/>
      <c r="LFG75" s="172"/>
      <c r="LFH75" s="172"/>
      <c r="LFI75" s="172"/>
      <c r="LFJ75" s="172"/>
      <c r="LFK75" s="172"/>
      <c r="LFL75" s="172"/>
      <c r="LFM75" s="172"/>
      <c r="LFN75" s="172"/>
      <c r="LFO75" s="172"/>
      <c r="LFP75" s="172"/>
      <c r="LFQ75" s="172"/>
      <c r="LFR75" s="172"/>
      <c r="LFS75" s="172"/>
      <c r="LFT75" s="172"/>
      <c r="LFU75" s="172"/>
      <c r="LFV75" s="172"/>
      <c r="LFW75" s="172"/>
      <c r="LFX75" s="172"/>
      <c r="LFY75" s="172"/>
      <c r="LFZ75" s="172"/>
      <c r="LGA75" s="172"/>
      <c r="LGB75" s="172"/>
      <c r="LGC75" s="172"/>
      <c r="LGD75" s="172"/>
      <c r="LGE75" s="172"/>
      <c r="LGF75" s="172"/>
      <c r="LGG75" s="172"/>
      <c r="LGH75" s="172"/>
      <c r="LGI75" s="172"/>
      <c r="LGJ75" s="172"/>
      <c r="LGK75" s="172"/>
      <c r="LGL75" s="172"/>
      <c r="LGM75" s="172"/>
      <c r="LGN75" s="172"/>
      <c r="LGO75" s="172"/>
      <c r="LGP75" s="172"/>
      <c r="LGQ75" s="172"/>
      <c r="LGR75" s="172"/>
      <c r="LGS75" s="172"/>
      <c r="LGT75" s="172"/>
      <c r="LGU75" s="172"/>
      <c r="LGV75" s="172"/>
      <c r="LGW75" s="172"/>
      <c r="LGX75" s="172"/>
      <c r="LGY75" s="172"/>
      <c r="LGZ75" s="172"/>
      <c r="LHA75" s="172"/>
      <c r="LHB75" s="172"/>
      <c r="LHC75" s="172"/>
      <c r="LHD75" s="172"/>
      <c r="LHE75" s="172"/>
      <c r="LHF75" s="172"/>
      <c r="LHG75" s="172"/>
      <c r="LHH75" s="172"/>
      <c r="LHI75" s="172"/>
      <c r="LHJ75" s="172"/>
      <c r="LHK75" s="172"/>
      <c r="LHL75" s="172"/>
      <c r="LHM75" s="172"/>
      <c r="LHN75" s="172"/>
      <c r="LHO75" s="172"/>
      <c r="LHP75" s="172"/>
      <c r="LHQ75" s="172"/>
      <c r="LHR75" s="172"/>
      <c r="LHS75" s="172"/>
      <c r="LHT75" s="172"/>
      <c r="LHU75" s="172"/>
      <c r="LHV75" s="172"/>
      <c r="LHW75" s="172"/>
      <c r="LHX75" s="172"/>
      <c r="LHY75" s="172"/>
      <c r="LHZ75" s="172"/>
      <c r="LIA75" s="172"/>
      <c r="LIB75" s="172"/>
      <c r="LIC75" s="172"/>
      <c r="LID75" s="172"/>
      <c r="LIE75" s="172"/>
      <c r="LIF75" s="172"/>
      <c r="LIG75" s="172"/>
      <c r="LIH75" s="172"/>
      <c r="LII75" s="172"/>
      <c r="LIJ75" s="172"/>
      <c r="LIK75" s="172"/>
      <c r="LIL75" s="172"/>
      <c r="LIM75" s="172"/>
      <c r="LIN75" s="172"/>
      <c r="LIO75" s="172"/>
      <c r="LIP75" s="172"/>
      <c r="LIQ75" s="172"/>
      <c r="LIR75" s="172"/>
      <c r="LIS75" s="172"/>
      <c r="LIT75" s="172"/>
      <c r="LIU75" s="172"/>
      <c r="LIV75" s="172"/>
      <c r="LIW75" s="172"/>
      <c r="LIX75" s="172"/>
      <c r="LIY75" s="172"/>
      <c r="LIZ75" s="172"/>
      <c r="LJA75" s="172"/>
      <c r="LJB75" s="172"/>
      <c r="LJC75" s="172"/>
      <c r="LJD75" s="172"/>
      <c r="LJE75" s="172"/>
      <c r="LJF75" s="172"/>
      <c r="LJG75" s="172"/>
      <c r="LJH75" s="172"/>
      <c r="LJI75" s="172"/>
      <c r="LJJ75" s="172"/>
      <c r="LJK75" s="172"/>
      <c r="LJL75" s="172"/>
      <c r="LJM75" s="172"/>
      <c r="LJN75" s="172"/>
      <c r="LJO75" s="172"/>
      <c r="LJP75" s="172"/>
      <c r="LJQ75" s="172"/>
      <c r="LJR75" s="172"/>
      <c r="LJS75" s="172"/>
      <c r="LJT75" s="172"/>
      <c r="LJU75" s="172"/>
      <c r="LJV75" s="172"/>
      <c r="LJW75" s="172"/>
      <c r="LJX75" s="172"/>
      <c r="LJY75" s="172"/>
      <c r="LJZ75" s="172"/>
      <c r="LKA75" s="172"/>
      <c r="LKB75" s="172"/>
      <c r="LKC75" s="172"/>
      <c r="LKD75" s="172"/>
      <c r="LKE75" s="172"/>
      <c r="LKF75" s="172"/>
      <c r="LKG75" s="172"/>
      <c r="LKH75" s="172"/>
      <c r="LKI75" s="172"/>
      <c r="LKJ75" s="172"/>
      <c r="LKK75" s="172"/>
      <c r="LKL75" s="172"/>
      <c r="LKM75" s="172"/>
      <c r="LKN75" s="172"/>
      <c r="LKO75" s="172"/>
      <c r="LKP75" s="172"/>
      <c r="LKQ75" s="172"/>
      <c r="LKR75" s="172"/>
      <c r="LKS75" s="172"/>
      <c r="LKT75" s="172"/>
      <c r="LKU75" s="172"/>
      <c r="LKV75" s="172"/>
      <c r="LKW75" s="172"/>
      <c r="LKX75" s="172"/>
      <c r="LKY75" s="172"/>
      <c r="LKZ75" s="172"/>
      <c r="LLA75" s="172"/>
      <c r="LLB75" s="172"/>
      <c r="LLC75" s="172"/>
      <c r="LLD75" s="172"/>
      <c r="LLE75" s="172"/>
      <c r="LLF75" s="172"/>
      <c r="LLG75" s="172"/>
      <c r="LLH75" s="172"/>
      <c r="LLI75" s="172"/>
      <c r="LLJ75" s="172"/>
      <c r="LLK75" s="172"/>
      <c r="LLL75" s="172"/>
      <c r="LLM75" s="172"/>
      <c r="LLN75" s="172"/>
      <c r="LLO75" s="172"/>
      <c r="LLP75" s="172"/>
      <c r="LLQ75" s="172"/>
      <c r="LLR75" s="172"/>
      <c r="LLS75" s="172"/>
      <c r="LLT75" s="172"/>
      <c r="LLU75" s="172"/>
      <c r="LLV75" s="172"/>
      <c r="LLW75" s="172"/>
      <c r="LLX75" s="172"/>
      <c r="LLY75" s="172"/>
      <c r="LLZ75" s="172"/>
      <c r="LMA75" s="172"/>
      <c r="LMB75" s="172"/>
      <c r="LMC75" s="172"/>
      <c r="LMD75" s="172"/>
      <c r="LME75" s="172"/>
      <c r="LMF75" s="172"/>
      <c r="LMG75" s="172"/>
      <c r="LMH75" s="172"/>
      <c r="LMI75" s="172"/>
      <c r="LMJ75" s="172"/>
      <c r="LMK75" s="172"/>
      <c r="LML75" s="172"/>
      <c r="LMM75" s="172"/>
      <c r="LMN75" s="172"/>
      <c r="LMO75" s="172"/>
      <c r="LMP75" s="172"/>
      <c r="LMQ75" s="172"/>
      <c r="LMR75" s="172"/>
      <c r="LMS75" s="172"/>
      <c r="LMT75" s="172"/>
      <c r="LMU75" s="172"/>
      <c r="LMV75" s="172"/>
      <c r="LMW75" s="172"/>
      <c r="LMX75" s="172"/>
      <c r="LMY75" s="172"/>
      <c r="LMZ75" s="172"/>
      <c r="LNA75" s="172"/>
      <c r="LNB75" s="172"/>
      <c r="LNC75" s="172"/>
      <c r="LND75" s="172"/>
      <c r="LNE75" s="172"/>
      <c r="LNF75" s="172"/>
      <c r="LNG75" s="172"/>
      <c r="LNH75" s="172"/>
      <c r="LNI75" s="172"/>
      <c r="LNJ75" s="172"/>
      <c r="LNK75" s="172"/>
      <c r="LNL75" s="172"/>
      <c r="LNM75" s="172"/>
      <c r="LNN75" s="172"/>
      <c r="LNO75" s="172"/>
      <c r="LNP75" s="172"/>
      <c r="LNQ75" s="172"/>
      <c r="LNR75" s="172"/>
      <c r="LNS75" s="172"/>
      <c r="LNT75" s="172"/>
      <c r="LNU75" s="172"/>
      <c r="LNV75" s="172"/>
      <c r="LNW75" s="172"/>
      <c r="LNX75" s="172"/>
      <c r="LNY75" s="172"/>
      <c r="LNZ75" s="172"/>
      <c r="LOA75" s="172"/>
      <c r="LOB75" s="172"/>
      <c r="LOC75" s="172"/>
      <c r="LOD75" s="172"/>
      <c r="LOE75" s="172"/>
      <c r="LOF75" s="172"/>
      <c r="LOG75" s="172"/>
      <c r="LOH75" s="172"/>
      <c r="LOI75" s="172"/>
      <c r="LOJ75" s="172"/>
      <c r="LOK75" s="172"/>
      <c r="LOL75" s="172"/>
      <c r="LOM75" s="172"/>
      <c r="LON75" s="172"/>
      <c r="LOO75" s="172"/>
      <c r="LOP75" s="172"/>
      <c r="LOQ75" s="172"/>
      <c r="LOR75" s="172"/>
      <c r="LOS75" s="172"/>
      <c r="LOT75" s="172"/>
      <c r="LOU75" s="172"/>
      <c r="LOV75" s="172"/>
      <c r="LOW75" s="172"/>
      <c r="LOX75" s="172"/>
      <c r="LOY75" s="172"/>
      <c r="LOZ75" s="172"/>
      <c r="LPA75" s="172"/>
      <c r="LPB75" s="172"/>
      <c r="LPC75" s="172"/>
      <c r="LPD75" s="172"/>
      <c r="LPE75" s="172"/>
      <c r="LPF75" s="172"/>
      <c r="LPG75" s="172"/>
      <c r="LPH75" s="172"/>
      <c r="LPI75" s="172"/>
      <c r="LPJ75" s="172"/>
      <c r="LPK75" s="172"/>
      <c r="LPL75" s="172"/>
      <c r="LPM75" s="172"/>
      <c r="LPN75" s="172"/>
      <c r="LPO75" s="172"/>
      <c r="LPP75" s="172"/>
      <c r="LPQ75" s="172"/>
      <c r="LPR75" s="172"/>
      <c r="LPS75" s="172"/>
      <c r="LPT75" s="172"/>
      <c r="LPU75" s="172"/>
      <c r="LPV75" s="172"/>
      <c r="LPW75" s="172"/>
      <c r="LPX75" s="172"/>
      <c r="LPY75" s="172"/>
      <c r="LPZ75" s="172"/>
      <c r="LQA75" s="172"/>
      <c r="LQB75" s="172"/>
      <c r="LQC75" s="172"/>
      <c r="LQD75" s="172"/>
      <c r="LQE75" s="172"/>
      <c r="LQF75" s="172"/>
      <c r="LQG75" s="172"/>
      <c r="LQH75" s="172"/>
      <c r="LQI75" s="172"/>
      <c r="LQJ75" s="172"/>
      <c r="LQK75" s="172"/>
      <c r="LQL75" s="172"/>
      <c r="LQM75" s="172"/>
      <c r="LQN75" s="172"/>
      <c r="LQO75" s="172"/>
      <c r="LQP75" s="172"/>
      <c r="LQQ75" s="172"/>
      <c r="LQR75" s="172"/>
      <c r="LQS75" s="172"/>
      <c r="LQT75" s="172"/>
      <c r="LQU75" s="172"/>
      <c r="LQV75" s="172"/>
      <c r="LQW75" s="172"/>
      <c r="LQX75" s="172"/>
      <c r="LQY75" s="172"/>
      <c r="LQZ75" s="172"/>
      <c r="LRA75" s="172"/>
      <c r="LRB75" s="172"/>
      <c r="LRC75" s="172"/>
      <c r="LRD75" s="172"/>
      <c r="LRE75" s="172"/>
      <c r="LRF75" s="172"/>
      <c r="LRG75" s="172"/>
      <c r="LRH75" s="172"/>
      <c r="LRI75" s="172"/>
      <c r="LRJ75" s="172"/>
      <c r="LRK75" s="172"/>
      <c r="LRL75" s="172"/>
      <c r="LRM75" s="172"/>
      <c r="LRN75" s="172"/>
      <c r="LRO75" s="172"/>
      <c r="LRP75" s="172"/>
      <c r="LRQ75" s="172"/>
      <c r="LRR75" s="172"/>
      <c r="LRS75" s="172"/>
      <c r="LRT75" s="172"/>
      <c r="LRU75" s="172"/>
      <c r="LRV75" s="172"/>
      <c r="LRW75" s="172"/>
      <c r="LRX75" s="172"/>
      <c r="LRY75" s="172"/>
      <c r="LRZ75" s="172"/>
      <c r="LSA75" s="172"/>
      <c r="LSB75" s="172"/>
      <c r="LSC75" s="172"/>
      <c r="LSD75" s="172"/>
      <c r="LSE75" s="172"/>
      <c r="LSF75" s="172"/>
      <c r="LSG75" s="172"/>
      <c r="LSH75" s="172"/>
      <c r="LSI75" s="172"/>
      <c r="LSJ75" s="172"/>
      <c r="LSK75" s="172"/>
      <c r="LSL75" s="172"/>
      <c r="LSM75" s="172"/>
      <c r="LSN75" s="172"/>
      <c r="LSO75" s="172"/>
      <c r="LSP75" s="172"/>
      <c r="LSQ75" s="172"/>
      <c r="LSR75" s="172"/>
      <c r="LSS75" s="172"/>
      <c r="LST75" s="172"/>
      <c r="LSU75" s="172"/>
      <c r="LSV75" s="172"/>
      <c r="LSW75" s="172"/>
      <c r="LSX75" s="172"/>
      <c r="LSY75" s="172"/>
      <c r="LSZ75" s="172"/>
      <c r="LTA75" s="172"/>
      <c r="LTB75" s="172"/>
      <c r="LTC75" s="172"/>
      <c r="LTD75" s="172"/>
      <c r="LTE75" s="172"/>
      <c r="LTF75" s="172"/>
      <c r="LTG75" s="172"/>
      <c r="LTH75" s="172"/>
      <c r="LTI75" s="172"/>
      <c r="LTJ75" s="172"/>
      <c r="LTK75" s="172"/>
      <c r="LTL75" s="172"/>
      <c r="LTM75" s="172"/>
      <c r="LTN75" s="172"/>
      <c r="LTO75" s="172"/>
      <c r="LTP75" s="172"/>
      <c r="LTQ75" s="172"/>
      <c r="LTR75" s="172"/>
      <c r="LTS75" s="172"/>
      <c r="LTT75" s="172"/>
      <c r="LTU75" s="172"/>
      <c r="LTV75" s="172"/>
      <c r="LTW75" s="172"/>
      <c r="LTX75" s="172"/>
      <c r="LTY75" s="172"/>
      <c r="LTZ75" s="172"/>
      <c r="LUA75" s="172"/>
      <c r="LUB75" s="172"/>
      <c r="LUC75" s="172"/>
      <c r="LUD75" s="172"/>
      <c r="LUE75" s="172"/>
      <c r="LUF75" s="172"/>
      <c r="LUG75" s="172"/>
      <c r="LUH75" s="172"/>
      <c r="LUI75" s="172"/>
      <c r="LUJ75" s="172"/>
      <c r="LUK75" s="172"/>
      <c r="LUL75" s="172"/>
      <c r="LUM75" s="172"/>
      <c r="LUN75" s="172"/>
      <c r="LUO75" s="172"/>
      <c r="LUP75" s="172"/>
      <c r="LUQ75" s="172"/>
      <c r="LUR75" s="172"/>
      <c r="LUS75" s="172"/>
      <c r="LUT75" s="172"/>
      <c r="LUU75" s="172"/>
      <c r="LUV75" s="172"/>
      <c r="LUW75" s="172"/>
      <c r="LUX75" s="172"/>
      <c r="LUY75" s="172"/>
      <c r="LUZ75" s="172"/>
      <c r="LVA75" s="172"/>
      <c r="LVB75" s="172"/>
      <c r="LVC75" s="172"/>
      <c r="LVD75" s="172"/>
      <c r="LVE75" s="172"/>
      <c r="LVF75" s="172"/>
      <c r="LVG75" s="172"/>
      <c r="LVH75" s="172"/>
      <c r="LVI75" s="172"/>
      <c r="LVJ75" s="172"/>
      <c r="LVK75" s="172"/>
      <c r="LVL75" s="172"/>
      <c r="LVM75" s="172"/>
      <c r="LVN75" s="172"/>
      <c r="LVO75" s="172"/>
      <c r="LVP75" s="172"/>
      <c r="LVQ75" s="172"/>
      <c r="LVR75" s="172"/>
      <c r="LVS75" s="172"/>
      <c r="LVT75" s="172"/>
      <c r="LVU75" s="172"/>
      <c r="LVV75" s="172"/>
      <c r="LVW75" s="172"/>
      <c r="LVX75" s="172"/>
      <c r="LVY75" s="172"/>
      <c r="LVZ75" s="172"/>
      <c r="LWA75" s="172"/>
      <c r="LWB75" s="172"/>
      <c r="LWC75" s="172"/>
      <c r="LWD75" s="172"/>
      <c r="LWE75" s="172"/>
      <c r="LWF75" s="172"/>
      <c r="LWG75" s="172"/>
      <c r="LWH75" s="172"/>
      <c r="LWI75" s="172"/>
      <c r="LWJ75" s="172"/>
      <c r="LWK75" s="172"/>
      <c r="LWL75" s="172"/>
      <c r="LWM75" s="172"/>
      <c r="LWN75" s="172"/>
      <c r="LWO75" s="172"/>
      <c r="LWP75" s="172"/>
      <c r="LWQ75" s="172"/>
      <c r="LWR75" s="172"/>
      <c r="LWS75" s="172"/>
      <c r="LWT75" s="172"/>
      <c r="LWU75" s="172"/>
      <c r="LWV75" s="172"/>
      <c r="LWW75" s="172"/>
      <c r="LWX75" s="172"/>
      <c r="LWY75" s="172"/>
      <c r="LWZ75" s="172"/>
      <c r="LXA75" s="172"/>
      <c r="LXB75" s="172"/>
      <c r="LXC75" s="172"/>
      <c r="LXD75" s="172"/>
      <c r="LXE75" s="172"/>
      <c r="LXF75" s="172"/>
      <c r="LXG75" s="172"/>
      <c r="LXH75" s="172"/>
      <c r="LXI75" s="172"/>
      <c r="LXJ75" s="172"/>
      <c r="LXK75" s="172"/>
      <c r="LXL75" s="172"/>
      <c r="LXM75" s="172"/>
      <c r="LXN75" s="172"/>
      <c r="LXO75" s="172"/>
      <c r="LXP75" s="172"/>
      <c r="LXQ75" s="172"/>
      <c r="LXR75" s="172"/>
      <c r="LXS75" s="172"/>
      <c r="LXT75" s="172"/>
      <c r="LXU75" s="172"/>
      <c r="LXV75" s="172"/>
      <c r="LXW75" s="172"/>
      <c r="LXX75" s="172"/>
      <c r="LXY75" s="172"/>
      <c r="LXZ75" s="172"/>
      <c r="LYA75" s="172"/>
      <c r="LYB75" s="172"/>
      <c r="LYC75" s="172"/>
      <c r="LYD75" s="172"/>
      <c r="LYE75" s="172"/>
      <c r="LYF75" s="172"/>
      <c r="LYG75" s="172"/>
      <c r="LYH75" s="172"/>
      <c r="LYI75" s="172"/>
      <c r="LYJ75" s="172"/>
      <c r="LYK75" s="172"/>
      <c r="LYL75" s="172"/>
      <c r="LYM75" s="172"/>
      <c r="LYN75" s="172"/>
      <c r="LYO75" s="172"/>
      <c r="LYP75" s="172"/>
      <c r="LYQ75" s="172"/>
      <c r="LYR75" s="172"/>
      <c r="LYS75" s="172"/>
      <c r="LYT75" s="172"/>
      <c r="LYU75" s="172"/>
      <c r="LYV75" s="172"/>
      <c r="LYW75" s="172"/>
      <c r="LYX75" s="172"/>
      <c r="LYY75" s="172"/>
      <c r="LYZ75" s="172"/>
      <c r="LZA75" s="172"/>
      <c r="LZB75" s="172"/>
      <c r="LZC75" s="172"/>
      <c r="LZD75" s="172"/>
      <c r="LZE75" s="172"/>
      <c r="LZF75" s="172"/>
      <c r="LZG75" s="172"/>
      <c r="LZH75" s="172"/>
      <c r="LZI75" s="172"/>
      <c r="LZJ75" s="172"/>
      <c r="LZK75" s="172"/>
      <c r="LZL75" s="172"/>
      <c r="LZM75" s="172"/>
      <c r="LZN75" s="172"/>
      <c r="LZO75" s="172"/>
      <c r="LZP75" s="172"/>
      <c r="LZQ75" s="172"/>
      <c r="LZR75" s="172"/>
      <c r="LZS75" s="172"/>
      <c r="LZT75" s="172"/>
      <c r="LZU75" s="172"/>
      <c r="LZV75" s="172"/>
      <c r="LZW75" s="172"/>
      <c r="LZX75" s="172"/>
      <c r="LZY75" s="172"/>
      <c r="LZZ75" s="172"/>
      <c r="MAA75" s="172"/>
      <c r="MAB75" s="172"/>
      <c r="MAC75" s="172"/>
      <c r="MAD75" s="172"/>
      <c r="MAE75" s="172"/>
      <c r="MAF75" s="172"/>
      <c r="MAG75" s="172"/>
      <c r="MAH75" s="172"/>
      <c r="MAI75" s="172"/>
      <c r="MAJ75" s="172"/>
      <c r="MAK75" s="172"/>
      <c r="MAL75" s="172"/>
      <c r="MAM75" s="172"/>
      <c r="MAN75" s="172"/>
      <c r="MAO75" s="172"/>
      <c r="MAP75" s="172"/>
      <c r="MAQ75" s="172"/>
      <c r="MAR75" s="172"/>
      <c r="MAS75" s="172"/>
      <c r="MAT75" s="172"/>
      <c r="MAU75" s="172"/>
      <c r="MAV75" s="172"/>
      <c r="MAW75" s="172"/>
      <c r="MAX75" s="172"/>
      <c r="MAY75" s="172"/>
      <c r="MAZ75" s="172"/>
      <c r="MBA75" s="172"/>
      <c r="MBB75" s="172"/>
      <c r="MBC75" s="172"/>
      <c r="MBD75" s="172"/>
      <c r="MBE75" s="172"/>
      <c r="MBF75" s="172"/>
      <c r="MBG75" s="172"/>
      <c r="MBH75" s="172"/>
      <c r="MBI75" s="172"/>
      <c r="MBJ75" s="172"/>
      <c r="MBK75" s="172"/>
      <c r="MBL75" s="172"/>
      <c r="MBM75" s="172"/>
      <c r="MBN75" s="172"/>
      <c r="MBO75" s="172"/>
      <c r="MBP75" s="172"/>
      <c r="MBQ75" s="172"/>
      <c r="MBR75" s="172"/>
      <c r="MBS75" s="172"/>
      <c r="MBT75" s="172"/>
      <c r="MBU75" s="172"/>
      <c r="MBV75" s="172"/>
      <c r="MBW75" s="172"/>
      <c r="MBX75" s="172"/>
      <c r="MBY75" s="172"/>
      <c r="MBZ75" s="172"/>
      <c r="MCA75" s="172"/>
      <c r="MCB75" s="172"/>
      <c r="MCC75" s="172"/>
      <c r="MCD75" s="172"/>
      <c r="MCE75" s="172"/>
      <c r="MCF75" s="172"/>
      <c r="MCG75" s="172"/>
      <c r="MCH75" s="172"/>
      <c r="MCI75" s="172"/>
      <c r="MCJ75" s="172"/>
      <c r="MCK75" s="172"/>
      <c r="MCL75" s="172"/>
      <c r="MCM75" s="172"/>
      <c r="MCN75" s="172"/>
      <c r="MCO75" s="172"/>
      <c r="MCP75" s="172"/>
      <c r="MCQ75" s="172"/>
      <c r="MCR75" s="172"/>
      <c r="MCS75" s="172"/>
      <c r="MCT75" s="172"/>
      <c r="MCU75" s="172"/>
      <c r="MCV75" s="172"/>
      <c r="MCW75" s="172"/>
      <c r="MCX75" s="172"/>
      <c r="MCY75" s="172"/>
      <c r="MCZ75" s="172"/>
      <c r="MDA75" s="172"/>
      <c r="MDB75" s="172"/>
      <c r="MDC75" s="172"/>
      <c r="MDD75" s="172"/>
      <c r="MDE75" s="172"/>
      <c r="MDF75" s="172"/>
      <c r="MDG75" s="172"/>
      <c r="MDH75" s="172"/>
      <c r="MDI75" s="172"/>
      <c r="MDJ75" s="172"/>
      <c r="MDK75" s="172"/>
      <c r="MDL75" s="172"/>
      <c r="MDM75" s="172"/>
      <c r="MDN75" s="172"/>
      <c r="MDO75" s="172"/>
      <c r="MDP75" s="172"/>
      <c r="MDQ75" s="172"/>
      <c r="MDR75" s="172"/>
      <c r="MDS75" s="172"/>
      <c r="MDT75" s="172"/>
      <c r="MDU75" s="172"/>
      <c r="MDV75" s="172"/>
      <c r="MDW75" s="172"/>
      <c r="MDX75" s="172"/>
      <c r="MDY75" s="172"/>
      <c r="MDZ75" s="172"/>
      <c r="MEA75" s="172"/>
      <c r="MEB75" s="172"/>
      <c r="MEC75" s="172"/>
      <c r="MED75" s="172"/>
      <c r="MEE75" s="172"/>
      <c r="MEF75" s="172"/>
      <c r="MEG75" s="172"/>
      <c r="MEH75" s="172"/>
      <c r="MEI75" s="172"/>
      <c r="MEJ75" s="172"/>
      <c r="MEK75" s="172"/>
      <c r="MEL75" s="172"/>
      <c r="MEM75" s="172"/>
      <c r="MEN75" s="172"/>
      <c r="MEO75" s="172"/>
      <c r="MEP75" s="172"/>
      <c r="MEQ75" s="172"/>
      <c r="MER75" s="172"/>
      <c r="MES75" s="172"/>
      <c r="MET75" s="172"/>
      <c r="MEU75" s="172"/>
      <c r="MEV75" s="172"/>
      <c r="MEW75" s="172"/>
      <c r="MEX75" s="172"/>
      <c r="MEY75" s="172"/>
      <c r="MEZ75" s="172"/>
      <c r="MFA75" s="172"/>
      <c r="MFB75" s="172"/>
      <c r="MFC75" s="172"/>
      <c r="MFD75" s="172"/>
      <c r="MFE75" s="172"/>
      <c r="MFF75" s="172"/>
      <c r="MFG75" s="172"/>
      <c r="MFH75" s="172"/>
      <c r="MFI75" s="172"/>
      <c r="MFJ75" s="172"/>
      <c r="MFK75" s="172"/>
      <c r="MFL75" s="172"/>
      <c r="MFM75" s="172"/>
      <c r="MFN75" s="172"/>
      <c r="MFO75" s="172"/>
      <c r="MFP75" s="172"/>
      <c r="MFQ75" s="172"/>
      <c r="MFR75" s="172"/>
      <c r="MFS75" s="172"/>
      <c r="MFT75" s="172"/>
      <c r="MFU75" s="172"/>
      <c r="MFV75" s="172"/>
      <c r="MFW75" s="172"/>
      <c r="MFX75" s="172"/>
      <c r="MFY75" s="172"/>
      <c r="MFZ75" s="172"/>
      <c r="MGA75" s="172"/>
      <c r="MGB75" s="172"/>
      <c r="MGC75" s="172"/>
      <c r="MGD75" s="172"/>
      <c r="MGE75" s="172"/>
      <c r="MGF75" s="172"/>
      <c r="MGG75" s="172"/>
      <c r="MGH75" s="172"/>
      <c r="MGI75" s="172"/>
      <c r="MGJ75" s="172"/>
      <c r="MGK75" s="172"/>
      <c r="MGL75" s="172"/>
      <c r="MGM75" s="172"/>
      <c r="MGN75" s="172"/>
      <c r="MGO75" s="172"/>
      <c r="MGP75" s="172"/>
      <c r="MGQ75" s="172"/>
      <c r="MGR75" s="172"/>
      <c r="MGS75" s="172"/>
      <c r="MGT75" s="172"/>
      <c r="MGU75" s="172"/>
      <c r="MGV75" s="172"/>
      <c r="MGW75" s="172"/>
      <c r="MGX75" s="172"/>
      <c r="MGY75" s="172"/>
      <c r="MGZ75" s="172"/>
      <c r="MHA75" s="172"/>
      <c r="MHB75" s="172"/>
      <c r="MHC75" s="172"/>
      <c r="MHD75" s="172"/>
      <c r="MHE75" s="172"/>
      <c r="MHF75" s="172"/>
      <c r="MHG75" s="172"/>
      <c r="MHH75" s="172"/>
      <c r="MHI75" s="172"/>
      <c r="MHJ75" s="172"/>
      <c r="MHK75" s="172"/>
      <c r="MHL75" s="172"/>
      <c r="MHM75" s="172"/>
      <c r="MHN75" s="172"/>
      <c r="MHO75" s="172"/>
      <c r="MHP75" s="172"/>
      <c r="MHQ75" s="172"/>
      <c r="MHR75" s="172"/>
      <c r="MHS75" s="172"/>
      <c r="MHT75" s="172"/>
      <c r="MHU75" s="172"/>
      <c r="MHV75" s="172"/>
      <c r="MHW75" s="172"/>
      <c r="MHX75" s="172"/>
      <c r="MHY75" s="172"/>
      <c r="MHZ75" s="172"/>
      <c r="MIA75" s="172"/>
      <c r="MIB75" s="172"/>
      <c r="MIC75" s="172"/>
      <c r="MID75" s="172"/>
      <c r="MIE75" s="172"/>
      <c r="MIF75" s="172"/>
      <c r="MIG75" s="172"/>
      <c r="MIH75" s="172"/>
      <c r="MII75" s="172"/>
      <c r="MIJ75" s="172"/>
      <c r="MIK75" s="172"/>
      <c r="MIL75" s="172"/>
      <c r="MIM75" s="172"/>
      <c r="MIN75" s="172"/>
      <c r="MIO75" s="172"/>
      <c r="MIP75" s="172"/>
      <c r="MIQ75" s="172"/>
      <c r="MIR75" s="172"/>
      <c r="MIS75" s="172"/>
      <c r="MIT75" s="172"/>
      <c r="MIU75" s="172"/>
      <c r="MIV75" s="172"/>
      <c r="MIW75" s="172"/>
      <c r="MIX75" s="172"/>
      <c r="MIY75" s="172"/>
      <c r="MIZ75" s="172"/>
      <c r="MJA75" s="172"/>
      <c r="MJB75" s="172"/>
      <c r="MJC75" s="172"/>
      <c r="MJD75" s="172"/>
      <c r="MJE75" s="172"/>
      <c r="MJF75" s="172"/>
      <c r="MJG75" s="172"/>
      <c r="MJH75" s="172"/>
      <c r="MJI75" s="172"/>
      <c r="MJJ75" s="172"/>
      <c r="MJK75" s="172"/>
      <c r="MJL75" s="172"/>
      <c r="MJM75" s="172"/>
      <c r="MJN75" s="172"/>
      <c r="MJO75" s="172"/>
      <c r="MJP75" s="172"/>
      <c r="MJQ75" s="172"/>
      <c r="MJR75" s="172"/>
      <c r="MJS75" s="172"/>
      <c r="MJT75" s="172"/>
      <c r="MJU75" s="172"/>
      <c r="MJV75" s="172"/>
      <c r="MJW75" s="172"/>
      <c r="MJX75" s="172"/>
      <c r="MJY75" s="172"/>
      <c r="MJZ75" s="172"/>
      <c r="MKA75" s="172"/>
      <c r="MKB75" s="172"/>
      <c r="MKC75" s="172"/>
      <c r="MKD75" s="172"/>
      <c r="MKE75" s="172"/>
      <c r="MKF75" s="172"/>
      <c r="MKG75" s="172"/>
      <c r="MKH75" s="172"/>
      <c r="MKI75" s="172"/>
      <c r="MKJ75" s="172"/>
      <c r="MKK75" s="172"/>
      <c r="MKL75" s="172"/>
      <c r="MKM75" s="172"/>
      <c r="MKN75" s="172"/>
      <c r="MKO75" s="172"/>
      <c r="MKP75" s="172"/>
      <c r="MKQ75" s="172"/>
      <c r="MKR75" s="172"/>
      <c r="MKS75" s="172"/>
      <c r="MKT75" s="172"/>
      <c r="MKU75" s="172"/>
      <c r="MKV75" s="172"/>
      <c r="MKW75" s="172"/>
      <c r="MKX75" s="172"/>
      <c r="MKY75" s="172"/>
      <c r="MKZ75" s="172"/>
      <c r="MLA75" s="172"/>
      <c r="MLB75" s="172"/>
      <c r="MLC75" s="172"/>
      <c r="MLD75" s="172"/>
      <c r="MLE75" s="172"/>
      <c r="MLF75" s="172"/>
      <c r="MLG75" s="172"/>
      <c r="MLH75" s="172"/>
      <c r="MLI75" s="172"/>
      <c r="MLJ75" s="172"/>
      <c r="MLK75" s="172"/>
      <c r="MLL75" s="172"/>
      <c r="MLM75" s="172"/>
      <c r="MLN75" s="172"/>
      <c r="MLO75" s="172"/>
      <c r="MLP75" s="172"/>
      <c r="MLQ75" s="172"/>
      <c r="MLR75" s="172"/>
      <c r="MLS75" s="172"/>
      <c r="MLT75" s="172"/>
      <c r="MLU75" s="172"/>
      <c r="MLV75" s="172"/>
      <c r="MLW75" s="172"/>
      <c r="MLX75" s="172"/>
      <c r="MLY75" s="172"/>
      <c r="MLZ75" s="172"/>
      <c r="MMA75" s="172"/>
      <c r="MMB75" s="172"/>
      <c r="MMC75" s="172"/>
      <c r="MMD75" s="172"/>
      <c r="MME75" s="172"/>
      <c r="MMF75" s="172"/>
      <c r="MMG75" s="172"/>
      <c r="MMH75" s="172"/>
      <c r="MMI75" s="172"/>
      <c r="MMJ75" s="172"/>
      <c r="MMK75" s="172"/>
      <c r="MML75" s="172"/>
      <c r="MMM75" s="172"/>
      <c r="MMN75" s="172"/>
      <c r="MMO75" s="172"/>
      <c r="MMP75" s="172"/>
      <c r="MMQ75" s="172"/>
      <c r="MMR75" s="172"/>
      <c r="MMS75" s="172"/>
      <c r="MMT75" s="172"/>
      <c r="MMU75" s="172"/>
      <c r="MMV75" s="172"/>
      <c r="MMW75" s="172"/>
      <c r="MMX75" s="172"/>
      <c r="MMY75" s="172"/>
      <c r="MMZ75" s="172"/>
      <c r="MNA75" s="172"/>
      <c r="MNB75" s="172"/>
      <c r="MNC75" s="172"/>
      <c r="MND75" s="172"/>
      <c r="MNE75" s="172"/>
      <c r="MNF75" s="172"/>
      <c r="MNG75" s="172"/>
      <c r="MNH75" s="172"/>
      <c r="MNI75" s="172"/>
      <c r="MNJ75" s="172"/>
      <c r="MNK75" s="172"/>
      <c r="MNL75" s="172"/>
      <c r="MNM75" s="172"/>
      <c r="MNN75" s="172"/>
      <c r="MNO75" s="172"/>
      <c r="MNP75" s="172"/>
      <c r="MNQ75" s="172"/>
      <c r="MNR75" s="172"/>
      <c r="MNS75" s="172"/>
      <c r="MNT75" s="172"/>
      <c r="MNU75" s="172"/>
      <c r="MNV75" s="172"/>
      <c r="MNW75" s="172"/>
      <c r="MNX75" s="172"/>
      <c r="MNY75" s="172"/>
      <c r="MNZ75" s="172"/>
      <c r="MOA75" s="172"/>
      <c r="MOB75" s="172"/>
      <c r="MOC75" s="172"/>
      <c r="MOD75" s="172"/>
      <c r="MOE75" s="172"/>
      <c r="MOF75" s="172"/>
      <c r="MOG75" s="172"/>
      <c r="MOH75" s="172"/>
      <c r="MOI75" s="172"/>
      <c r="MOJ75" s="172"/>
      <c r="MOK75" s="172"/>
      <c r="MOL75" s="172"/>
      <c r="MOM75" s="172"/>
      <c r="MON75" s="172"/>
      <c r="MOO75" s="172"/>
      <c r="MOP75" s="172"/>
      <c r="MOQ75" s="172"/>
      <c r="MOR75" s="172"/>
      <c r="MOS75" s="172"/>
      <c r="MOT75" s="172"/>
      <c r="MOU75" s="172"/>
      <c r="MOV75" s="172"/>
      <c r="MOW75" s="172"/>
      <c r="MOX75" s="172"/>
      <c r="MOY75" s="172"/>
      <c r="MOZ75" s="172"/>
      <c r="MPA75" s="172"/>
      <c r="MPB75" s="172"/>
      <c r="MPC75" s="172"/>
      <c r="MPD75" s="172"/>
      <c r="MPE75" s="172"/>
      <c r="MPF75" s="172"/>
      <c r="MPG75" s="172"/>
      <c r="MPH75" s="172"/>
      <c r="MPI75" s="172"/>
      <c r="MPJ75" s="172"/>
      <c r="MPK75" s="172"/>
      <c r="MPL75" s="172"/>
      <c r="MPM75" s="172"/>
      <c r="MPN75" s="172"/>
      <c r="MPO75" s="172"/>
      <c r="MPP75" s="172"/>
      <c r="MPQ75" s="172"/>
      <c r="MPR75" s="172"/>
      <c r="MPS75" s="172"/>
      <c r="MPT75" s="172"/>
      <c r="MPU75" s="172"/>
      <c r="MPV75" s="172"/>
      <c r="MPW75" s="172"/>
      <c r="MPX75" s="172"/>
      <c r="MPY75" s="172"/>
      <c r="MPZ75" s="172"/>
      <c r="MQA75" s="172"/>
      <c r="MQB75" s="172"/>
      <c r="MQC75" s="172"/>
      <c r="MQD75" s="172"/>
      <c r="MQE75" s="172"/>
      <c r="MQF75" s="172"/>
      <c r="MQG75" s="172"/>
      <c r="MQH75" s="172"/>
      <c r="MQI75" s="172"/>
      <c r="MQJ75" s="172"/>
      <c r="MQK75" s="172"/>
      <c r="MQL75" s="172"/>
      <c r="MQM75" s="172"/>
      <c r="MQN75" s="172"/>
      <c r="MQO75" s="172"/>
      <c r="MQP75" s="172"/>
      <c r="MQQ75" s="172"/>
      <c r="MQR75" s="172"/>
      <c r="MQS75" s="172"/>
      <c r="MQT75" s="172"/>
      <c r="MQU75" s="172"/>
      <c r="MQV75" s="172"/>
      <c r="MQW75" s="172"/>
      <c r="MQX75" s="172"/>
      <c r="MQY75" s="172"/>
      <c r="MQZ75" s="172"/>
      <c r="MRA75" s="172"/>
      <c r="MRB75" s="172"/>
      <c r="MRC75" s="172"/>
      <c r="MRD75" s="172"/>
      <c r="MRE75" s="172"/>
      <c r="MRF75" s="172"/>
      <c r="MRG75" s="172"/>
      <c r="MRH75" s="172"/>
      <c r="MRI75" s="172"/>
      <c r="MRJ75" s="172"/>
      <c r="MRK75" s="172"/>
      <c r="MRL75" s="172"/>
      <c r="MRM75" s="172"/>
      <c r="MRN75" s="172"/>
      <c r="MRO75" s="172"/>
      <c r="MRP75" s="172"/>
      <c r="MRQ75" s="172"/>
      <c r="MRR75" s="172"/>
      <c r="MRS75" s="172"/>
      <c r="MRT75" s="172"/>
      <c r="MRU75" s="172"/>
      <c r="MRV75" s="172"/>
      <c r="MRW75" s="172"/>
      <c r="MRX75" s="172"/>
      <c r="MRY75" s="172"/>
      <c r="MRZ75" s="172"/>
      <c r="MSA75" s="172"/>
      <c r="MSB75" s="172"/>
      <c r="MSC75" s="172"/>
      <c r="MSD75" s="172"/>
      <c r="MSE75" s="172"/>
      <c r="MSF75" s="172"/>
      <c r="MSG75" s="172"/>
      <c r="MSH75" s="172"/>
      <c r="MSI75" s="172"/>
      <c r="MSJ75" s="172"/>
      <c r="MSK75" s="172"/>
      <c r="MSL75" s="172"/>
      <c r="MSM75" s="172"/>
      <c r="MSN75" s="172"/>
      <c r="MSO75" s="172"/>
      <c r="MSP75" s="172"/>
      <c r="MSQ75" s="172"/>
      <c r="MSR75" s="172"/>
      <c r="MSS75" s="172"/>
      <c r="MST75" s="172"/>
      <c r="MSU75" s="172"/>
      <c r="MSV75" s="172"/>
      <c r="MSW75" s="172"/>
      <c r="MSX75" s="172"/>
      <c r="MSY75" s="172"/>
      <c r="MSZ75" s="172"/>
      <c r="MTA75" s="172"/>
      <c r="MTB75" s="172"/>
      <c r="MTC75" s="172"/>
      <c r="MTD75" s="172"/>
      <c r="MTE75" s="172"/>
      <c r="MTF75" s="172"/>
      <c r="MTG75" s="172"/>
      <c r="MTH75" s="172"/>
      <c r="MTI75" s="172"/>
      <c r="MTJ75" s="172"/>
      <c r="MTK75" s="172"/>
      <c r="MTL75" s="172"/>
      <c r="MTM75" s="172"/>
      <c r="MTN75" s="172"/>
      <c r="MTO75" s="172"/>
      <c r="MTP75" s="172"/>
      <c r="MTQ75" s="172"/>
      <c r="MTR75" s="172"/>
      <c r="MTS75" s="172"/>
      <c r="MTT75" s="172"/>
      <c r="MTU75" s="172"/>
      <c r="MTV75" s="172"/>
      <c r="MTW75" s="172"/>
      <c r="MTX75" s="172"/>
      <c r="MTY75" s="172"/>
      <c r="MTZ75" s="172"/>
      <c r="MUA75" s="172"/>
      <c r="MUB75" s="172"/>
      <c r="MUC75" s="172"/>
      <c r="MUD75" s="172"/>
      <c r="MUE75" s="172"/>
      <c r="MUF75" s="172"/>
      <c r="MUG75" s="172"/>
      <c r="MUH75" s="172"/>
      <c r="MUI75" s="172"/>
      <c r="MUJ75" s="172"/>
      <c r="MUK75" s="172"/>
      <c r="MUL75" s="172"/>
      <c r="MUM75" s="172"/>
      <c r="MUN75" s="172"/>
      <c r="MUO75" s="172"/>
      <c r="MUP75" s="172"/>
      <c r="MUQ75" s="172"/>
      <c r="MUR75" s="172"/>
      <c r="MUS75" s="172"/>
      <c r="MUT75" s="172"/>
      <c r="MUU75" s="172"/>
      <c r="MUV75" s="172"/>
      <c r="MUW75" s="172"/>
      <c r="MUX75" s="172"/>
      <c r="MUY75" s="172"/>
      <c r="MUZ75" s="172"/>
      <c r="MVA75" s="172"/>
      <c r="MVB75" s="172"/>
      <c r="MVC75" s="172"/>
      <c r="MVD75" s="172"/>
      <c r="MVE75" s="172"/>
      <c r="MVF75" s="172"/>
      <c r="MVG75" s="172"/>
      <c r="MVH75" s="172"/>
      <c r="MVI75" s="172"/>
      <c r="MVJ75" s="172"/>
      <c r="MVK75" s="172"/>
      <c r="MVL75" s="172"/>
      <c r="MVM75" s="172"/>
      <c r="MVN75" s="172"/>
      <c r="MVO75" s="172"/>
      <c r="MVP75" s="172"/>
      <c r="MVQ75" s="172"/>
      <c r="MVR75" s="172"/>
      <c r="MVS75" s="172"/>
      <c r="MVT75" s="172"/>
      <c r="MVU75" s="172"/>
      <c r="MVV75" s="172"/>
      <c r="MVW75" s="172"/>
      <c r="MVX75" s="172"/>
      <c r="MVY75" s="172"/>
      <c r="MVZ75" s="172"/>
      <c r="MWA75" s="172"/>
      <c r="MWB75" s="172"/>
      <c r="MWC75" s="172"/>
      <c r="MWD75" s="172"/>
      <c r="MWE75" s="172"/>
      <c r="MWF75" s="172"/>
      <c r="MWG75" s="172"/>
      <c r="MWH75" s="172"/>
      <c r="MWI75" s="172"/>
      <c r="MWJ75" s="172"/>
      <c r="MWK75" s="172"/>
      <c r="MWL75" s="172"/>
      <c r="MWM75" s="172"/>
      <c r="MWN75" s="172"/>
      <c r="MWO75" s="172"/>
      <c r="MWP75" s="172"/>
      <c r="MWQ75" s="172"/>
      <c r="MWR75" s="172"/>
      <c r="MWS75" s="172"/>
      <c r="MWT75" s="172"/>
      <c r="MWU75" s="172"/>
      <c r="MWV75" s="172"/>
      <c r="MWW75" s="172"/>
      <c r="MWX75" s="172"/>
      <c r="MWY75" s="172"/>
      <c r="MWZ75" s="172"/>
      <c r="MXA75" s="172"/>
      <c r="MXB75" s="172"/>
      <c r="MXC75" s="172"/>
      <c r="MXD75" s="172"/>
      <c r="MXE75" s="172"/>
      <c r="MXF75" s="172"/>
      <c r="MXG75" s="172"/>
      <c r="MXH75" s="172"/>
      <c r="MXI75" s="172"/>
      <c r="MXJ75" s="172"/>
      <c r="MXK75" s="172"/>
      <c r="MXL75" s="172"/>
      <c r="MXM75" s="172"/>
      <c r="MXN75" s="172"/>
      <c r="MXO75" s="172"/>
      <c r="MXP75" s="172"/>
      <c r="MXQ75" s="172"/>
      <c r="MXR75" s="172"/>
      <c r="MXS75" s="172"/>
      <c r="MXT75" s="172"/>
      <c r="MXU75" s="172"/>
      <c r="MXV75" s="172"/>
      <c r="MXW75" s="172"/>
      <c r="MXX75" s="172"/>
      <c r="MXY75" s="172"/>
      <c r="MXZ75" s="172"/>
      <c r="MYA75" s="172"/>
      <c r="MYB75" s="172"/>
      <c r="MYC75" s="172"/>
      <c r="MYD75" s="172"/>
      <c r="MYE75" s="172"/>
      <c r="MYF75" s="172"/>
      <c r="MYG75" s="172"/>
      <c r="MYH75" s="172"/>
      <c r="MYI75" s="172"/>
      <c r="MYJ75" s="172"/>
      <c r="MYK75" s="172"/>
      <c r="MYL75" s="172"/>
      <c r="MYM75" s="172"/>
      <c r="MYN75" s="172"/>
      <c r="MYO75" s="172"/>
      <c r="MYP75" s="172"/>
      <c r="MYQ75" s="172"/>
      <c r="MYR75" s="172"/>
      <c r="MYS75" s="172"/>
      <c r="MYT75" s="172"/>
      <c r="MYU75" s="172"/>
      <c r="MYV75" s="172"/>
      <c r="MYW75" s="172"/>
      <c r="MYX75" s="172"/>
      <c r="MYY75" s="172"/>
      <c r="MYZ75" s="172"/>
      <c r="MZA75" s="172"/>
      <c r="MZB75" s="172"/>
      <c r="MZC75" s="172"/>
      <c r="MZD75" s="172"/>
      <c r="MZE75" s="172"/>
      <c r="MZF75" s="172"/>
      <c r="MZG75" s="172"/>
      <c r="MZH75" s="172"/>
      <c r="MZI75" s="172"/>
      <c r="MZJ75" s="172"/>
      <c r="MZK75" s="172"/>
      <c r="MZL75" s="172"/>
      <c r="MZM75" s="172"/>
      <c r="MZN75" s="172"/>
      <c r="MZO75" s="172"/>
      <c r="MZP75" s="172"/>
      <c r="MZQ75" s="172"/>
      <c r="MZR75" s="172"/>
      <c r="MZS75" s="172"/>
      <c r="MZT75" s="172"/>
      <c r="MZU75" s="172"/>
      <c r="MZV75" s="172"/>
      <c r="MZW75" s="172"/>
      <c r="MZX75" s="172"/>
      <c r="MZY75" s="172"/>
      <c r="MZZ75" s="172"/>
      <c r="NAA75" s="172"/>
      <c r="NAB75" s="172"/>
      <c r="NAC75" s="172"/>
      <c r="NAD75" s="172"/>
      <c r="NAE75" s="172"/>
      <c r="NAF75" s="172"/>
      <c r="NAG75" s="172"/>
      <c r="NAH75" s="172"/>
      <c r="NAI75" s="172"/>
      <c r="NAJ75" s="172"/>
      <c r="NAK75" s="172"/>
      <c r="NAL75" s="172"/>
      <c r="NAM75" s="172"/>
      <c r="NAN75" s="172"/>
      <c r="NAO75" s="172"/>
      <c r="NAP75" s="172"/>
      <c r="NAQ75" s="172"/>
      <c r="NAR75" s="172"/>
      <c r="NAS75" s="172"/>
      <c r="NAT75" s="172"/>
      <c r="NAU75" s="172"/>
      <c r="NAV75" s="172"/>
      <c r="NAW75" s="172"/>
      <c r="NAX75" s="172"/>
      <c r="NAY75" s="172"/>
      <c r="NAZ75" s="172"/>
      <c r="NBA75" s="172"/>
      <c r="NBB75" s="172"/>
      <c r="NBC75" s="172"/>
      <c r="NBD75" s="172"/>
      <c r="NBE75" s="172"/>
      <c r="NBF75" s="172"/>
      <c r="NBG75" s="172"/>
      <c r="NBH75" s="172"/>
      <c r="NBI75" s="172"/>
      <c r="NBJ75" s="172"/>
      <c r="NBK75" s="172"/>
      <c r="NBL75" s="172"/>
      <c r="NBM75" s="172"/>
      <c r="NBN75" s="172"/>
      <c r="NBO75" s="172"/>
      <c r="NBP75" s="172"/>
      <c r="NBQ75" s="172"/>
      <c r="NBR75" s="172"/>
      <c r="NBS75" s="172"/>
      <c r="NBT75" s="172"/>
      <c r="NBU75" s="172"/>
      <c r="NBV75" s="172"/>
      <c r="NBW75" s="172"/>
      <c r="NBX75" s="172"/>
      <c r="NBY75" s="172"/>
      <c r="NBZ75" s="172"/>
      <c r="NCA75" s="172"/>
      <c r="NCB75" s="172"/>
      <c r="NCC75" s="172"/>
      <c r="NCD75" s="172"/>
      <c r="NCE75" s="172"/>
      <c r="NCF75" s="172"/>
      <c r="NCG75" s="172"/>
      <c r="NCH75" s="172"/>
      <c r="NCI75" s="172"/>
      <c r="NCJ75" s="172"/>
      <c r="NCK75" s="172"/>
      <c r="NCL75" s="172"/>
      <c r="NCM75" s="172"/>
      <c r="NCN75" s="172"/>
      <c r="NCO75" s="172"/>
      <c r="NCP75" s="172"/>
      <c r="NCQ75" s="172"/>
      <c r="NCR75" s="172"/>
      <c r="NCS75" s="172"/>
      <c r="NCT75" s="172"/>
      <c r="NCU75" s="172"/>
      <c r="NCV75" s="172"/>
      <c r="NCW75" s="172"/>
      <c r="NCX75" s="172"/>
      <c r="NCY75" s="172"/>
      <c r="NCZ75" s="172"/>
      <c r="NDA75" s="172"/>
      <c r="NDB75" s="172"/>
      <c r="NDC75" s="172"/>
      <c r="NDD75" s="172"/>
      <c r="NDE75" s="172"/>
      <c r="NDF75" s="172"/>
      <c r="NDG75" s="172"/>
      <c r="NDH75" s="172"/>
      <c r="NDI75" s="172"/>
      <c r="NDJ75" s="172"/>
      <c r="NDK75" s="172"/>
      <c r="NDL75" s="172"/>
      <c r="NDM75" s="172"/>
      <c r="NDN75" s="172"/>
      <c r="NDO75" s="172"/>
      <c r="NDP75" s="172"/>
      <c r="NDQ75" s="172"/>
      <c r="NDR75" s="172"/>
      <c r="NDS75" s="172"/>
      <c r="NDT75" s="172"/>
      <c r="NDU75" s="172"/>
      <c r="NDV75" s="172"/>
      <c r="NDW75" s="172"/>
      <c r="NDX75" s="172"/>
      <c r="NDY75" s="172"/>
      <c r="NDZ75" s="172"/>
      <c r="NEA75" s="172"/>
      <c r="NEB75" s="172"/>
      <c r="NEC75" s="172"/>
      <c r="NED75" s="172"/>
      <c r="NEE75" s="172"/>
      <c r="NEF75" s="172"/>
      <c r="NEG75" s="172"/>
      <c r="NEH75" s="172"/>
      <c r="NEI75" s="172"/>
      <c r="NEJ75" s="172"/>
      <c r="NEK75" s="172"/>
      <c r="NEL75" s="172"/>
      <c r="NEM75" s="172"/>
      <c r="NEN75" s="172"/>
      <c r="NEO75" s="172"/>
      <c r="NEP75" s="172"/>
      <c r="NEQ75" s="172"/>
      <c r="NER75" s="172"/>
      <c r="NES75" s="172"/>
      <c r="NET75" s="172"/>
      <c r="NEU75" s="172"/>
      <c r="NEV75" s="172"/>
      <c r="NEW75" s="172"/>
      <c r="NEX75" s="172"/>
      <c r="NEY75" s="172"/>
      <c r="NEZ75" s="172"/>
      <c r="NFA75" s="172"/>
      <c r="NFB75" s="172"/>
      <c r="NFC75" s="172"/>
      <c r="NFD75" s="172"/>
      <c r="NFE75" s="172"/>
      <c r="NFF75" s="172"/>
      <c r="NFG75" s="172"/>
      <c r="NFH75" s="172"/>
      <c r="NFI75" s="172"/>
      <c r="NFJ75" s="172"/>
      <c r="NFK75" s="172"/>
      <c r="NFL75" s="172"/>
      <c r="NFM75" s="172"/>
      <c r="NFN75" s="172"/>
      <c r="NFO75" s="172"/>
      <c r="NFP75" s="172"/>
      <c r="NFQ75" s="172"/>
      <c r="NFR75" s="172"/>
      <c r="NFS75" s="172"/>
      <c r="NFT75" s="172"/>
      <c r="NFU75" s="172"/>
      <c r="NFV75" s="172"/>
      <c r="NFW75" s="172"/>
      <c r="NFX75" s="172"/>
      <c r="NFY75" s="172"/>
      <c r="NFZ75" s="172"/>
      <c r="NGA75" s="172"/>
      <c r="NGB75" s="172"/>
      <c r="NGC75" s="172"/>
      <c r="NGD75" s="172"/>
      <c r="NGE75" s="172"/>
      <c r="NGF75" s="172"/>
      <c r="NGG75" s="172"/>
      <c r="NGH75" s="172"/>
      <c r="NGI75" s="172"/>
      <c r="NGJ75" s="172"/>
      <c r="NGK75" s="172"/>
      <c r="NGL75" s="172"/>
      <c r="NGM75" s="172"/>
      <c r="NGN75" s="172"/>
      <c r="NGO75" s="172"/>
      <c r="NGP75" s="172"/>
      <c r="NGQ75" s="172"/>
      <c r="NGR75" s="172"/>
      <c r="NGS75" s="172"/>
      <c r="NGT75" s="172"/>
      <c r="NGU75" s="172"/>
      <c r="NGV75" s="172"/>
      <c r="NGW75" s="172"/>
      <c r="NGX75" s="172"/>
      <c r="NGY75" s="172"/>
      <c r="NGZ75" s="172"/>
      <c r="NHA75" s="172"/>
      <c r="NHB75" s="172"/>
      <c r="NHC75" s="172"/>
      <c r="NHD75" s="172"/>
      <c r="NHE75" s="172"/>
      <c r="NHF75" s="172"/>
      <c r="NHG75" s="172"/>
      <c r="NHH75" s="172"/>
      <c r="NHI75" s="172"/>
      <c r="NHJ75" s="172"/>
      <c r="NHK75" s="172"/>
      <c r="NHL75" s="172"/>
      <c r="NHM75" s="172"/>
      <c r="NHN75" s="172"/>
      <c r="NHO75" s="172"/>
      <c r="NHP75" s="172"/>
      <c r="NHQ75" s="172"/>
      <c r="NHR75" s="172"/>
      <c r="NHS75" s="172"/>
      <c r="NHT75" s="172"/>
      <c r="NHU75" s="172"/>
      <c r="NHV75" s="172"/>
      <c r="NHW75" s="172"/>
      <c r="NHX75" s="172"/>
      <c r="NHY75" s="172"/>
      <c r="NHZ75" s="172"/>
      <c r="NIA75" s="172"/>
      <c r="NIB75" s="172"/>
      <c r="NIC75" s="172"/>
      <c r="NID75" s="172"/>
      <c r="NIE75" s="172"/>
      <c r="NIF75" s="172"/>
      <c r="NIG75" s="172"/>
      <c r="NIH75" s="172"/>
      <c r="NII75" s="172"/>
      <c r="NIJ75" s="172"/>
      <c r="NIK75" s="172"/>
      <c r="NIL75" s="172"/>
      <c r="NIM75" s="172"/>
      <c r="NIN75" s="172"/>
      <c r="NIO75" s="172"/>
      <c r="NIP75" s="172"/>
      <c r="NIQ75" s="172"/>
      <c r="NIR75" s="172"/>
      <c r="NIS75" s="172"/>
      <c r="NIT75" s="172"/>
      <c r="NIU75" s="172"/>
      <c r="NIV75" s="172"/>
      <c r="NIW75" s="172"/>
      <c r="NIX75" s="172"/>
      <c r="NIY75" s="172"/>
      <c r="NIZ75" s="172"/>
      <c r="NJA75" s="172"/>
      <c r="NJB75" s="172"/>
      <c r="NJC75" s="172"/>
      <c r="NJD75" s="172"/>
      <c r="NJE75" s="172"/>
      <c r="NJF75" s="172"/>
      <c r="NJG75" s="172"/>
      <c r="NJH75" s="172"/>
      <c r="NJI75" s="172"/>
      <c r="NJJ75" s="172"/>
      <c r="NJK75" s="172"/>
      <c r="NJL75" s="172"/>
      <c r="NJM75" s="172"/>
      <c r="NJN75" s="172"/>
      <c r="NJO75" s="172"/>
      <c r="NJP75" s="172"/>
      <c r="NJQ75" s="172"/>
      <c r="NJR75" s="172"/>
      <c r="NJS75" s="172"/>
      <c r="NJT75" s="172"/>
      <c r="NJU75" s="172"/>
      <c r="NJV75" s="172"/>
      <c r="NJW75" s="172"/>
      <c r="NJX75" s="172"/>
      <c r="NJY75" s="172"/>
      <c r="NJZ75" s="172"/>
      <c r="NKA75" s="172"/>
      <c r="NKB75" s="172"/>
      <c r="NKC75" s="172"/>
      <c r="NKD75" s="172"/>
      <c r="NKE75" s="172"/>
      <c r="NKF75" s="172"/>
      <c r="NKG75" s="172"/>
      <c r="NKH75" s="172"/>
      <c r="NKI75" s="172"/>
      <c r="NKJ75" s="172"/>
      <c r="NKK75" s="172"/>
      <c r="NKL75" s="172"/>
      <c r="NKM75" s="172"/>
      <c r="NKN75" s="172"/>
      <c r="NKO75" s="172"/>
      <c r="NKP75" s="172"/>
      <c r="NKQ75" s="172"/>
      <c r="NKR75" s="172"/>
      <c r="NKS75" s="172"/>
      <c r="NKT75" s="172"/>
      <c r="NKU75" s="172"/>
      <c r="NKV75" s="172"/>
      <c r="NKW75" s="172"/>
      <c r="NKX75" s="172"/>
      <c r="NKY75" s="172"/>
      <c r="NKZ75" s="172"/>
      <c r="NLA75" s="172"/>
      <c r="NLB75" s="172"/>
      <c r="NLC75" s="172"/>
      <c r="NLD75" s="172"/>
      <c r="NLE75" s="172"/>
      <c r="NLF75" s="172"/>
      <c r="NLG75" s="172"/>
      <c r="NLH75" s="172"/>
      <c r="NLI75" s="172"/>
      <c r="NLJ75" s="172"/>
      <c r="NLK75" s="172"/>
      <c r="NLL75" s="172"/>
      <c r="NLM75" s="172"/>
      <c r="NLN75" s="172"/>
      <c r="NLO75" s="172"/>
      <c r="NLP75" s="172"/>
      <c r="NLQ75" s="172"/>
      <c r="NLR75" s="172"/>
      <c r="NLS75" s="172"/>
      <c r="NLT75" s="172"/>
      <c r="NLU75" s="172"/>
      <c r="NLV75" s="172"/>
      <c r="NLW75" s="172"/>
      <c r="NLX75" s="172"/>
      <c r="NLY75" s="172"/>
      <c r="NLZ75" s="172"/>
      <c r="NMA75" s="172"/>
      <c r="NMB75" s="172"/>
      <c r="NMC75" s="172"/>
      <c r="NMD75" s="172"/>
      <c r="NME75" s="172"/>
      <c r="NMF75" s="172"/>
      <c r="NMG75" s="172"/>
      <c r="NMH75" s="172"/>
      <c r="NMI75" s="172"/>
      <c r="NMJ75" s="172"/>
      <c r="NMK75" s="172"/>
      <c r="NML75" s="172"/>
      <c r="NMM75" s="172"/>
      <c r="NMN75" s="172"/>
      <c r="NMO75" s="172"/>
      <c r="NMP75" s="172"/>
      <c r="NMQ75" s="172"/>
      <c r="NMR75" s="172"/>
      <c r="NMS75" s="172"/>
      <c r="NMT75" s="172"/>
      <c r="NMU75" s="172"/>
      <c r="NMV75" s="172"/>
      <c r="NMW75" s="172"/>
      <c r="NMX75" s="172"/>
      <c r="NMY75" s="172"/>
      <c r="NMZ75" s="172"/>
      <c r="NNA75" s="172"/>
      <c r="NNB75" s="172"/>
      <c r="NNC75" s="172"/>
      <c r="NND75" s="172"/>
      <c r="NNE75" s="172"/>
      <c r="NNF75" s="172"/>
      <c r="NNG75" s="172"/>
      <c r="NNH75" s="172"/>
      <c r="NNI75" s="172"/>
      <c r="NNJ75" s="172"/>
      <c r="NNK75" s="172"/>
      <c r="NNL75" s="172"/>
      <c r="NNM75" s="172"/>
      <c r="NNN75" s="172"/>
      <c r="NNO75" s="172"/>
      <c r="NNP75" s="172"/>
      <c r="NNQ75" s="172"/>
      <c r="NNR75" s="172"/>
      <c r="NNS75" s="172"/>
      <c r="NNT75" s="172"/>
      <c r="NNU75" s="172"/>
      <c r="NNV75" s="172"/>
      <c r="NNW75" s="172"/>
      <c r="NNX75" s="172"/>
      <c r="NNY75" s="172"/>
      <c r="NNZ75" s="172"/>
      <c r="NOA75" s="172"/>
      <c r="NOB75" s="172"/>
      <c r="NOC75" s="172"/>
      <c r="NOD75" s="172"/>
      <c r="NOE75" s="172"/>
      <c r="NOF75" s="172"/>
      <c r="NOG75" s="172"/>
      <c r="NOH75" s="172"/>
      <c r="NOI75" s="172"/>
      <c r="NOJ75" s="172"/>
      <c r="NOK75" s="172"/>
      <c r="NOL75" s="172"/>
      <c r="NOM75" s="172"/>
      <c r="NON75" s="172"/>
      <c r="NOO75" s="172"/>
      <c r="NOP75" s="172"/>
      <c r="NOQ75" s="172"/>
      <c r="NOR75" s="172"/>
      <c r="NOS75" s="172"/>
      <c r="NOT75" s="172"/>
      <c r="NOU75" s="172"/>
      <c r="NOV75" s="172"/>
      <c r="NOW75" s="172"/>
      <c r="NOX75" s="172"/>
      <c r="NOY75" s="172"/>
      <c r="NOZ75" s="172"/>
      <c r="NPA75" s="172"/>
      <c r="NPB75" s="172"/>
      <c r="NPC75" s="172"/>
      <c r="NPD75" s="172"/>
      <c r="NPE75" s="172"/>
      <c r="NPF75" s="172"/>
      <c r="NPG75" s="172"/>
      <c r="NPH75" s="172"/>
      <c r="NPI75" s="172"/>
      <c r="NPJ75" s="172"/>
      <c r="NPK75" s="172"/>
      <c r="NPL75" s="172"/>
      <c r="NPM75" s="172"/>
      <c r="NPN75" s="172"/>
      <c r="NPO75" s="172"/>
      <c r="NPP75" s="172"/>
      <c r="NPQ75" s="172"/>
      <c r="NPR75" s="172"/>
      <c r="NPS75" s="172"/>
      <c r="NPT75" s="172"/>
      <c r="NPU75" s="172"/>
      <c r="NPV75" s="172"/>
      <c r="NPW75" s="172"/>
      <c r="NPX75" s="172"/>
      <c r="NPY75" s="172"/>
      <c r="NPZ75" s="172"/>
      <c r="NQA75" s="172"/>
      <c r="NQB75" s="172"/>
      <c r="NQC75" s="172"/>
      <c r="NQD75" s="172"/>
      <c r="NQE75" s="172"/>
      <c r="NQF75" s="172"/>
      <c r="NQG75" s="172"/>
      <c r="NQH75" s="172"/>
      <c r="NQI75" s="172"/>
      <c r="NQJ75" s="172"/>
      <c r="NQK75" s="172"/>
      <c r="NQL75" s="172"/>
      <c r="NQM75" s="172"/>
      <c r="NQN75" s="172"/>
      <c r="NQO75" s="172"/>
      <c r="NQP75" s="172"/>
      <c r="NQQ75" s="172"/>
      <c r="NQR75" s="172"/>
      <c r="NQS75" s="172"/>
      <c r="NQT75" s="172"/>
      <c r="NQU75" s="172"/>
      <c r="NQV75" s="172"/>
      <c r="NQW75" s="172"/>
      <c r="NQX75" s="172"/>
      <c r="NQY75" s="172"/>
      <c r="NQZ75" s="172"/>
      <c r="NRA75" s="172"/>
      <c r="NRB75" s="172"/>
      <c r="NRC75" s="172"/>
      <c r="NRD75" s="172"/>
      <c r="NRE75" s="172"/>
      <c r="NRF75" s="172"/>
      <c r="NRG75" s="172"/>
      <c r="NRH75" s="172"/>
      <c r="NRI75" s="172"/>
      <c r="NRJ75" s="172"/>
      <c r="NRK75" s="172"/>
      <c r="NRL75" s="172"/>
      <c r="NRM75" s="172"/>
      <c r="NRN75" s="172"/>
      <c r="NRO75" s="172"/>
      <c r="NRP75" s="172"/>
      <c r="NRQ75" s="172"/>
      <c r="NRR75" s="172"/>
      <c r="NRS75" s="172"/>
      <c r="NRT75" s="172"/>
      <c r="NRU75" s="172"/>
      <c r="NRV75" s="172"/>
      <c r="NRW75" s="172"/>
      <c r="NRX75" s="172"/>
      <c r="NRY75" s="172"/>
      <c r="NRZ75" s="172"/>
      <c r="NSA75" s="172"/>
      <c r="NSB75" s="172"/>
      <c r="NSC75" s="172"/>
      <c r="NSD75" s="172"/>
      <c r="NSE75" s="172"/>
      <c r="NSF75" s="172"/>
      <c r="NSG75" s="172"/>
      <c r="NSH75" s="172"/>
      <c r="NSI75" s="172"/>
      <c r="NSJ75" s="172"/>
      <c r="NSK75" s="172"/>
      <c r="NSL75" s="172"/>
      <c r="NSM75" s="172"/>
      <c r="NSN75" s="172"/>
      <c r="NSO75" s="172"/>
      <c r="NSP75" s="172"/>
      <c r="NSQ75" s="172"/>
      <c r="NSR75" s="172"/>
      <c r="NSS75" s="172"/>
      <c r="NST75" s="172"/>
      <c r="NSU75" s="172"/>
      <c r="NSV75" s="172"/>
      <c r="NSW75" s="172"/>
      <c r="NSX75" s="172"/>
      <c r="NSY75" s="172"/>
      <c r="NSZ75" s="172"/>
      <c r="NTA75" s="172"/>
      <c r="NTB75" s="172"/>
      <c r="NTC75" s="172"/>
      <c r="NTD75" s="172"/>
      <c r="NTE75" s="172"/>
      <c r="NTF75" s="172"/>
      <c r="NTG75" s="172"/>
      <c r="NTH75" s="172"/>
      <c r="NTI75" s="172"/>
      <c r="NTJ75" s="172"/>
      <c r="NTK75" s="172"/>
      <c r="NTL75" s="172"/>
      <c r="NTM75" s="172"/>
      <c r="NTN75" s="172"/>
      <c r="NTO75" s="172"/>
      <c r="NTP75" s="172"/>
      <c r="NTQ75" s="172"/>
      <c r="NTR75" s="172"/>
      <c r="NTS75" s="172"/>
      <c r="NTT75" s="172"/>
      <c r="NTU75" s="172"/>
      <c r="NTV75" s="172"/>
      <c r="NTW75" s="172"/>
      <c r="NTX75" s="172"/>
      <c r="NTY75" s="172"/>
      <c r="NTZ75" s="172"/>
      <c r="NUA75" s="172"/>
      <c r="NUB75" s="172"/>
      <c r="NUC75" s="172"/>
      <c r="NUD75" s="172"/>
      <c r="NUE75" s="172"/>
      <c r="NUF75" s="172"/>
      <c r="NUG75" s="172"/>
      <c r="NUH75" s="172"/>
      <c r="NUI75" s="172"/>
      <c r="NUJ75" s="172"/>
      <c r="NUK75" s="172"/>
      <c r="NUL75" s="172"/>
      <c r="NUM75" s="172"/>
      <c r="NUN75" s="172"/>
      <c r="NUO75" s="172"/>
      <c r="NUP75" s="172"/>
      <c r="NUQ75" s="172"/>
      <c r="NUR75" s="172"/>
      <c r="NUS75" s="172"/>
      <c r="NUT75" s="172"/>
      <c r="NUU75" s="172"/>
      <c r="NUV75" s="172"/>
      <c r="NUW75" s="172"/>
      <c r="NUX75" s="172"/>
      <c r="NUY75" s="172"/>
      <c r="NUZ75" s="172"/>
      <c r="NVA75" s="172"/>
      <c r="NVB75" s="172"/>
      <c r="NVC75" s="172"/>
      <c r="NVD75" s="172"/>
      <c r="NVE75" s="172"/>
      <c r="NVF75" s="172"/>
      <c r="NVG75" s="172"/>
      <c r="NVH75" s="172"/>
      <c r="NVI75" s="172"/>
      <c r="NVJ75" s="172"/>
      <c r="NVK75" s="172"/>
      <c r="NVL75" s="172"/>
      <c r="NVM75" s="172"/>
      <c r="NVN75" s="172"/>
      <c r="NVO75" s="172"/>
      <c r="NVP75" s="172"/>
      <c r="NVQ75" s="172"/>
      <c r="NVR75" s="172"/>
      <c r="NVS75" s="172"/>
      <c r="NVT75" s="172"/>
      <c r="NVU75" s="172"/>
      <c r="NVV75" s="172"/>
      <c r="NVW75" s="172"/>
      <c r="NVX75" s="172"/>
      <c r="NVY75" s="172"/>
      <c r="NVZ75" s="172"/>
      <c r="NWA75" s="172"/>
      <c r="NWB75" s="172"/>
      <c r="NWC75" s="172"/>
      <c r="NWD75" s="172"/>
      <c r="NWE75" s="172"/>
      <c r="NWF75" s="172"/>
      <c r="NWG75" s="172"/>
      <c r="NWH75" s="172"/>
      <c r="NWI75" s="172"/>
      <c r="NWJ75" s="172"/>
      <c r="NWK75" s="172"/>
      <c r="NWL75" s="172"/>
      <c r="NWM75" s="172"/>
      <c r="NWN75" s="172"/>
      <c r="NWO75" s="172"/>
      <c r="NWP75" s="172"/>
      <c r="NWQ75" s="172"/>
      <c r="NWR75" s="172"/>
      <c r="NWS75" s="172"/>
      <c r="NWT75" s="172"/>
      <c r="NWU75" s="172"/>
      <c r="NWV75" s="172"/>
      <c r="NWW75" s="172"/>
      <c r="NWX75" s="172"/>
      <c r="NWY75" s="172"/>
      <c r="NWZ75" s="172"/>
      <c r="NXA75" s="172"/>
      <c r="NXB75" s="172"/>
      <c r="NXC75" s="172"/>
      <c r="NXD75" s="172"/>
      <c r="NXE75" s="172"/>
      <c r="NXF75" s="172"/>
      <c r="NXG75" s="172"/>
      <c r="NXH75" s="172"/>
      <c r="NXI75" s="172"/>
      <c r="NXJ75" s="172"/>
      <c r="NXK75" s="172"/>
      <c r="NXL75" s="172"/>
      <c r="NXM75" s="172"/>
      <c r="NXN75" s="172"/>
      <c r="NXO75" s="172"/>
      <c r="NXP75" s="172"/>
      <c r="NXQ75" s="172"/>
      <c r="NXR75" s="172"/>
      <c r="NXS75" s="172"/>
      <c r="NXT75" s="172"/>
      <c r="NXU75" s="172"/>
      <c r="NXV75" s="172"/>
      <c r="NXW75" s="172"/>
      <c r="NXX75" s="172"/>
      <c r="NXY75" s="172"/>
      <c r="NXZ75" s="172"/>
      <c r="NYA75" s="172"/>
      <c r="NYB75" s="172"/>
      <c r="NYC75" s="172"/>
      <c r="NYD75" s="172"/>
      <c r="NYE75" s="172"/>
      <c r="NYF75" s="172"/>
      <c r="NYG75" s="172"/>
      <c r="NYH75" s="172"/>
      <c r="NYI75" s="172"/>
      <c r="NYJ75" s="172"/>
      <c r="NYK75" s="172"/>
      <c r="NYL75" s="172"/>
      <c r="NYM75" s="172"/>
      <c r="NYN75" s="172"/>
      <c r="NYO75" s="172"/>
      <c r="NYP75" s="172"/>
      <c r="NYQ75" s="172"/>
      <c r="NYR75" s="172"/>
      <c r="NYS75" s="172"/>
      <c r="NYT75" s="172"/>
      <c r="NYU75" s="172"/>
      <c r="NYV75" s="172"/>
      <c r="NYW75" s="172"/>
      <c r="NYX75" s="172"/>
      <c r="NYY75" s="172"/>
      <c r="NYZ75" s="172"/>
      <c r="NZA75" s="172"/>
      <c r="NZB75" s="172"/>
      <c r="NZC75" s="172"/>
      <c r="NZD75" s="172"/>
      <c r="NZE75" s="172"/>
      <c r="NZF75" s="172"/>
      <c r="NZG75" s="172"/>
      <c r="NZH75" s="172"/>
      <c r="NZI75" s="172"/>
      <c r="NZJ75" s="172"/>
      <c r="NZK75" s="172"/>
      <c r="NZL75" s="172"/>
      <c r="NZM75" s="172"/>
      <c r="NZN75" s="172"/>
      <c r="NZO75" s="172"/>
      <c r="NZP75" s="172"/>
      <c r="NZQ75" s="172"/>
      <c r="NZR75" s="172"/>
      <c r="NZS75" s="172"/>
      <c r="NZT75" s="172"/>
      <c r="NZU75" s="172"/>
      <c r="NZV75" s="172"/>
      <c r="NZW75" s="172"/>
      <c r="NZX75" s="172"/>
      <c r="NZY75" s="172"/>
      <c r="NZZ75" s="172"/>
      <c r="OAA75" s="172"/>
      <c r="OAB75" s="172"/>
      <c r="OAC75" s="172"/>
      <c r="OAD75" s="172"/>
      <c r="OAE75" s="172"/>
      <c r="OAF75" s="172"/>
      <c r="OAG75" s="172"/>
      <c r="OAH75" s="172"/>
      <c r="OAI75" s="172"/>
      <c r="OAJ75" s="172"/>
      <c r="OAK75" s="172"/>
      <c r="OAL75" s="172"/>
      <c r="OAM75" s="172"/>
      <c r="OAN75" s="172"/>
      <c r="OAO75" s="172"/>
      <c r="OAP75" s="172"/>
      <c r="OAQ75" s="172"/>
      <c r="OAR75" s="172"/>
      <c r="OAS75" s="172"/>
      <c r="OAT75" s="172"/>
      <c r="OAU75" s="172"/>
      <c r="OAV75" s="172"/>
      <c r="OAW75" s="172"/>
      <c r="OAX75" s="172"/>
      <c r="OAY75" s="172"/>
      <c r="OAZ75" s="172"/>
      <c r="OBA75" s="172"/>
      <c r="OBB75" s="172"/>
      <c r="OBC75" s="172"/>
      <c r="OBD75" s="172"/>
      <c r="OBE75" s="172"/>
      <c r="OBF75" s="172"/>
      <c r="OBG75" s="172"/>
      <c r="OBH75" s="172"/>
      <c r="OBI75" s="172"/>
      <c r="OBJ75" s="172"/>
      <c r="OBK75" s="172"/>
      <c r="OBL75" s="172"/>
      <c r="OBM75" s="172"/>
      <c r="OBN75" s="172"/>
      <c r="OBO75" s="172"/>
      <c r="OBP75" s="172"/>
      <c r="OBQ75" s="172"/>
      <c r="OBR75" s="172"/>
      <c r="OBS75" s="172"/>
      <c r="OBT75" s="172"/>
      <c r="OBU75" s="172"/>
      <c r="OBV75" s="172"/>
      <c r="OBW75" s="172"/>
      <c r="OBX75" s="172"/>
      <c r="OBY75" s="172"/>
      <c r="OBZ75" s="172"/>
      <c r="OCA75" s="172"/>
      <c r="OCB75" s="172"/>
      <c r="OCC75" s="172"/>
      <c r="OCD75" s="172"/>
      <c r="OCE75" s="172"/>
      <c r="OCF75" s="172"/>
      <c r="OCG75" s="172"/>
      <c r="OCH75" s="172"/>
      <c r="OCI75" s="172"/>
      <c r="OCJ75" s="172"/>
      <c r="OCK75" s="172"/>
      <c r="OCL75" s="172"/>
      <c r="OCM75" s="172"/>
      <c r="OCN75" s="172"/>
      <c r="OCO75" s="172"/>
      <c r="OCP75" s="172"/>
      <c r="OCQ75" s="172"/>
      <c r="OCR75" s="172"/>
      <c r="OCS75" s="172"/>
      <c r="OCT75" s="172"/>
      <c r="OCU75" s="172"/>
      <c r="OCV75" s="172"/>
      <c r="OCW75" s="172"/>
      <c r="OCX75" s="172"/>
      <c r="OCY75" s="172"/>
      <c r="OCZ75" s="172"/>
      <c r="ODA75" s="172"/>
      <c r="ODB75" s="172"/>
      <c r="ODC75" s="172"/>
      <c r="ODD75" s="172"/>
      <c r="ODE75" s="172"/>
      <c r="ODF75" s="172"/>
      <c r="ODG75" s="172"/>
      <c r="ODH75" s="172"/>
      <c r="ODI75" s="172"/>
      <c r="ODJ75" s="172"/>
      <c r="ODK75" s="172"/>
      <c r="ODL75" s="172"/>
      <c r="ODM75" s="172"/>
      <c r="ODN75" s="172"/>
      <c r="ODO75" s="172"/>
      <c r="ODP75" s="172"/>
      <c r="ODQ75" s="172"/>
      <c r="ODR75" s="172"/>
      <c r="ODS75" s="172"/>
      <c r="ODT75" s="172"/>
      <c r="ODU75" s="172"/>
      <c r="ODV75" s="172"/>
      <c r="ODW75" s="172"/>
      <c r="ODX75" s="172"/>
      <c r="ODY75" s="172"/>
      <c r="ODZ75" s="172"/>
      <c r="OEA75" s="172"/>
      <c r="OEB75" s="172"/>
      <c r="OEC75" s="172"/>
      <c r="OED75" s="172"/>
      <c r="OEE75" s="172"/>
      <c r="OEF75" s="172"/>
      <c r="OEG75" s="172"/>
      <c r="OEH75" s="172"/>
      <c r="OEI75" s="172"/>
      <c r="OEJ75" s="172"/>
      <c r="OEK75" s="172"/>
      <c r="OEL75" s="172"/>
      <c r="OEM75" s="172"/>
      <c r="OEN75" s="172"/>
      <c r="OEO75" s="172"/>
      <c r="OEP75" s="172"/>
      <c r="OEQ75" s="172"/>
      <c r="OER75" s="172"/>
      <c r="OES75" s="172"/>
      <c r="OET75" s="172"/>
      <c r="OEU75" s="172"/>
      <c r="OEV75" s="172"/>
      <c r="OEW75" s="172"/>
      <c r="OEX75" s="172"/>
      <c r="OEY75" s="172"/>
      <c r="OEZ75" s="172"/>
      <c r="OFA75" s="172"/>
      <c r="OFB75" s="172"/>
      <c r="OFC75" s="172"/>
      <c r="OFD75" s="172"/>
      <c r="OFE75" s="172"/>
      <c r="OFF75" s="172"/>
      <c r="OFG75" s="172"/>
      <c r="OFH75" s="172"/>
      <c r="OFI75" s="172"/>
      <c r="OFJ75" s="172"/>
      <c r="OFK75" s="172"/>
      <c r="OFL75" s="172"/>
      <c r="OFM75" s="172"/>
      <c r="OFN75" s="172"/>
      <c r="OFO75" s="172"/>
      <c r="OFP75" s="172"/>
      <c r="OFQ75" s="172"/>
      <c r="OFR75" s="172"/>
      <c r="OFS75" s="172"/>
      <c r="OFT75" s="172"/>
      <c r="OFU75" s="172"/>
      <c r="OFV75" s="172"/>
      <c r="OFW75" s="172"/>
      <c r="OFX75" s="172"/>
      <c r="OFY75" s="172"/>
      <c r="OFZ75" s="172"/>
      <c r="OGA75" s="172"/>
      <c r="OGB75" s="172"/>
      <c r="OGC75" s="172"/>
      <c r="OGD75" s="172"/>
      <c r="OGE75" s="172"/>
      <c r="OGF75" s="172"/>
      <c r="OGG75" s="172"/>
      <c r="OGH75" s="172"/>
      <c r="OGI75" s="172"/>
      <c r="OGJ75" s="172"/>
      <c r="OGK75" s="172"/>
      <c r="OGL75" s="172"/>
      <c r="OGM75" s="172"/>
      <c r="OGN75" s="172"/>
      <c r="OGO75" s="172"/>
      <c r="OGP75" s="172"/>
      <c r="OGQ75" s="172"/>
      <c r="OGR75" s="172"/>
      <c r="OGS75" s="172"/>
      <c r="OGT75" s="172"/>
      <c r="OGU75" s="172"/>
      <c r="OGV75" s="172"/>
      <c r="OGW75" s="172"/>
      <c r="OGX75" s="172"/>
      <c r="OGY75" s="172"/>
      <c r="OGZ75" s="172"/>
      <c r="OHA75" s="172"/>
      <c r="OHB75" s="172"/>
      <c r="OHC75" s="172"/>
      <c r="OHD75" s="172"/>
      <c r="OHE75" s="172"/>
      <c r="OHF75" s="172"/>
      <c r="OHG75" s="172"/>
      <c r="OHH75" s="172"/>
      <c r="OHI75" s="172"/>
      <c r="OHJ75" s="172"/>
      <c r="OHK75" s="172"/>
      <c r="OHL75" s="172"/>
      <c r="OHM75" s="172"/>
      <c r="OHN75" s="172"/>
      <c r="OHO75" s="172"/>
      <c r="OHP75" s="172"/>
      <c r="OHQ75" s="172"/>
      <c r="OHR75" s="172"/>
      <c r="OHS75" s="172"/>
      <c r="OHT75" s="172"/>
      <c r="OHU75" s="172"/>
      <c r="OHV75" s="172"/>
      <c r="OHW75" s="172"/>
      <c r="OHX75" s="172"/>
      <c r="OHY75" s="172"/>
      <c r="OHZ75" s="172"/>
      <c r="OIA75" s="172"/>
      <c r="OIB75" s="172"/>
      <c r="OIC75" s="172"/>
      <c r="OID75" s="172"/>
      <c r="OIE75" s="172"/>
      <c r="OIF75" s="172"/>
      <c r="OIG75" s="172"/>
      <c r="OIH75" s="172"/>
      <c r="OII75" s="172"/>
      <c r="OIJ75" s="172"/>
      <c r="OIK75" s="172"/>
      <c r="OIL75" s="172"/>
      <c r="OIM75" s="172"/>
      <c r="OIN75" s="172"/>
      <c r="OIO75" s="172"/>
      <c r="OIP75" s="172"/>
      <c r="OIQ75" s="172"/>
      <c r="OIR75" s="172"/>
      <c r="OIS75" s="172"/>
      <c r="OIT75" s="172"/>
      <c r="OIU75" s="172"/>
      <c r="OIV75" s="172"/>
      <c r="OIW75" s="172"/>
      <c r="OIX75" s="172"/>
      <c r="OIY75" s="172"/>
      <c r="OIZ75" s="172"/>
      <c r="OJA75" s="172"/>
      <c r="OJB75" s="172"/>
      <c r="OJC75" s="172"/>
      <c r="OJD75" s="172"/>
      <c r="OJE75" s="172"/>
      <c r="OJF75" s="172"/>
      <c r="OJG75" s="172"/>
      <c r="OJH75" s="172"/>
      <c r="OJI75" s="172"/>
      <c r="OJJ75" s="172"/>
      <c r="OJK75" s="172"/>
      <c r="OJL75" s="172"/>
      <c r="OJM75" s="172"/>
      <c r="OJN75" s="172"/>
      <c r="OJO75" s="172"/>
      <c r="OJP75" s="172"/>
      <c r="OJQ75" s="172"/>
      <c r="OJR75" s="172"/>
      <c r="OJS75" s="172"/>
      <c r="OJT75" s="172"/>
      <c r="OJU75" s="172"/>
      <c r="OJV75" s="172"/>
      <c r="OJW75" s="172"/>
      <c r="OJX75" s="172"/>
      <c r="OJY75" s="172"/>
      <c r="OJZ75" s="172"/>
      <c r="OKA75" s="172"/>
      <c r="OKB75" s="172"/>
      <c r="OKC75" s="172"/>
      <c r="OKD75" s="172"/>
      <c r="OKE75" s="172"/>
      <c r="OKF75" s="172"/>
      <c r="OKG75" s="172"/>
      <c r="OKH75" s="172"/>
      <c r="OKI75" s="172"/>
      <c r="OKJ75" s="172"/>
      <c r="OKK75" s="172"/>
      <c r="OKL75" s="172"/>
      <c r="OKM75" s="172"/>
      <c r="OKN75" s="172"/>
      <c r="OKO75" s="172"/>
      <c r="OKP75" s="172"/>
      <c r="OKQ75" s="172"/>
      <c r="OKR75" s="172"/>
      <c r="OKS75" s="172"/>
      <c r="OKT75" s="172"/>
      <c r="OKU75" s="172"/>
      <c r="OKV75" s="172"/>
      <c r="OKW75" s="172"/>
      <c r="OKX75" s="172"/>
      <c r="OKY75" s="172"/>
      <c r="OKZ75" s="172"/>
      <c r="OLA75" s="172"/>
      <c r="OLB75" s="172"/>
      <c r="OLC75" s="172"/>
      <c r="OLD75" s="172"/>
      <c r="OLE75" s="172"/>
      <c r="OLF75" s="172"/>
      <c r="OLG75" s="172"/>
      <c r="OLH75" s="172"/>
      <c r="OLI75" s="172"/>
      <c r="OLJ75" s="172"/>
      <c r="OLK75" s="172"/>
      <c r="OLL75" s="172"/>
      <c r="OLM75" s="172"/>
      <c r="OLN75" s="172"/>
      <c r="OLO75" s="172"/>
      <c r="OLP75" s="172"/>
      <c r="OLQ75" s="172"/>
      <c r="OLR75" s="172"/>
      <c r="OLS75" s="172"/>
      <c r="OLT75" s="172"/>
      <c r="OLU75" s="172"/>
      <c r="OLV75" s="172"/>
      <c r="OLW75" s="172"/>
      <c r="OLX75" s="172"/>
      <c r="OLY75" s="172"/>
      <c r="OLZ75" s="172"/>
      <c r="OMA75" s="172"/>
      <c r="OMB75" s="172"/>
      <c r="OMC75" s="172"/>
      <c r="OMD75" s="172"/>
      <c r="OME75" s="172"/>
      <c r="OMF75" s="172"/>
      <c r="OMG75" s="172"/>
      <c r="OMH75" s="172"/>
      <c r="OMI75" s="172"/>
      <c r="OMJ75" s="172"/>
      <c r="OMK75" s="172"/>
      <c r="OML75" s="172"/>
      <c r="OMM75" s="172"/>
      <c r="OMN75" s="172"/>
      <c r="OMO75" s="172"/>
      <c r="OMP75" s="172"/>
      <c r="OMQ75" s="172"/>
      <c r="OMR75" s="172"/>
      <c r="OMS75" s="172"/>
      <c r="OMT75" s="172"/>
      <c r="OMU75" s="172"/>
      <c r="OMV75" s="172"/>
      <c r="OMW75" s="172"/>
      <c r="OMX75" s="172"/>
      <c r="OMY75" s="172"/>
      <c r="OMZ75" s="172"/>
      <c r="ONA75" s="172"/>
      <c r="ONB75" s="172"/>
      <c r="ONC75" s="172"/>
      <c r="OND75" s="172"/>
      <c r="ONE75" s="172"/>
      <c r="ONF75" s="172"/>
      <c r="ONG75" s="172"/>
      <c r="ONH75" s="172"/>
      <c r="ONI75" s="172"/>
      <c r="ONJ75" s="172"/>
      <c r="ONK75" s="172"/>
      <c r="ONL75" s="172"/>
      <c r="ONM75" s="172"/>
      <c r="ONN75" s="172"/>
      <c r="ONO75" s="172"/>
      <c r="ONP75" s="172"/>
      <c r="ONQ75" s="172"/>
      <c r="ONR75" s="172"/>
      <c r="ONS75" s="172"/>
      <c r="ONT75" s="172"/>
      <c r="ONU75" s="172"/>
      <c r="ONV75" s="172"/>
      <c r="ONW75" s="172"/>
      <c r="ONX75" s="172"/>
      <c r="ONY75" s="172"/>
      <c r="ONZ75" s="172"/>
      <c r="OOA75" s="172"/>
      <c r="OOB75" s="172"/>
      <c r="OOC75" s="172"/>
      <c r="OOD75" s="172"/>
      <c r="OOE75" s="172"/>
      <c r="OOF75" s="172"/>
      <c r="OOG75" s="172"/>
      <c r="OOH75" s="172"/>
      <c r="OOI75" s="172"/>
      <c r="OOJ75" s="172"/>
      <c r="OOK75" s="172"/>
      <c r="OOL75" s="172"/>
      <c r="OOM75" s="172"/>
      <c r="OON75" s="172"/>
      <c r="OOO75" s="172"/>
      <c r="OOP75" s="172"/>
      <c r="OOQ75" s="172"/>
      <c r="OOR75" s="172"/>
      <c r="OOS75" s="172"/>
      <c r="OOT75" s="172"/>
      <c r="OOU75" s="172"/>
      <c r="OOV75" s="172"/>
      <c r="OOW75" s="172"/>
      <c r="OOX75" s="172"/>
      <c r="OOY75" s="172"/>
      <c r="OOZ75" s="172"/>
      <c r="OPA75" s="172"/>
      <c r="OPB75" s="172"/>
      <c r="OPC75" s="172"/>
      <c r="OPD75" s="172"/>
      <c r="OPE75" s="172"/>
      <c r="OPF75" s="172"/>
      <c r="OPG75" s="172"/>
      <c r="OPH75" s="172"/>
      <c r="OPI75" s="172"/>
      <c r="OPJ75" s="172"/>
      <c r="OPK75" s="172"/>
      <c r="OPL75" s="172"/>
      <c r="OPM75" s="172"/>
      <c r="OPN75" s="172"/>
      <c r="OPO75" s="172"/>
      <c r="OPP75" s="172"/>
      <c r="OPQ75" s="172"/>
      <c r="OPR75" s="172"/>
      <c r="OPS75" s="172"/>
      <c r="OPT75" s="172"/>
      <c r="OPU75" s="172"/>
      <c r="OPV75" s="172"/>
      <c r="OPW75" s="172"/>
      <c r="OPX75" s="172"/>
      <c r="OPY75" s="172"/>
      <c r="OPZ75" s="172"/>
      <c r="OQA75" s="172"/>
      <c r="OQB75" s="172"/>
      <c r="OQC75" s="172"/>
      <c r="OQD75" s="172"/>
      <c r="OQE75" s="172"/>
      <c r="OQF75" s="172"/>
      <c r="OQG75" s="172"/>
      <c r="OQH75" s="172"/>
      <c r="OQI75" s="172"/>
      <c r="OQJ75" s="172"/>
      <c r="OQK75" s="172"/>
      <c r="OQL75" s="172"/>
      <c r="OQM75" s="172"/>
      <c r="OQN75" s="172"/>
      <c r="OQO75" s="172"/>
      <c r="OQP75" s="172"/>
      <c r="OQQ75" s="172"/>
      <c r="OQR75" s="172"/>
      <c r="OQS75" s="172"/>
      <c r="OQT75" s="172"/>
      <c r="OQU75" s="172"/>
      <c r="OQV75" s="172"/>
      <c r="OQW75" s="172"/>
      <c r="OQX75" s="172"/>
      <c r="OQY75" s="172"/>
      <c r="OQZ75" s="172"/>
      <c r="ORA75" s="172"/>
      <c r="ORB75" s="172"/>
      <c r="ORC75" s="172"/>
      <c r="ORD75" s="172"/>
      <c r="ORE75" s="172"/>
      <c r="ORF75" s="172"/>
      <c r="ORG75" s="172"/>
      <c r="ORH75" s="172"/>
      <c r="ORI75" s="172"/>
      <c r="ORJ75" s="172"/>
      <c r="ORK75" s="172"/>
      <c r="ORL75" s="172"/>
      <c r="ORM75" s="172"/>
      <c r="ORN75" s="172"/>
      <c r="ORO75" s="172"/>
      <c r="ORP75" s="172"/>
      <c r="ORQ75" s="172"/>
      <c r="ORR75" s="172"/>
      <c r="ORS75" s="172"/>
      <c r="ORT75" s="172"/>
      <c r="ORU75" s="172"/>
      <c r="ORV75" s="172"/>
      <c r="ORW75" s="172"/>
      <c r="ORX75" s="172"/>
      <c r="ORY75" s="172"/>
      <c r="ORZ75" s="172"/>
      <c r="OSA75" s="172"/>
      <c r="OSB75" s="172"/>
      <c r="OSC75" s="172"/>
      <c r="OSD75" s="172"/>
      <c r="OSE75" s="172"/>
      <c r="OSF75" s="172"/>
      <c r="OSG75" s="172"/>
      <c r="OSH75" s="172"/>
      <c r="OSI75" s="172"/>
      <c r="OSJ75" s="172"/>
      <c r="OSK75" s="172"/>
      <c r="OSL75" s="172"/>
      <c r="OSM75" s="172"/>
      <c r="OSN75" s="172"/>
      <c r="OSO75" s="172"/>
      <c r="OSP75" s="172"/>
      <c r="OSQ75" s="172"/>
      <c r="OSR75" s="172"/>
      <c r="OSS75" s="172"/>
      <c r="OST75" s="172"/>
      <c r="OSU75" s="172"/>
      <c r="OSV75" s="172"/>
      <c r="OSW75" s="172"/>
      <c r="OSX75" s="172"/>
      <c r="OSY75" s="172"/>
      <c r="OSZ75" s="172"/>
      <c r="OTA75" s="172"/>
      <c r="OTB75" s="172"/>
      <c r="OTC75" s="172"/>
      <c r="OTD75" s="172"/>
      <c r="OTE75" s="172"/>
      <c r="OTF75" s="172"/>
      <c r="OTG75" s="172"/>
      <c r="OTH75" s="172"/>
      <c r="OTI75" s="172"/>
      <c r="OTJ75" s="172"/>
      <c r="OTK75" s="172"/>
      <c r="OTL75" s="172"/>
      <c r="OTM75" s="172"/>
      <c r="OTN75" s="172"/>
      <c r="OTO75" s="172"/>
      <c r="OTP75" s="172"/>
      <c r="OTQ75" s="172"/>
      <c r="OTR75" s="172"/>
      <c r="OTS75" s="172"/>
      <c r="OTT75" s="172"/>
      <c r="OTU75" s="172"/>
      <c r="OTV75" s="172"/>
      <c r="OTW75" s="172"/>
      <c r="OTX75" s="172"/>
      <c r="OTY75" s="172"/>
      <c r="OTZ75" s="172"/>
      <c r="OUA75" s="172"/>
      <c r="OUB75" s="172"/>
      <c r="OUC75" s="172"/>
      <c r="OUD75" s="172"/>
      <c r="OUE75" s="172"/>
      <c r="OUF75" s="172"/>
      <c r="OUG75" s="172"/>
      <c r="OUH75" s="172"/>
      <c r="OUI75" s="172"/>
      <c r="OUJ75" s="172"/>
      <c r="OUK75" s="172"/>
      <c r="OUL75" s="172"/>
      <c r="OUM75" s="172"/>
      <c r="OUN75" s="172"/>
      <c r="OUO75" s="172"/>
      <c r="OUP75" s="172"/>
      <c r="OUQ75" s="172"/>
      <c r="OUR75" s="172"/>
      <c r="OUS75" s="172"/>
      <c r="OUT75" s="172"/>
      <c r="OUU75" s="172"/>
      <c r="OUV75" s="172"/>
      <c r="OUW75" s="172"/>
      <c r="OUX75" s="172"/>
      <c r="OUY75" s="172"/>
      <c r="OUZ75" s="172"/>
      <c r="OVA75" s="172"/>
      <c r="OVB75" s="172"/>
      <c r="OVC75" s="172"/>
      <c r="OVD75" s="172"/>
      <c r="OVE75" s="172"/>
      <c r="OVF75" s="172"/>
      <c r="OVG75" s="172"/>
      <c r="OVH75" s="172"/>
      <c r="OVI75" s="172"/>
      <c r="OVJ75" s="172"/>
      <c r="OVK75" s="172"/>
      <c r="OVL75" s="172"/>
      <c r="OVM75" s="172"/>
      <c r="OVN75" s="172"/>
      <c r="OVO75" s="172"/>
      <c r="OVP75" s="172"/>
      <c r="OVQ75" s="172"/>
      <c r="OVR75" s="172"/>
      <c r="OVS75" s="172"/>
      <c r="OVT75" s="172"/>
      <c r="OVU75" s="172"/>
      <c r="OVV75" s="172"/>
      <c r="OVW75" s="172"/>
      <c r="OVX75" s="172"/>
      <c r="OVY75" s="172"/>
      <c r="OVZ75" s="172"/>
      <c r="OWA75" s="172"/>
      <c r="OWB75" s="172"/>
      <c r="OWC75" s="172"/>
      <c r="OWD75" s="172"/>
      <c r="OWE75" s="172"/>
      <c r="OWF75" s="172"/>
      <c r="OWG75" s="172"/>
      <c r="OWH75" s="172"/>
      <c r="OWI75" s="172"/>
      <c r="OWJ75" s="172"/>
      <c r="OWK75" s="172"/>
      <c r="OWL75" s="172"/>
      <c r="OWM75" s="172"/>
      <c r="OWN75" s="172"/>
      <c r="OWO75" s="172"/>
      <c r="OWP75" s="172"/>
      <c r="OWQ75" s="172"/>
      <c r="OWR75" s="172"/>
      <c r="OWS75" s="172"/>
      <c r="OWT75" s="172"/>
      <c r="OWU75" s="172"/>
      <c r="OWV75" s="172"/>
      <c r="OWW75" s="172"/>
      <c r="OWX75" s="172"/>
      <c r="OWY75" s="172"/>
      <c r="OWZ75" s="172"/>
      <c r="OXA75" s="172"/>
      <c r="OXB75" s="172"/>
      <c r="OXC75" s="172"/>
      <c r="OXD75" s="172"/>
      <c r="OXE75" s="172"/>
      <c r="OXF75" s="172"/>
      <c r="OXG75" s="172"/>
      <c r="OXH75" s="172"/>
      <c r="OXI75" s="172"/>
      <c r="OXJ75" s="172"/>
      <c r="OXK75" s="172"/>
      <c r="OXL75" s="172"/>
      <c r="OXM75" s="172"/>
      <c r="OXN75" s="172"/>
      <c r="OXO75" s="172"/>
      <c r="OXP75" s="172"/>
      <c r="OXQ75" s="172"/>
      <c r="OXR75" s="172"/>
      <c r="OXS75" s="172"/>
      <c r="OXT75" s="172"/>
      <c r="OXU75" s="172"/>
      <c r="OXV75" s="172"/>
      <c r="OXW75" s="172"/>
      <c r="OXX75" s="172"/>
      <c r="OXY75" s="172"/>
      <c r="OXZ75" s="172"/>
      <c r="OYA75" s="172"/>
      <c r="OYB75" s="172"/>
      <c r="OYC75" s="172"/>
      <c r="OYD75" s="172"/>
      <c r="OYE75" s="172"/>
      <c r="OYF75" s="172"/>
      <c r="OYG75" s="172"/>
      <c r="OYH75" s="172"/>
      <c r="OYI75" s="172"/>
      <c r="OYJ75" s="172"/>
      <c r="OYK75" s="172"/>
      <c r="OYL75" s="172"/>
      <c r="OYM75" s="172"/>
      <c r="OYN75" s="172"/>
      <c r="OYO75" s="172"/>
      <c r="OYP75" s="172"/>
      <c r="OYQ75" s="172"/>
      <c r="OYR75" s="172"/>
      <c r="OYS75" s="172"/>
      <c r="OYT75" s="172"/>
      <c r="OYU75" s="172"/>
      <c r="OYV75" s="172"/>
      <c r="OYW75" s="172"/>
      <c r="OYX75" s="172"/>
      <c r="OYY75" s="172"/>
      <c r="OYZ75" s="172"/>
      <c r="OZA75" s="172"/>
      <c r="OZB75" s="172"/>
      <c r="OZC75" s="172"/>
      <c r="OZD75" s="172"/>
      <c r="OZE75" s="172"/>
      <c r="OZF75" s="172"/>
      <c r="OZG75" s="172"/>
      <c r="OZH75" s="172"/>
      <c r="OZI75" s="172"/>
      <c r="OZJ75" s="172"/>
      <c r="OZK75" s="172"/>
      <c r="OZL75" s="172"/>
      <c r="OZM75" s="172"/>
      <c r="OZN75" s="172"/>
      <c r="OZO75" s="172"/>
      <c r="OZP75" s="172"/>
      <c r="OZQ75" s="172"/>
      <c r="OZR75" s="172"/>
      <c r="OZS75" s="172"/>
      <c r="OZT75" s="172"/>
      <c r="OZU75" s="172"/>
      <c r="OZV75" s="172"/>
      <c r="OZW75" s="172"/>
      <c r="OZX75" s="172"/>
      <c r="OZY75" s="172"/>
      <c r="OZZ75" s="172"/>
      <c r="PAA75" s="172"/>
      <c r="PAB75" s="172"/>
      <c r="PAC75" s="172"/>
      <c r="PAD75" s="172"/>
      <c r="PAE75" s="172"/>
      <c r="PAF75" s="172"/>
      <c r="PAG75" s="172"/>
      <c r="PAH75" s="172"/>
      <c r="PAI75" s="172"/>
      <c r="PAJ75" s="172"/>
      <c r="PAK75" s="172"/>
      <c r="PAL75" s="172"/>
      <c r="PAM75" s="172"/>
      <c r="PAN75" s="172"/>
      <c r="PAO75" s="172"/>
      <c r="PAP75" s="172"/>
      <c r="PAQ75" s="172"/>
      <c r="PAR75" s="172"/>
      <c r="PAS75" s="172"/>
      <c r="PAT75" s="172"/>
      <c r="PAU75" s="172"/>
      <c r="PAV75" s="172"/>
      <c r="PAW75" s="172"/>
      <c r="PAX75" s="172"/>
      <c r="PAY75" s="172"/>
      <c r="PAZ75" s="172"/>
      <c r="PBA75" s="172"/>
      <c r="PBB75" s="172"/>
      <c r="PBC75" s="172"/>
      <c r="PBD75" s="172"/>
      <c r="PBE75" s="172"/>
      <c r="PBF75" s="172"/>
      <c r="PBG75" s="172"/>
      <c r="PBH75" s="172"/>
      <c r="PBI75" s="172"/>
      <c r="PBJ75" s="172"/>
      <c r="PBK75" s="172"/>
      <c r="PBL75" s="172"/>
      <c r="PBM75" s="172"/>
      <c r="PBN75" s="172"/>
      <c r="PBO75" s="172"/>
      <c r="PBP75" s="172"/>
      <c r="PBQ75" s="172"/>
      <c r="PBR75" s="172"/>
      <c r="PBS75" s="172"/>
      <c r="PBT75" s="172"/>
      <c r="PBU75" s="172"/>
      <c r="PBV75" s="172"/>
      <c r="PBW75" s="172"/>
      <c r="PBX75" s="172"/>
      <c r="PBY75" s="172"/>
      <c r="PBZ75" s="172"/>
      <c r="PCA75" s="172"/>
      <c r="PCB75" s="172"/>
      <c r="PCC75" s="172"/>
      <c r="PCD75" s="172"/>
      <c r="PCE75" s="172"/>
      <c r="PCF75" s="172"/>
      <c r="PCG75" s="172"/>
      <c r="PCH75" s="172"/>
      <c r="PCI75" s="172"/>
      <c r="PCJ75" s="172"/>
      <c r="PCK75" s="172"/>
      <c r="PCL75" s="172"/>
      <c r="PCM75" s="172"/>
      <c r="PCN75" s="172"/>
      <c r="PCO75" s="172"/>
      <c r="PCP75" s="172"/>
      <c r="PCQ75" s="172"/>
      <c r="PCR75" s="172"/>
      <c r="PCS75" s="172"/>
      <c r="PCT75" s="172"/>
      <c r="PCU75" s="172"/>
      <c r="PCV75" s="172"/>
      <c r="PCW75" s="172"/>
      <c r="PCX75" s="172"/>
      <c r="PCY75" s="172"/>
      <c r="PCZ75" s="172"/>
      <c r="PDA75" s="172"/>
      <c r="PDB75" s="172"/>
      <c r="PDC75" s="172"/>
      <c r="PDD75" s="172"/>
      <c r="PDE75" s="172"/>
      <c r="PDF75" s="172"/>
      <c r="PDG75" s="172"/>
      <c r="PDH75" s="172"/>
      <c r="PDI75" s="172"/>
      <c r="PDJ75" s="172"/>
      <c r="PDK75" s="172"/>
      <c r="PDL75" s="172"/>
      <c r="PDM75" s="172"/>
      <c r="PDN75" s="172"/>
      <c r="PDO75" s="172"/>
      <c r="PDP75" s="172"/>
      <c r="PDQ75" s="172"/>
      <c r="PDR75" s="172"/>
      <c r="PDS75" s="172"/>
      <c r="PDT75" s="172"/>
      <c r="PDU75" s="172"/>
      <c r="PDV75" s="172"/>
      <c r="PDW75" s="172"/>
      <c r="PDX75" s="172"/>
      <c r="PDY75" s="172"/>
      <c r="PDZ75" s="172"/>
      <c r="PEA75" s="172"/>
      <c r="PEB75" s="172"/>
      <c r="PEC75" s="172"/>
      <c r="PED75" s="172"/>
      <c r="PEE75" s="172"/>
      <c r="PEF75" s="172"/>
      <c r="PEG75" s="172"/>
      <c r="PEH75" s="172"/>
      <c r="PEI75" s="172"/>
      <c r="PEJ75" s="172"/>
      <c r="PEK75" s="172"/>
      <c r="PEL75" s="172"/>
      <c r="PEM75" s="172"/>
      <c r="PEN75" s="172"/>
      <c r="PEO75" s="172"/>
      <c r="PEP75" s="172"/>
      <c r="PEQ75" s="172"/>
      <c r="PER75" s="172"/>
      <c r="PES75" s="172"/>
      <c r="PET75" s="172"/>
      <c r="PEU75" s="172"/>
      <c r="PEV75" s="172"/>
      <c r="PEW75" s="172"/>
      <c r="PEX75" s="172"/>
      <c r="PEY75" s="172"/>
      <c r="PEZ75" s="172"/>
      <c r="PFA75" s="172"/>
      <c r="PFB75" s="172"/>
      <c r="PFC75" s="172"/>
      <c r="PFD75" s="172"/>
      <c r="PFE75" s="172"/>
      <c r="PFF75" s="172"/>
      <c r="PFG75" s="172"/>
      <c r="PFH75" s="172"/>
      <c r="PFI75" s="172"/>
      <c r="PFJ75" s="172"/>
      <c r="PFK75" s="172"/>
      <c r="PFL75" s="172"/>
      <c r="PFM75" s="172"/>
      <c r="PFN75" s="172"/>
      <c r="PFO75" s="172"/>
      <c r="PFP75" s="172"/>
      <c r="PFQ75" s="172"/>
      <c r="PFR75" s="172"/>
      <c r="PFS75" s="172"/>
      <c r="PFT75" s="172"/>
      <c r="PFU75" s="172"/>
      <c r="PFV75" s="172"/>
      <c r="PFW75" s="172"/>
      <c r="PFX75" s="172"/>
      <c r="PFY75" s="172"/>
      <c r="PFZ75" s="172"/>
      <c r="PGA75" s="172"/>
      <c r="PGB75" s="172"/>
      <c r="PGC75" s="172"/>
      <c r="PGD75" s="172"/>
      <c r="PGE75" s="172"/>
      <c r="PGF75" s="172"/>
      <c r="PGG75" s="172"/>
      <c r="PGH75" s="172"/>
      <c r="PGI75" s="172"/>
      <c r="PGJ75" s="172"/>
      <c r="PGK75" s="172"/>
      <c r="PGL75" s="172"/>
      <c r="PGM75" s="172"/>
      <c r="PGN75" s="172"/>
      <c r="PGO75" s="172"/>
      <c r="PGP75" s="172"/>
      <c r="PGQ75" s="172"/>
      <c r="PGR75" s="172"/>
      <c r="PGS75" s="172"/>
      <c r="PGT75" s="172"/>
      <c r="PGU75" s="172"/>
      <c r="PGV75" s="172"/>
      <c r="PGW75" s="172"/>
      <c r="PGX75" s="172"/>
      <c r="PGY75" s="172"/>
      <c r="PGZ75" s="172"/>
      <c r="PHA75" s="172"/>
      <c r="PHB75" s="172"/>
      <c r="PHC75" s="172"/>
      <c r="PHD75" s="172"/>
      <c r="PHE75" s="172"/>
      <c r="PHF75" s="172"/>
      <c r="PHG75" s="172"/>
      <c r="PHH75" s="172"/>
      <c r="PHI75" s="172"/>
      <c r="PHJ75" s="172"/>
      <c r="PHK75" s="172"/>
      <c r="PHL75" s="172"/>
      <c r="PHM75" s="172"/>
      <c r="PHN75" s="172"/>
      <c r="PHO75" s="172"/>
      <c r="PHP75" s="172"/>
      <c r="PHQ75" s="172"/>
      <c r="PHR75" s="172"/>
      <c r="PHS75" s="172"/>
      <c r="PHT75" s="172"/>
      <c r="PHU75" s="172"/>
      <c r="PHV75" s="172"/>
      <c r="PHW75" s="172"/>
      <c r="PHX75" s="172"/>
      <c r="PHY75" s="172"/>
      <c r="PHZ75" s="172"/>
      <c r="PIA75" s="172"/>
      <c r="PIB75" s="172"/>
      <c r="PIC75" s="172"/>
      <c r="PID75" s="172"/>
      <c r="PIE75" s="172"/>
      <c r="PIF75" s="172"/>
      <c r="PIG75" s="172"/>
      <c r="PIH75" s="172"/>
      <c r="PII75" s="172"/>
      <c r="PIJ75" s="172"/>
      <c r="PIK75" s="172"/>
      <c r="PIL75" s="172"/>
      <c r="PIM75" s="172"/>
      <c r="PIN75" s="172"/>
      <c r="PIO75" s="172"/>
      <c r="PIP75" s="172"/>
      <c r="PIQ75" s="172"/>
      <c r="PIR75" s="172"/>
      <c r="PIS75" s="172"/>
      <c r="PIT75" s="172"/>
      <c r="PIU75" s="172"/>
      <c r="PIV75" s="172"/>
      <c r="PIW75" s="172"/>
      <c r="PIX75" s="172"/>
      <c r="PIY75" s="172"/>
      <c r="PIZ75" s="172"/>
      <c r="PJA75" s="172"/>
      <c r="PJB75" s="172"/>
      <c r="PJC75" s="172"/>
      <c r="PJD75" s="172"/>
      <c r="PJE75" s="172"/>
      <c r="PJF75" s="172"/>
      <c r="PJG75" s="172"/>
      <c r="PJH75" s="172"/>
      <c r="PJI75" s="172"/>
      <c r="PJJ75" s="172"/>
      <c r="PJK75" s="172"/>
      <c r="PJL75" s="172"/>
      <c r="PJM75" s="172"/>
      <c r="PJN75" s="172"/>
      <c r="PJO75" s="172"/>
      <c r="PJP75" s="172"/>
      <c r="PJQ75" s="172"/>
      <c r="PJR75" s="172"/>
      <c r="PJS75" s="172"/>
      <c r="PJT75" s="172"/>
      <c r="PJU75" s="172"/>
      <c r="PJV75" s="172"/>
      <c r="PJW75" s="172"/>
      <c r="PJX75" s="172"/>
      <c r="PJY75" s="172"/>
      <c r="PJZ75" s="172"/>
      <c r="PKA75" s="172"/>
      <c r="PKB75" s="172"/>
      <c r="PKC75" s="172"/>
      <c r="PKD75" s="172"/>
      <c r="PKE75" s="172"/>
      <c r="PKF75" s="172"/>
      <c r="PKG75" s="172"/>
      <c r="PKH75" s="172"/>
      <c r="PKI75" s="172"/>
      <c r="PKJ75" s="172"/>
      <c r="PKK75" s="172"/>
      <c r="PKL75" s="172"/>
      <c r="PKM75" s="172"/>
      <c r="PKN75" s="172"/>
      <c r="PKO75" s="172"/>
      <c r="PKP75" s="172"/>
      <c r="PKQ75" s="172"/>
      <c r="PKR75" s="172"/>
      <c r="PKS75" s="172"/>
      <c r="PKT75" s="172"/>
      <c r="PKU75" s="172"/>
      <c r="PKV75" s="172"/>
      <c r="PKW75" s="172"/>
      <c r="PKX75" s="172"/>
      <c r="PKY75" s="172"/>
      <c r="PKZ75" s="172"/>
      <c r="PLA75" s="172"/>
      <c r="PLB75" s="172"/>
      <c r="PLC75" s="172"/>
      <c r="PLD75" s="172"/>
      <c r="PLE75" s="172"/>
      <c r="PLF75" s="172"/>
      <c r="PLG75" s="172"/>
      <c r="PLH75" s="172"/>
      <c r="PLI75" s="172"/>
      <c r="PLJ75" s="172"/>
      <c r="PLK75" s="172"/>
      <c r="PLL75" s="172"/>
      <c r="PLM75" s="172"/>
      <c r="PLN75" s="172"/>
      <c r="PLO75" s="172"/>
      <c r="PLP75" s="172"/>
      <c r="PLQ75" s="172"/>
      <c r="PLR75" s="172"/>
      <c r="PLS75" s="172"/>
      <c r="PLT75" s="172"/>
      <c r="PLU75" s="172"/>
      <c r="PLV75" s="172"/>
      <c r="PLW75" s="172"/>
      <c r="PLX75" s="172"/>
      <c r="PLY75" s="172"/>
      <c r="PLZ75" s="172"/>
      <c r="PMA75" s="172"/>
      <c r="PMB75" s="172"/>
      <c r="PMC75" s="172"/>
      <c r="PMD75" s="172"/>
      <c r="PME75" s="172"/>
      <c r="PMF75" s="172"/>
      <c r="PMG75" s="172"/>
      <c r="PMH75" s="172"/>
      <c r="PMI75" s="172"/>
      <c r="PMJ75" s="172"/>
      <c r="PMK75" s="172"/>
      <c r="PML75" s="172"/>
      <c r="PMM75" s="172"/>
      <c r="PMN75" s="172"/>
      <c r="PMO75" s="172"/>
      <c r="PMP75" s="172"/>
      <c r="PMQ75" s="172"/>
      <c r="PMR75" s="172"/>
      <c r="PMS75" s="172"/>
      <c r="PMT75" s="172"/>
      <c r="PMU75" s="172"/>
      <c r="PMV75" s="172"/>
      <c r="PMW75" s="172"/>
      <c r="PMX75" s="172"/>
      <c r="PMY75" s="172"/>
      <c r="PMZ75" s="172"/>
      <c r="PNA75" s="172"/>
      <c r="PNB75" s="172"/>
      <c r="PNC75" s="172"/>
      <c r="PND75" s="172"/>
      <c r="PNE75" s="172"/>
      <c r="PNF75" s="172"/>
      <c r="PNG75" s="172"/>
      <c r="PNH75" s="172"/>
      <c r="PNI75" s="172"/>
      <c r="PNJ75" s="172"/>
      <c r="PNK75" s="172"/>
      <c r="PNL75" s="172"/>
      <c r="PNM75" s="172"/>
      <c r="PNN75" s="172"/>
      <c r="PNO75" s="172"/>
      <c r="PNP75" s="172"/>
      <c r="PNQ75" s="172"/>
      <c r="PNR75" s="172"/>
      <c r="PNS75" s="172"/>
      <c r="PNT75" s="172"/>
      <c r="PNU75" s="172"/>
      <c r="PNV75" s="172"/>
      <c r="PNW75" s="172"/>
      <c r="PNX75" s="172"/>
      <c r="PNY75" s="172"/>
      <c r="PNZ75" s="172"/>
      <c r="POA75" s="172"/>
      <c r="POB75" s="172"/>
      <c r="POC75" s="172"/>
      <c r="POD75" s="172"/>
      <c r="POE75" s="172"/>
      <c r="POF75" s="172"/>
      <c r="POG75" s="172"/>
      <c r="POH75" s="172"/>
      <c r="POI75" s="172"/>
      <c r="POJ75" s="172"/>
      <c r="POK75" s="172"/>
      <c r="POL75" s="172"/>
      <c r="POM75" s="172"/>
      <c r="PON75" s="172"/>
      <c r="POO75" s="172"/>
      <c r="POP75" s="172"/>
      <c r="POQ75" s="172"/>
      <c r="POR75" s="172"/>
      <c r="POS75" s="172"/>
      <c r="POT75" s="172"/>
      <c r="POU75" s="172"/>
      <c r="POV75" s="172"/>
      <c r="POW75" s="172"/>
      <c r="POX75" s="172"/>
      <c r="POY75" s="172"/>
      <c r="POZ75" s="172"/>
      <c r="PPA75" s="172"/>
      <c r="PPB75" s="172"/>
      <c r="PPC75" s="172"/>
      <c r="PPD75" s="172"/>
      <c r="PPE75" s="172"/>
      <c r="PPF75" s="172"/>
      <c r="PPG75" s="172"/>
      <c r="PPH75" s="172"/>
      <c r="PPI75" s="172"/>
      <c r="PPJ75" s="172"/>
      <c r="PPK75" s="172"/>
      <c r="PPL75" s="172"/>
      <c r="PPM75" s="172"/>
      <c r="PPN75" s="172"/>
      <c r="PPO75" s="172"/>
      <c r="PPP75" s="172"/>
      <c r="PPQ75" s="172"/>
      <c r="PPR75" s="172"/>
      <c r="PPS75" s="172"/>
      <c r="PPT75" s="172"/>
      <c r="PPU75" s="172"/>
      <c r="PPV75" s="172"/>
      <c r="PPW75" s="172"/>
      <c r="PPX75" s="172"/>
      <c r="PPY75" s="172"/>
      <c r="PPZ75" s="172"/>
      <c r="PQA75" s="172"/>
      <c r="PQB75" s="172"/>
      <c r="PQC75" s="172"/>
      <c r="PQD75" s="172"/>
      <c r="PQE75" s="172"/>
      <c r="PQF75" s="172"/>
      <c r="PQG75" s="172"/>
      <c r="PQH75" s="172"/>
      <c r="PQI75" s="172"/>
      <c r="PQJ75" s="172"/>
      <c r="PQK75" s="172"/>
      <c r="PQL75" s="172"/>
      <c r="PQM75" s="172"/>
      <c r="PQN75" s="172"/>
      <c r="PQO75" s="172"/>
      <c r="PQP75" s="172"/>
      <c r="PQQ75" s="172"/>
      <c r="PQR75" s="172"/>
      <c r="PQS75" s="172"/>
      <c r="PQT75" s="172"/>
      <c r="PQU75" s="172"/>
      <c r="PQV75" s="172"/>
      <c r="PQW75" s="172"/>
      <c r="PQX75" s="172"/>
      <c r="PQY75" s="172"/>
      <c r="PQZ75" s="172"/>
      <c r="PRA75" s="172"/>
      <c r="PRB75" s="172"/>
      <c r="PRC75" s="172"/>
      <c r="PRD75" s="172"/>
      <c r="PRE75" s="172"/>
      <c r="PRF75" s="172"/>
      <c r="PRG75" s="172"/>
      <c r="PRH75" s="172"/>
      <c r="PRI75" s="172"/>
      <c r="PRJ75" s="172"/>
      <c r="PRK75" s="172"/>
      <c r="PRL75" s="172"/>
      <c r="PRM75" s="172"/>
      <c r="PRN75" s="172"/>
      <c r="PRO75" s="172"/>
      <c r="PRP75" s="172"/>
      <c r="PRQ75" s="172"/>
      <c r="PRR75" s="172"/>
      <c r="PRS75" s="172"/>
      <c r="PRT75" s="172"/>
      <c r="PRU75" s="172"/>
      <c r="PRV75" s="172"/>
      <c r="PRW75" s="172"/>
      <c r="PRX75" s="172"/>
      <c r="PRY75" s="172"/>
      <c r="PRZ75" s="172"/>
      <c r="PSA75" s="172"/>
      <c r="PSB75" s="172"/>
      <c r="PSC75" s="172"/>
      <c r="PSD75" s="172"/>
      <c r="PSE75" s="172"/>
      <c r="PSF75" s="172"/>
      <c r="PSG75" s="172"/>
      <c r="PSH75" s="172"/>
      <c r="PSI75" s="172"/>
      <c r="PSJ75" s="172"/>
      <c r="PSK75" s="172"/>
      <c r="PSL75" s="172"/>
      <c r="PSM75" s="172"/>
      <c r="PSN75" s="172"/>
      <c r="PSO75" s="172"/>
      <c r="PSP75" s="172"/>
      <c r="PSQ75" s="172"/>
      <c r="PSR75" s="172"/>
      <c r="PSS75" s="172"/>
      <c r="PST75" s="172"/>
      <c r="PSU75" s="172"/>
      <c r="PSV75" s="172"/>
      <c r="PSW75" s="172"/>
      <c r="PSX75" s="172"/>
      <c r="PSY75" s="172"/>
      <c r="PSZ75" s="172"/>
      <c r="PTA75" s="172"/>
      <c r="PTB75" s="172"/>
      <c r="PTC75" s="172"/>
      <c r="PTD75" s="172"/>
      <c r="PTE75" s="172"/>
      <c r="PTF75" s="172"/>
      <c r="PTG75" s="172"/>
      <c r="PTH75" s="172"/>
      <c r="PTI75" s="172"/>
      <c r="PTJ75" s="172"/>
      <c r="PTK75" s="172"/>
      <c r="PTL75" s="172"/>
      <c r="PTM75" s="172"/>
      <c r="PTN75" s="172"/>
      <c r="PTO75" s="172"/>
      <c r="PTP75" s="172"/>
      <c r="PTQ75" s="172"/>
      <c r="PTR75" s="172"/>
      <c r="PTS75" s="172"/>
      <c r="PTT75" s="172"/>
      <c r="PTU75" s="172"/>
      <c r="PTV75" s="172"/>
      <c r="PTW75" s="172"/>
      <c r="PTX75" s="172"/>
      <c r="PTY75" s="172"/>
      <c r="PTZ75" s="172"/>
      <c r="PUA75" s="172"/>
      <c r="PUB75" s="172"/>
      <c r="PUC75" s="172"/>
      <c r="PUD75" s="172"/>
      <c r="PUE75" s="172"/>
      <c r="PUF75" s="172"/>
      <c r="PUG75" s="172"/>
      <c r="PUH75" s="172"/>
      <c r="PUI75" s="172"/>
      <c r="PUJ75" s="172"/>
      <c r="PUK75" s="172"/>
      <c r="PUL75" s="172"/>
      <c r="PUM75" s="172"/>
      <c r="PUN75" s="172"/>
      <c r="PUO75" s="172"/>
      <c r="PUP75" s="172"/>
      <c r="PUQ75" s="172"/>
      <c r="PUR75" s="172"/>
      <c r="PUS75" s="172"/>
      <c r="PUT75" s="172"/>
      <c r="PUU75" s="172"/>
      <c r="PUV75" s="172"/>
      <c r="PUW75" s="172"/>
      <c r="PUX75" s="172"/>
      <c r="PUY75" s="172"/>
      <c r="PUZ75" s="172"/>
      <c r="PVA75" s="172"/>
      <c r="PVB75" s="172"/>
      <c r="PVC75" s="172"/>
      <c r="PVD75" s="172"/>
      <c r="PVE75" s="172"/>
      <c r="PVF75" s="172"/>
      <c r="PVG75" s="172"/>
      <c r="PVH75" s="172"/>
      <c r="PVI75" s="172"/>
      <c r="PVJ75" s="172"/>
      <c r="PVK75" s="172"/>
      <c r="PVL75" s="172"/>
      <c r="PVM75" s="172"/>
      <c r="PVN75" s="172"/>
      <c r="PVO75" s="172"/>
      <c r="PVP75" s="172"/>
      <c r="PVQ75" s="172"/>
      <c r="PVR75" s="172"/>
      <c r="PVS75" s="172"/>
      <c r="PVT75" s="172"/>
      <c r="PVU75" s="172"/>
      <c r="PVV75" s="172"/>
      <c r="PVW75" s="172"/>
      <c r="PVX75" s="172"/>
      <c r="PVY75" s="172"/>
      <c r="PVZ75" s="172"/>
      <c r="PWA75" s="172"/>
      <c r="PWB75" s="172"/>
      <c r="PWC75" s="172"/>
      <c r="PWD75" s="172"/>
      <c r="PWE75" s="172"/>
      <c r="PWF75" s="172"/>
      <c r="PWG75" s="172"/>
      <c r="PWH75" s="172"/>
      <c r="PWI75" s="172"/>
      <c r="PWJ75" s="172"/>
      <c r="PWK75" s="172"/>
      <c r="PWL75" s="172"/>
      <c r="PWM75" s="172"/>
      <c r="PWN75" s="172"/>
      <c r="PWO75" s="172"/>
      <c r="PWP75" s="172"/>
      <c r="PWQ75" s="172"/>
      <c r="PWR75" s="172"/>
      <c r="PWS75" s="172"/>
      <c r="PWT75" s="172"/>
      <c r="PWU75" s="172"/>
      <c r="PWV75" s="172"/>
      <c r="PWW75" s="172"/>
      <c r="PWX75" s="172"/>
      <c r="PWY75" s="172"/>
      <c r="PWZ75" s="172"/>
      <c r="PXA75" s="172"/>
      <c r="PXB75" s="172"/>
      <c r="PXC75" s="172"/>
      <c r="PXD75" s="172"/>
      <c r="PXE75" s="172"/>
      <c r="PXF75" s="172"/>
      <c r="PXG75" s="172"/>
      <c r="PXH75" s="172"/>
      <c r="PXI75" s="172"/>
      <c r="PXJ75" s="172"/>
      <c r="PXK75" s="172"/>
      <c r="PXL75" s="172"/>
      <c r="PXM75" s="172"/>
      <c r="PXN75" s="172"/>
      <c r="PXO75" s="172"/>
      <c r="PXP75" s="172"/>
      <c r="PXQ75" s="172"/>
      <c r="PXR75" s="172"/>
      <c r="PXS75" s="172"/>
      <c r="PXT75" s="172"/>
      <c r="PXU75" s="172"/>
      <c r="PXV75" s="172"/>
      <c r="PXW75" s="172"/>
      <c r="PXX75" s="172"/>
      <c r="PXY75" s="172"/>
      <c r="PXZ75" s="172"/>
      <c r="PYA75" s="172"/>
      <c r="PYB75" s="172"/>
      <c r="PYC75" s="172"/>
      <c r="PYD75" s="172"/>
      <c r="PYE75" s="172"/>
      <c r="PYF75" s="172"/>
      <c r="PYG75" s="172"/>
      <c r="PYH75" s="172"/>
      <c r="PYI75" s="172"/>
      <c r="PYJ75" s="172"/>
      <c r="PYK75" s="172"/>
      <c r="PYL75" s="172"/>
      <c r="PYM75" s="172"/>
      <c r="PYN75" s="172"/>
      <c r="PYO75" s="172"/>
      <c r="PYP75" s="172"/>
      <c r="PYQ75" s="172"/>
      <c r="PYR75" s="172"/>
      <c r="PYS75" s="172"/>
      <c r="PYT75" s="172"/>
      <c r="PYU75" s="172"/>
      <c r="PYV75" s="172"/>
      <c r="PYW75" s="172"/>
      <c r="PYX75" s="172"/>
      <c r="PYY75" s="172"/>
      <c r="PYZ75" s="172"/>
      <c r="PZA75" s="172"/>
      <c r="PZB75" s="172"/>
      <c r="PZC75" s="172"/>
      <c r="PZD75" s="172"/>
      <c r="PZE75" s="172"/>
      <c r="PZF75" s="172"/>
      <c r="PZG75" s="172"/>
      <c r="PZH75" s="172"/>
      <c r="PZI75" s="172"/>
      <c r="PZJ75" s="172"/>
      <c r="PZK75" s="172"/>
      <c r="PZL75" s="172"/>
      <c r="PZM75" s="172"/>
      <c r="PZN75" s="172"/>
      <c r="PZO75" s="172"/>
      <c r="PZP75" s="172"/>
      <c r="PZQ75" s="172"/>
      <c r="PZR75" s="172"/>
      <c r="PZS75" s="172"/>
      <c r="PZT75" s="172"/>
      <c r="PZU75" s="172"/>
      <c r="PZV75" s="172"/>
      <c r="PZW75" s="172"/>
      <c r="PZX75" s="172"/>
      <c r="PZY75" s="172"/>
      <c r="PZZ75" s="172"/>
      <c r="QAA75" s="172"/>
      <c r="QAB75" s="172"/>
      <c r="QAC75" s="172"/>
      <c r="QAD75" s="172"/>
      <c r="QAE75" s="172"/>
      <c r="QAF75" s="172"/>
      <c r="QAG75" s="172"/>
      <c r="QAH75" s="172"/>
      <c r="QAI75" s="172"/>
      <c r="QAJ75" s="172"/>
      <c r="QAK75" s="172"/>
      <c r="QAL75" s="172"/>
      <c r="QAM75" s="172"/>
      <c r="QAN75" s="172"/>
      <c r="QAO75" s="172"/>
      <c r="QAP75" s="172"/>
      <c r="QAQ75" s="172"/>
      <c r="QAR75" s="172"/>
      <c r="QAS75" s="172"/>
      <c r="QAT75" s="172"/>
      <c r="QAU75" s="172"/>
      <c r="QAV75" s="172"/>
      <c r="QAW75" s="172"/>
      <c r="QAX75" s="172"/>
      <c r="QAY75" s="172"/>
      <c r="QAZ75" s="172"/>
      <c r="QBA75" s="172"/>
      <c r="QBB75" s="172"/>
      <c r="QBC75" s="172"/>
      <c r="QBD75" s="172"/>
      <c r="QBE75" s="172"/>
      <c r="QBF75" s="172"/>
      <c r="QBG75" s="172"/>
      <c r="QBH75" s="172"/>
      <c r="QBI75" s="172"/>
      <c r="QBJ75" s="172"/>
      <c r="QBK75" s="172"/>
      <c r="QBL75" s="172"/>
      <c r="QBM75" s="172"/>
      <c r="QBN75" s="172"/>
      <c r="QBO75" s="172"/>
      <c r="QBP75" s="172"/>
      <c r="QBQ75" s="172"/>
      <c r="QBR75" s="172"/>
      <c r="QBS75" s="172"/>
      <c r="QBT75" s="172"/>
      <c r="QBU75" s="172"/>
      <c r="QBV75" s="172"/>
      <c r="QBW75" s="172"/>
      <c r="QBX75" s="172"/>
      <c r="QBY75" s="172"/>
      <c r="QBZ75" s="172"/>
      <c r="QCA75" s="172"/>
      <c r="QCB75" s="172"/>
      <c r="QCC75" s="172"/>
      <c r="QCD75" s="172"/>
      <c r="QCE75" s="172"/>
      <c r="QCF75" s="172"/>
      <c r="QCG75" s="172"/>
      <c r="QCH75" s="172"/>
      <c r="QCI75" s="172"/>
      <c r="QCJ75" s="172"/>
      <c r="QCK75" s="172"/>
      <c r="QCL75" s="172"/>
      <c r="QCM75" s="172"/>
      <c r="QCN75" s="172"/>
      <c r="QCO75" s="172"/>
      <c r="QCP75" s="172"/>
      <c r="QCQ75" s="172"/>
      <c r="QCR75" s="172"/>
      <c r="QCS75" s="172"/>
      <c r="QCT75" s="172"/>
      <c r="QCU75" s="172"/>
      <c r="QCV75" s="172"/>
      <c r="QCW75" s="172"/>
      <c r="QCX75" s="172"/>
      <c r="QCY75" s="172"/>
      <c r="QCZ75" s="172"/>
      <c r="QDA75" s="172"/>
      <c r="QDB75" s="172"/>
      <c r="QDC75" s="172"/>
      <c r="QDD75" s="172"/>
      <c r="QDE75" s="172"/>
      <c r="QDF75" s="172"/>
      <c r="QDG75" s="172"/>
      <c r="QDH75" s="172"/>
      <c r="QDI75" s="172"/>
      <c r="QDJ75" s="172"/>
      <c r="QDK75" s="172"/>
      <c r="QDL75" s="172"/>
      <c r="QDM75" s="172"/>
      <c r="QDN75" s="172"/>
      <c r="QDO75" s="172"/>
      <c r="QDP75" s="172"/>
      <c r="QDQ75" s="172"/>
      <c r="QDR75" s="172"/>
      <c r="QDS75" s="172"/>
      <c r="QDT75" s="172"/>
      <c r="QDU75" s="172"/>
      <c r="QDV75" s="172"/>
      <c r="QDW75" s="172"/>
      <c r="QDX75" s="172"/>
      <c r="QDY75" s="172"/>
      <c r="QDZ75" s="172"/>
      <c r="QEA75" s="172"/>
      <c r="QEB75" s="172"/>
      <c r="QEC75" s="172"/>
      <c r="QED75" s="172"/>
      <c r="QEE75" s="172"/>
      <c r="QEF75" s="172"/>
      <c r="QEG75" s="172"/>
      <c r="QEH75" s="172"/>
      <c r="QEI75" s="172"/>
      <c r="QEJ75" s="172"/>
      <c r="QEK75" s="172"/>
      <c r="QEL75" s="172"/>
      <c r="QEM75" s="172"/>
      <c r="QEN75" s="172"/>
      <c r="QEO75" s="172"/>
      <c r="QEP75" s="172"/>
      <c r="QEQ75" s="172"/>
      <c r="QER75" s="172"/>
      <c r="QES75" s="172"/>
      <c r="QET75" s="172"/>
      <c r="QEU75" s="172"/>
      <c r="QEV75" s="172"/>
      <c r="QEW75" s="172"/>
      <c r="QEX75" s="172"/>
      <c r="QEY75" s="172"/>
      <c r="QEZ75" s="172"/>
      <c r="QFA75" s="172"/>
      <c r="QFB75" s="172"/>
      <c r="QFC75" s="172"/>
      <c r="QFD75" s="172"/>
      <c r="QFE75" s="172"/>
      <c r="QFF75" s="172"/>
      <c r="QFG75" s="172"/>
      <c r="QFH75" s="172"/>
      <c r="QFI75" s="172"/>
      <c r="QFJ75" s="172"/>
      <c r="QFK75" s="172"/>
      <c r="QFL75" s="172"/>
      <c r="QFM75" s="172"/>
      <c r="QFN75" s="172"/>
      <c r="QFO75" s="172"/>
      <c r="QFP75" s="172"/>
      <c r="QFQ75" s="172"/>
      <c r="QFR75" s="172"/>
      <c r="QFS75" s="172"/>
      <c r="QFT75" s="172"/>
      <c r="QFU75" s="172"/>
      <c r="QFV75" s="172"/>
      <c r="QFW75" s="172"/>
      <c r="QFX75" s="172"/>
      <c r="QFY75" s="172"/>
      <c r="QFZ75" s="172"/>
      <c r="QGA75" s="172"/>
      <c r="QGB75" s="172"/>
      <c r="QGC75" s="172"/>
      <c r="QGD75" s="172"/>
      <c r="QGE75" s="172"/>
      <c r="QGF75" s="172"/>
      <c r="QGG75" s="172"/>
      <c r="QGH75" s="172"/>
      <c r="QGI75" s="172"/>
      <c r="QGJ75" s="172"/>
      <c r="QGK75" s="172"/>
      <c r="QGL75" s="172"/>
      <c r="QGM75" s="172"/>
      <c r="QGN75" s="172"/>
      <c r="QGO75" s="172"/>
      <c r="QGP75" s="172"/>
      <c r="QGQ75" s="172"/>
      <c r="QGR75" s="172"/>
      <c r="QGS75" s="172"/>
      <c r="QGT75" s="172"/>
      <c r="QGU75" s="172"/>
      <c r="QGV75" s="172"/>
      <c r="QGW75" s="172"/>
      <c r="QGX75" s="172"/>
      <c r="QGY75" s="172"/>
      <c r="QGZ75" s="172"/>
      <c r="QHA75" s="172"/>
      <c r="QHB75" s="172"/>
      <c r="QHC75" s="172"/>
      <c r="QHD75" s="172"/>
      <c r="QHE75" s="172"/>
      <c r="QHF75" s="172"/>
      <c r="QHG75" s="172"/>
      <c r="QHH75" s="172"/>
      <c r="QHI75" s="172"/>
      <c r="QHJ75" s="172"/>
      <c r="QHK75" s="172"/>
      <c r="QHL75" s="172"/>
      <c r="QHM75" s="172"/>
      <c r="QHN75" s="172"/>
      <c r="QHO75" s="172"/>
      <c r="QHP75" s="172"/>
      <c r="QHQ75" s="172"/>
      <c r="QHR75" s="172"/>
      <c r="QHS75" s="172"/>
      <c r="QHT75" s="172"/>
      <c r="QHU75" s="172"/>
      <c r="QHV75" s="172"/>
      <c r="QHW75" s="172"/>
      <c r="QHX75" s="172"/>
      <c r="QHY75" s="172"/>
      <c r="QHZ75" s="172"/>
      <c r="QIA75" s="172"/>
      <c r="QIB75" s="172"/>
      <c r="QIC75" s="172"/>
      <c r="QID75" s="172"/>
      <c r="QIE75" s="172"/>
      <c r="QIF75" s="172"/>
      <c r="QIG75" s="172"/>
      <c r="QIH75" s="172"/>
      <c r="QII75" s="172"/>
      <c r="QIJ75" s="172"/>
      <c r="QIK75" s="172"/>
      <c r="QIL75" s="172"/>
      <c r="QIM75" s="172"/>
      <c r="QIN75" s="172"/>
      <c r="QIO75" s="172"/>
      <c r="QIP75" s="172"/>
      <c r="QIQ75" s="172"/>
      <c r="QIR75" s="172"/>
      <c r="QIS75" s="172"/>
      <c r="QIT75" s="172"/>
      <c r="QIU75" s="172"/>
      <c r="QIV75" s="172"/>
      <c r="QIW75" s="172"/>
      <c r="QIX75" s="172"/>
      <c r="QIY75" s="172"/>
      <c r="QIZ75" s="172"/>
      <c r="QJA75" s="172"/>
      <c r="QJB75" s="172"/>
      <c r="QJC75" s="172"/>
      <c r="QJD75" s="172"/>
      <c r="QJE75" s="172"/>
      <c r="QJF75" s="172"/>
      <c r="QJG75" s="172"/>
      <c r="QJH75" s="172"/>
      <c r="QJI75" s="172"/>
      <c r="QJJ75" s="172"/>
      <c r="QJK75" s="172"/>
      <c r="QJL75" s="172"/>
      <c r="QJM75" s="172"/>
      <c r="QJN75" s="172"/>
      <c r="QJO75" s="172"/>
      <c r="QJP75" s="172"/>
      <c r="QJQ75" s="172"/>
      <c r="QJR75" s="172"/>
      <c r="QJS75" s="172"/>
      <c r="QJT75" s="172"/>
      <c r="QJU75" s="172"/>
      <c r="QJV75" s="172"/>
      <c r="QJW75" s="172"/>
      <c r="QJX75" s="172"/>
      <c r="QJY75" s="172"/>
      <c r="QJZ75" s="172"/>
      <c r="QKA75" s="172"/>
      <c r="QKB75" s="172"/>
      <c r="QKC75" s="172"/>
      <c r="QKD75" s="172"/>
      <c r="QKE75" s="172"/>
      <c r="QKF75" s="172"/>
      <c r="QKG75" s="172"/>
      <c r="QKH75" s="172"/>
      <c r="QKI75" s="172"/>
      <c r="QKJ75" s="172"/>
      <c r="QKK75" s="172"/>
      <c r="QKL75" s="172"/>
      <c r="QKM75" s="172"/>
      <c r="QKN75" s="172"/>
      <c r="QKO75" s="172"/>
      <c r="QKP75" s="172"/>
      <c r="QKQ75" s="172"/>
      <c r="QKR75" s="172"/>
      <c r="QKS75" s="172"/>
      <c r="QKT75" s="172"/>
      <c r="QKU75" s="172"/>
      <c r="QKV75" s="172"/>
      <c r="QKW75" s="172"/>
      <c r="QKX75" s="172"/>
      <c r="QKY75" s="172"/>
      <c r="QKZ75" s="172"/>
      <c r="QLA75" s="172"/>
      <c r="QLB75" s="172"/>
      <c r="QLC75" s="172"/>
      <c r="QLD75" s="172"/>
      <c r="QLE75" s="172"/>
      <c r="QLF75" s="172"/>
      <c r="QLG75" s="172"/>
      <c r="QLH75" s="172"/>
      <c r="QLI75" s="172"/>
      <c r="QLJ75" s="172"/>
      <c r="QLK75" s="172"/>
      <c r="QLL75" s="172"/>
      <c r="QLM75" s="172"/>
      <c r="QLN75" s="172"/>
      <c r="QLO75" s="172"/>
      <c r="QLP75" s="172"/>
      <c r="QLQ75" s="172"/>
      <c r="QLR75" s="172"/>
      <c r="QLS75" s="172"/>
      <c r="QLT75" s="172"/>
      <c r="QLU75" s="172"/>
      <c r="QLV75" s="172"/>
      <c r="QLW75" s="172"/>
      <c r="QLX75" s="172"/>
      <c r="QLY75" s="172"/>
      <c r="QLZ75" s="172"/>
      <c r="QMA75" s="172"/>
      <c r="QMB75" s="172"/>
      <c r="QMC75" s="172"/>
      <c r="QMD75" s="172"/>
      <c r="QME75" s="172"/>
      <c r="QMF75" s="172"/>
      <c r="QMG75" s="172"/>
      <c r="QMH75" s="172"/>
      <c r="QMI75" s="172"/>
      <c r="QMJ75" s="172"/>
      <c r="QMK75" s="172"/>
      <c r="QML75" s="172"/>
      <c r="QMM75" s="172"/>
      <c r="QMN75" s="172"/>
      <c r="QMO75" s="172"/>
      <c r="QMP75" s="172"/>
      <c r="QMQ75" s="172"/>
      <c r="QMR75" s="172"/>
      <c r="QMS75" s="172"/>
      <c r="QMT75" s="172"/>
      <c r="QMU75" s="172"/>
      <c r="QMV75" s="172"/>
      <c r="QMW75" s="172"/>
      <c r="QMX75" s="172"/>
      <c r="QMY75" s="172"/>
      <c r="QMZ75" s="172"/>
      <c r="QNA75" s="172"/>
      <c r="QNB75" s="172"/>
      <c r="QNC75" s="172"/>
      <c r="QND75" s="172"/>
      <c r="QNE75" s="172"/>
      <c r="QNF75" s="172"/>
      <c r="QNG75" s="172"/>
      <c r="QNH75" s="172"/>
      <c r="QNI75" s="172"/>
      <c r="QNJ75" s="172"/>
      <c r="QNK75" s="172"/>
      <c r="QNL75" s="172"/>
      <c r="QNM75" s="172"/>
      <c r="QNN75" s="172"/>
      <c r="QNO75" s="172"/>
      <c r="QNP75" s="172"/>
      <c r="QNQ75" s="172"/>
      <c r="QNR75" s="172"/>
      <c r="QNS75" s="172"/>
      <c r="QNT75" s="172"/>
      <c r="QNU75" s="172"/>
      <c r="QNV75" s="172"/>
      <c r="QNW75" s="172"/>
      <c r="QNX75" s="172"/>
      <c r="QNY75" s="172"/>
      <c r="QNZ75" s="172"/>
      <c r="QOA75" s="172"/>
      <c r="QOB75" s="172"/>
      <c r="QOC75" s="172"/>
      <c r="QOD75" s="172"/>
      <c r="QOE75" s="172"/>
      <c r="QOF75" s="172"/>
      <c r="QOG75" s="172"/>
      <c r="QOH75" s="172"/>
      <c r="QOI75" s="172"/>
      <c r="QOJ75" s="172"/>
      <c r="QOK75" s="172"/>
      <c r="QOL75" s="172"/>
      <c r="QOM75" s="172"/>
      <c r="QON75" s="172"/>
      <c r="QOO75" s="172"/>
      <c r="QOP75" s="172"/>
      <c r="QOQ75" s="172"/>
      <c r="QOR75" s="172"/>
      <c r="QOS75" s="172"/>
      <c r="QOT75" s="172"/>
      <c r="QOU75" s="172"/>
      <c r="QOV75" s="172"/>
      <c r="QOW75" s="172"/>
      <c r="QOX75" s="172"/>
      <c r="QOY75" s="172"/>
      <c r="QOZ75" s="172"/>
      <c r="QPA75" s="172"/>
      <c r="QPB75" s="172"/>
      <c r="QPC75" s="172"/>
      <c r="QPD75" s="172"/>
      <c r="QPE75" s="172"/>
      <c r="QPF75" s="172"/>
      <c r="QPG75" s="172"/>
      <c r="QPH75" s="172"/>
      <c r="QPI75" s="172"/>
      <c r="QPJ75" s="172"/>
      <c r="QPK75" s="172"/>
      <c r="QPL75" s="172"/>
      <c r="QPM75" s="172"/>
      <c r="QPN75" s="172"/>
      <c r="QPO75" s="172"/>
      <c r="QPP75" s="172"/>
      <c r="QPQ75" s="172"/>
      <c r="QPR75" s="172"/>
      <c r="QPS75" s="172"/>
      <c r="QPT75" s="172"/>
      <c r="QPU75" s="172"/>
      <c r="QPV75" s="172"/>
      <c r="QPW75" s="172"/>
      <c r="QPX75" s="172"/>
      <c r="QPY75" s="172"/>
      <c r="QPZ75" s="172"/>
      <c r="QQA75" s="172"/>
      <c r="QQB75" s="172"/>
      <c r="QQC75" s="172"/>
      <c r="QQD75" s="172"/>
      <c r="QQE75" s="172"/>
      <c r="QQF75" s="172"/>
      <c r="QQG75" s="172"/>
      <c r="QQH75" s="172"/>
      <c r="QQI75" s="172"/>
      <c r="QQJ75" s="172"/>
      <c r="QQK75" s="172"/>
      <c r="QQL75" s="172"/>
      <c r="QQM75" s="172"/>
      <c r="QQN75" s="172"/>
      <c r="QQO75" s="172"/>
      <c r="QQP75" s="172"/>
      <c r="QQQ75" s="172"/>
      <c r="QQR75" s="172"/>
      <c r="QQS75" s="172"/>
      <c r="QQT75" s="172"/>
      <c r="QQU75" s="172"/>
      <c r="QQV75" s="172"/>
      <c r="QQW75" s="172"/>
      <c r="QQX75" s="172"/>
      <c r="QQY75" s="172"/>
      <c r="QQZ75" s="172"/>
      <c r="QRA75" s="172"/>
      <c r="QRB75" s="172"/>
      <c r="QRC75" s="172"/>
      <c r="QRD75" s="172"/>
      <c r="QRE75" s="172"/>
      <c r="QRF75" s="172"/>
      <c r="QRG75" s="172"/>
      <c r="QRH75" s="172"/>
      <c r="QRI75" s="172"/>
      <c r="QRJ75" s="172"/>
      <c r="QRK75" s="172"/>
      <c r="QRL75" s="172"/>
      <c r="QRM75" s="172"/>
      <c r="QRN75" s="172"/>
      <c r="QRO75" s="172"/>
      <c r="QRP75" s="172"/>
      <c r="QRQ75" s="172"/>
      <c r="QRR75" s="172"/>
      <c r="QRS75" s="172"/>
      <c r="QRT75" s="172"/>
      <c r="QRU75" s="172"/>
      <c r="QRV75" s="172"/>
      <c r="QRW75" s="172"/>
      <c r="QRX75" s="172"/>
      <c r="QRY75" s="172"/>
      <c r="QRZ75" s="172"/>
      <c r="QSA75" s="172"/>
      <c r="QSB75" s="172"/>
      <c r="QSC75" s="172"/>
      <c r="QSD75" s="172"/>
      <c r="QSE75" s="172"/>
      <c r="QSF75" s="172"/>
      <c r="QSG75" s="172"/>
      <c r="QSH75" s="172"/>
      <c r="QSI75" s="172"/>
      <c r="QSJ75" s="172"/>
      <c r="QSK75" s="172"/>
      <c r="QSL75" s="172"/>
      <c r="QSM75" s="172"/>
      <c r="QSN75" s="172"/>
      <c r="QSO75" s="172"/>
      <c r="QSP75" s="172"/>
      <c r="QSQ75" s="172"/>
      <c r="QSR75" s="172"/>
      <c r="QSS75" s="172"/>
      <c r="QST75" s="172"/>
      <c r="QSU75" s="172"/>
      <c r="QSV75" s="172"/>
      <c r="QSW75" s="172"/>
      <c r="QSX75" s="172"/>
      <c r="QSY75" s="172"/>
      <c r="QSZ75" s="172"/>
      <c r="QTA75" s="172"/>
      <c r="QTB75" s="172"/>
      <c r="QTC75" s="172"/>
      <c r="QTD75" s="172"/>
      <c r="QTE75" s="172"/>
      <c r="QTF75" s="172"/>
      <c r="QTG75" s="172"/>
      <c r="QTH75" s="172"/>
      <c r="QTI75" s="172"/>
      <c r="QTJ75" s="172"/>
      <c r="QTK75" s="172"/>
      <c r="QTL75" s="172"/>
      <c r="QTM75" s="172"/>
      <c r="QTN75" s="172"/>
      <c r="QTO75" s="172"/>
      <c r="QTP75" s="172"/>
      <c r="QTQ75" s="172"/>
      <c r="QTR75" s="172"/>
      <c r="QTS75" s="172"/>
      <c r="QTT75" s="172"/>
      <c r="QTU75" s="172"/>
      <c r="QTV75" s="172"/>
      <c r="QTW75" s="172"/>
      <c r="QTX75" s="172"/>
      <c r="QTY75" s="172"/>
      <c r="QTZ75" s="172"/>
      <c r="QUA75" s="172"/>
      <c r="QUB75" s="172"/>
      <c r="QUC75" s="172"/>
      <c r="QUD75" s="172"/>
      <c r="QUE75" s="172"/>
      <c r="QUF75" s="172"/>
      <c r="QUG75" s="172"/>
      <c r="QUH75" s="172"/>
      <c r="QUI75" s="172"/>
      <c r="QUJ75" s="172"/>
      <c r="QUK75" s="172"/>
      <c r="QUL75" s="172"/>
      <c r="QUM75" s="172"/>
      <c r="QUN75" s="172"/>
      <c r="QUO75" s="172"/>
      <c r="QUP75" s="172"/>
      <c r="QUQ75" s="172"/>
      <c r="QUR75" s="172"/>
      <c r="QUS75" s="172"/>
      <c r="QUT75" s="172"/>
      <c r="QUU75" s="172"/>
      <c r="QUV75" s="172"/>
      <c r="QUW75" s="172"/>
      <c r="QUX75" s="172"/>
      <c r="QUY75" s="172"/>
      <c r="QUZ75" s="172"/>
      <c r="QVA75" s="172"/>
      <c r="QVB75" s="172"/>
      <c r="QVC75" s="172"/>
      <c r="QVD75" s="172"/>
      <c r="QVE75" s="172"/>
      <c r="QVF75" s="172"/>
      <c r="QVG75" s="172"/>
      <c r="QVH75" s="172"/>
      <c r="QVI75" s="172"/>
      <c r="QVJ75" s="172"/>
      <c r="QVK75" s="172"/>
      <c r="QVL75" s="172"/>
      <c r="QVM75" s="172"/>
      <c r="QVN75" s="172"/>
      <c r="QVO75" s="172"/>
      <c r="QVP75" s="172"/>
      <c r="QVQ75" s="172"/>
      <c r="QVR75" s="172"/>
      <c r="QVS75" s="172"/>
      <c r="QVT75" s="172"/>
      <c r="QVU75" s="172"/>
      <c r="QVV75" s="172"/>
      <c r="QVW75" s="172"/>
      <c r="QVX75" s="172"/>
      <c r="QVY75" s="172"/>
      <c r="QVZ75" s="172"/>
      <c r="QWA75" s="172"/>
      <c r="QWB75" s="172"/>
      <c r="QWC75" s="172"/>
      <c r="QWD75" s="172"/>
      <c r="QWE75" s="172"/>
      <c r="QWF75" s="172"/>
      <c r="QWG75" s="172"/>
      <c r="QWH75" s="172"/>
      <c r="QWI75" s="172"/>
      <c r="QWJ75" s="172"/>
      <c r="QWK75" s="172"/>
      <c r="QWL75" s="172"/>
      <c r="QWM75" s="172"/>
      <c r="QWN75" s="172"/>
      <c r="QWO75" s="172"/>
      <c r="QWP75" s="172"/>
      <c r="QWQ75" s="172"/>
      <c r="QWR75" s="172"/>
      <c r="QWS75" s="172"/>
      <c r="QWT75" s="172"/>
      <c r="QWU75" s="172"/>
      <c r="QWV75" s="172"/>
      <c r="QWW75" s="172"/>
      <c r="QWX75" s="172"/>
      <c r="QWY75" s="172"/>
      <c r="QWZ75" s="172"/>
      <c r="QXA75" s="172"/>
      <c r="QXB75" s="172"/>
      <c r="QXC75" s="172"/>
      <c r="QXD75" s="172"/>
      <c r="QXE75" s="172"/>
      <c r="QXF75" s="172"/>
      <c r="QXG75" s="172"/>
      <c r="QXH75" s="172"/>
      <c r="QXI75" s="172"/>
      <c r="QXJ75" s="172"/>
      <c r="QXK75" s="172"/>
      <c r="QXL75" s="172"/>
      <c r="QXM75" s="172"/>
      <c r="QXN75" s="172"/>
      <c r="QXO75" s="172"/>
      <c r="QXP75" s="172"/>
      <c r="QXQ75" s="172"/>
      <c r="QXR75" s="172"/>
      <c r="QXS75" s="172"/>
      <c r="QXT75" s="172"/>
      <c r="QXU75" s="172"/>
      <c r="QXV75" s="172"/>
      <c r="QXW75" s="172"/>
      <c r="QXX75" s="172"/>
      <c r="QXY75" s="172"/>
      <c r="QXZ75" s="172"/>
      <c r="QYA75" s="172"/>
      <c r="QYB75" s="172"/>
      <c r="QYC75" s="172"/>
      <c r="QYD75" s="172"/>
      <c r="QYE75" s="172"/>
      <c r="QYF75" s="172"/>
      <c r="QYG75" s="172"/>
      <c r="QYH75" s="172"/>
      <c r="QYI75" s="172"/>
      <c r="QYJ75" s="172"/>
      <c r="QYK75" s="172"/>
      <c r="QYL75" s="172"/>
      <c r="QYM75" s="172"/>
      <c r="QYN75" s="172"/>
      <c r="QYO75" s="172"/>
      <c r="QYP75" s="172"/>
      <c r="QYQ75" s="172"/>
      <c r="QYR75" s="172"/>
      <c r="QYS75" s="172"/>
      <c r="QYT75" s="172"/>
      <c r="QYU75" s="172"/>
      <c r="QYV75" s="172"/>
      <c r="QYW75" s="172"/>
      <c r="QYX75" s="172"/>
      <c r="QYY75" s="172"/>
      <c r="QYZ75" s="172"/>
      <c r="QZA75" s="172"/>
      <c r="QZB75" s="172"/>
      <c r="QZC75" s="172"/>
      <c r="QZD75" s="172"/>
      <c r="QZE75" s="172"/>
      <c r="QZF75" s="172"/>
      <c r="QZG75" s="172"/>
      <c r="QZH75" s="172"/>
      <c r="QZI75" s="172"/>
      <c r="QZJ75" s="172"/>
      <c r="QZK75" s="172"/>
      <c r="QZL75" s="172"/>
      <c r="QZM75" s="172"/>
      <c r="QZN75" s="172"/>
      <c r="QZO75" s="172"/>
      <c r="QZP75" s="172"/>
      <c r="QZQ75" s="172"/>
      <c r="QZR75" s="172"/>
      <c r="QZS75" s="172"/>
      <c r="QZT75" s="172"/>
      <c r="QZU75" s="172"/>
      <c r="QZV75" s="172"/>
      <c r="QZW75" s="172"/>
      <c r="QZX75" s="172"/>
      <c r="QZY75" s="172"/>
      <c r="QZZ75" s="172"/>
      <c r="RAA75" s="172"/>
      <c r="RAB75" s="172"/>
      <c r="RAC75" s="172"/>
      <c r="RAD75" s="172"/>
      <c r="RAE75" s="172"/>
      <c r="RAF75" s="172"/>
      <c r="RAG75" s="172"/>
      <c r="RAH75" s="172"/>
      <c r="RAI75" s="172"/>
      <c r="RAJ75" s="172"/>
      <c r="RAK75" s="172"/>
      <c r="RAL75" s="172"/>
      <c r="RAM75" s="172"/>
      <c r="RAN75" s="172"/>
      <c r="RAO75" s="172"/>
      <c r="RAP75" s="172"/>
      <c r="RAQ75" s="172"/>
      <c r="RAR75" s="172"/>
      <c r="RAS75" s="172"/>
      <c r="RAT75" s="172"/>
      <c r="RAU75" s="172"/>
      <c r="RAV75" s="172"/>
      <c r="RAW75" s="172"/>
      <c r="RAX75" s="172"/>
      <c r="RAY75" s="172"/>
      <c r="RAZ75" s="172"/>
      <c r="RBA75" s="172"/>
      <c r="RBB75" s="172"/>
      <c r="RBC75" s="172"/>
      <c r="RBD75" s="172"/>
      <c r="RBE75" s="172"/>
      <c r="RBF75" s="172"/>
      <c r="RBG75" s="172"/>
      <c r="RBH75" s="172"/>
      <c r="RBI75" s="172"/>
      <c r="RBJ75" s="172"/>
      <c r="RBK75" s="172"/>
      <c r="RBL75" s="172"/>
      <c r="RBM75" s="172"/>
      <c r="RBN75" s="172"/>
      <c r="RBO75" s="172"/>
      <c r="RBP75" s="172"/>
      <c r="RBQ75" s="172"/>
      <c r="RBR75" s="172"/>
      <c r="RBS75" s="172"/>
      <c r="RBT75" s="172"/>
      <c r="RBU75" s="172"/>
      <c r="RBV75" s="172"/>
      <c r="RBW75" s="172"/>
      <c r="RBX75" s="172"/>
      <c r="RBY75" s="172"/>
      <c r="RBZ75" s="172"/>
      <c r="RCA75" s="172"/>
      <c r="RCB75" s="172"/>
      <c r="RCC75" s="172"/>
      <c r="RCD75" s="172"/>
      <c r="RCE75" s="172"/>
      <c r="RCF75" s="172"/>
      <c r="RCG75" s="172"/>
      <c r="RCH75" s="172"/>
      <c r="RCI75" s="172"/>
      <c r="RCJ75" s="172"/>
      <c r="RCK75" s="172"/>
      <c r="RCL75" s="172"/>
      <c r="RCM75" s="172"/>
      <c r="RCN75" s="172"/>
      <c r="RCO75" s="172"/>
      <c r="RCP75" s="172"/>
      <c r="RCQ75" s="172"/>
      <c r="RCR75" s="172"/>
      <c r="RCS75" s="172"/>
      <c r="RCT75" s="172"/>
      <c r="RCU75" s="172"/>
      <c r="RCV75" s="172"/>
      <c r="RCW75" s="172"/>
      <c r="RCX75" s="172"/>
      <c r="RCY75" s="172"/>
      <c r="RCZ75" s="172"/>
      <c r="RDA75" s="172"/>
      <c r="RDB75" s="172"/>
      <c r="RDC75" s="172"/>
      <c r="RDD75" s="172"/>
      <c r="RDE75" s="172"/>
      <c r="RDF75" s="172"/>
      <c r="RDG75" s="172"/>
      <c r="RDH75" s="172"/>
      <c r="RDI75" s="172"/>
      <c r="RDJ75" s="172"/>
      <c r="RDK75" s="172"/>
      <c r="RDL75" s="172"/>
      <c r="RDM75" s="172"/>
      <c r="RDN75" s="172"/>
      <c r="RDO75" s="172"/>
      <c r="RDP75" s="172"/>
      <c r="RDQ75" s="172"/>
      <c r="RDR75" s="172"/>
      <c r="RDS75" s="172"/>
      <c r="RDT75" s="172"/>
      <c r="RDU75" s="172"/>
      <c r="RDV75" s="172"/>
      <c r="RDW75" s="172"/>
      <c r="RDX75" s="172"/>
      <c r="RDY75" s="172"/>
      <c r="RDZ75" s="172"/>
      <c r="REA75" s="172"/>
      <c r="REB75" s="172"/>
      <c r="REC75" s="172"/>
      <c r="RED75" s="172"/>
      <c r="REE75" s="172"/>
      <c r="REF75" s="172"/>
      <c r="REG75" s="172"/>
      <c r="REH75" s="172"/>
      <c r="REI75" s="172"/>
      <c r="REJ75" s="172"/>
      <c r="REK75" s="172"/>
      <c r="REL75" s="172"/>
      <c r="REM75" s="172"/>
      <c r="REN75" s="172"/>
      <c r="REO75" s="172"/>
      <c r="REP75" s="172"/>
      <c r="REQ75" s="172"/>
      <c r="RER75" s="172"/>
      <c r="RES75" s="172"/>
      <c r="RET75" s="172"/>
      <c r="REU75" s="172"/>
      <c r="REV75" s="172"/>
      <c r="REW75" s="172"/>
      <c r="REX75" s="172"/>
      <c r="REY75" s="172"/>
      <c r="REZ75" s="172"/>
      <c r="RFA75" s="172"/>
      <c r="RFB75" s="172"/>
      <c r="RFC75" s="172"/>
      <c r="RFD75" s="172"/>
      <c r="RFE75" s="172"/>
      <c r="RFF75" s="172"/>
      <c r="RFG75" s="172"/>
      <c r="RFH75" s="172"/>
      <c r="RFI75" s="172"/>
      <c r="RFJ75" s="172"/>
      <c r="RFK75" s="172"/>
      <c r="RFL75" s="172"/>
      <c r="RFM75" s="172"/>
      <c r="RFN75" s="172"/>
      <c r="RFO75" s="172"/>
      <c r="RFP75" s="172"/>
      <c r="RFQ75" s="172"/>
      <c r="RFR75" s="172"/>
      <c r="RFS75" s="172"/>
      <c r="RFT75" s="172"/>
      <c r="RFU75" s="172"/>
      <c r="RFV75" s="172"/>
      <c r="RFW75" s="172"/>
      <c r="RFX75" s="172"/>
      <c r="RFY75" s="172"/>
      <c r="RFZ75" s="172"/>
      <c r="RGA75" s="172"/>
      <c r="RGB75" s="172"/>
      <c r="RGC75" s="172"/>
      <c r="RGD75" s="172"/>
      <c r="RGE75" s="172"/>
      <c r="RGF75" s="172"/>
      <c r="RGG75" s="172"/>
      <c r="RGH75" s="172"/>
      <c r="RGI75" s="172"/>
      <c r="RGJ75" s="172"/>
      <c r="RGK75" s="172"/>
      <c r="RGL75" s="172"/>
      <c r="RGM75" s="172"/>
      <c r="RGN75" s="172"/>
      <c r="RGO75" s="172"/>
      <c r="RGP75" s="172"/>
      <c r="RGQ75" s="172"/>
      <c r="RGR75" s="172"/>
      <c r="RGS75" s="172"/>
      <c r="RGT75" s="172"/>
      <c r="RGU75" s="172"/>
      <c r="RGV75" s="172"/>
      <c r="RGW75" s="172"/>
      <c r="RGX75" s="172"/>
      <c r="RGY75" s="172"/>
      <c r="RGZ75" s="172"/>
      <c r="RHA75" s="172"/>
      <c r="RHB75" s="172"/>
      <c r="RHC75" s="172"/>
      <c r="RHD75" s="172"/>
      <c r="RHE75" s="172"/>
      <c r="RHF75" s="172"/>
      <c r="RHG75" s="172"/>
      <c r="RHH75" s="172"/>
      <c r="RHI75" s="172"/>
      <c r="RHJ75" s="172"/>
      <c r="RHK75" s="172"/>
      <c r="RHL75" s="172"/>
      <c r="RHM75" s="172"/>
      <c r="RHN75" s="172"/>
      <c r="RHO75" s="172"/>
      <c r="RHP75" s="172"/>
      <c r="RHQ75" s="172"/>
      <c r="RHR75" s="172"/>
      <c r="RHS75" s="172"/>
      <c r="RHT75" s="172"/>
      <c r="RHU75" s="172"/>
      <c r="RHV75" s="172"/>
      <c r="RHW75" s="172"/>
      <c r="RHX75" s="172"/>
      <c r="RHY75" s="172"/>
      <c r="RHZ75" s="172"/>
      <c r="RIA75" s="172"/>
      <c r="RIB75" s="172"/>
      <c r="RIC75" s="172"/>
      <c r="RID75" s="172"/>
      <c r="RIE75" s="172"/>
      <c r="RIF75" s="172"/>
      <c r="RIG75" s="172"/>
      <c r="RIH75" s="172"/>
      <c r="RII75" s="172"/>
      <c r="RIJ75" s="172"/>
      <c r="RIK75" s="172"/>
      <c r="RIL75" s="172"/>
      <c r="RIM75" s="172"/>
      <c r="RIN75" s="172"/>
      <c r="RIO75" s="172"/>
      <c r="RIP75" s="172"/>
      <c r="RIQ75" s="172"/>
      <c r="RIR75" s="172"/>
      <c r="RIS75" s="172"/>
      <c r="RIT75" s="172"/>
      <c r="RIU75" s="172"/>
      <c r="RIV75" s="172"/>
      <c r="RIW75" s="172"/>
      <c r="RIX75" s="172"/>
      <c r="RIY75" s="172"/>
      <c r="RIZ75" s="172"/>
      <c r="RJA75" s="172"/>
      <c r="RJB75" s="172"/>
      <c r="RJC75" s="172"/>
      <c r="RJD75" s="172"/>
      <c r="RJE75" s="172"/>
      <c r="RJF75" s="172"/>
      <c r="RJG75" s="172"/>
      <c r="RJH75" s="172"/>
      <c r="RJI75" s="172"/>
      <c r="RJJ75" s="172"/>
      <c r="RJK75" s="172"/>
      <c r="RJL75" s="172"/>
      <c r="RJM75" s="172"/>
      <c r="RJN75" s="172"/>
      <c r="RJO75" s="172"/>
      <c r="RJP75" s="172"/>
      <c r="RJQ75" s="172"/>
      <c r="RJR75" s="172"/>
      <c r="RJS75" s="172"/>
      <c r="RJT75" s="172"/>
      <c r="RJU75" s="172"/>
      <c r="RJV75" s="172"/>
      <c r="RJW75" s="172"/>
      <c r="RJX75" s="172"/>
      <c r="RJY75" s="172"/>
      <c r="RJZ75" s="172"/>
      <c r="RKA75" s="172"/>
      <c r="RKB75" s="172"/>
      <c r="RKC75" s="172"/>
      <c r="RKD75" s="172"/>
      <c r="RKE75" s="172"/>
      <c r="RKF75" s="172"/>
      <c r="RKG75" s="172"/>
      <c r="RKH75" s="172"/>
      <c r="RKI75" s="172"/>
      <c r="RKJ75" s="172"/>
      <c r="RKK75" s="172"/>
      <c r="RKL75" s="172"/>
      <c r="RKM75" s="172"/>
      <c r="RKN75" s="172"/>
      <c r="RKO75" s="172"/>
      <c r="RKP75" s="172"/>
      <c r="RKQ75" s="172"/>
      <c r="RKR75" s="172"/>
      <c r="RKS75" s="172"/>
      <c r="RKT75" s="172"/>
      <c r="RKU75" s="172"/>
      <c r="RKV75" s="172"/>
      <c r="RKW75" s="172"/>
      <c r="RKX75" s="172"/>
      <c r="RKY75" s="172"/>
      <c r="RKZ75" s="172"/>
      <c r="RLA75" s="172"/>
      <c r="RLB75" s="172"/>
      <c r="RLC75" s="172"/>
      <c r="RLD75" s="172"/>
      <c r="RLE75" s="172"/>
      <c r="RLF75" s="172"/>
      <c r="RLG75" s="172"/>
      <c r="RLH75" s="172"/>
      <c r="RLI75" s="172"/>
      <c r="RLJ75" s="172"/>
      <c r="RLK75" s="172"/>
      <c r="RLL75" s="172"/>
      <c r="RLM75" s="172"/>
      <c r="RLN75" s="172"/>
      <c r="RLO75" s="172"/>
      <c r="RLP75" s="172"/>
      <c r="RLQ75" s="172"/>
      <c r="RLR75" s="172"/>
      <c r="RLS75" s="172"/>
      <c r="RLT75" s="172"/>
      <c r="RLU75" s="172"/>
      <c r="RLV75" s="172"/>
      <c r="RLW75" s="172"/>
      <c r="RLX75" s="172"/>
      <c r="RLY75" s="172"/>
      <c r="RLZ75" s="172"/>
      <c r="RMA75" s="172"/>
      <c r="RMB75" s="172"/>
      <c r="RMC75" s="172"/>
      <c r="RMD75" s="172"/>
      <c r="RME75" s="172"/>
      <c r="RMF75" s="172"/>
      <c r="RMG75" s="172"/>
      <c r="RMH75" s="172"/>
      <c r="RMI75" s="172"/>
      <c r="RMJ75" s="172"/>
      <c r="RMK75" s="172"/>
      <c r="RML75" s="172"/>
      <c r="RMM75" s="172"/>
      <c r="RMN75" s="172"/>
      <c r="RMO75" s="172"/>
      <c r="RMP75" s="172"/>
      <c r="RMQ75" s="172"/>
      <c r="RMR75" s="172"/>
      <c r="RMS75" s="172"/>
      <c r="RMT75" s="172"/>
      <c r="RMU75" s="172"/>
      <c r="RMV75" s="172"/>
      <c r="RMW75" s="172"/>
      <c r="RMX75" s="172"/>
      <c r="RMY75" s="172"/>
      <c r="RMZ75" s="172"/>
      <c r="RNA75" s="172"/>
      <c r="RNB75" s="172"/>
      <c r="RNC75" s="172"/>
      <c r="RND75" s="172"/>
      <c r="RNE75" s="172"/>
      <c r="RNF75" s="172"/>
      <c r="RNG75" s="172"/>
      <c r="RNH75" s="172"/>
      <c r="RNI75" s="172"/>
      <c r="RNJ75" s="172"/>
      <c r="RNK75" s="172"/>
      <c r="RNL75" s="172"/>
      <c r="RNM75" s="172"/>
      <c r="RNN75" s="172"/>
      <c r="RNO75" s="172"/>
      <c r="RNP75" s="172"/>
      <c r="RNQ75" s="172"/>
      <c r="RNR75" s="172"/>
      <c r="RNS75" s="172"/>
      <c r="RNT75" s="172"/>
      <c r="RNU75" s="172"/>
      <c r="RNV75" s="172"/>
      <c r="RNW75" s="172"/>
      <c r="RNX75" s="172"/>
      <c r="RNY75" s="172"/>
      <c r="RNZ75" s="172"/>
      <c r="ROA75" s="172"/>
      <c r="ROB75" s="172"/>
      <c r="ROC75" s="172"/>
      <c r="ROD75" s="172"/>
      <c r="ROE75" s="172"/>
      <c r="ROF75" s="172"/>
      <c r="ROG75" s="172"/>
      <c r="ROH75" s="172"/>
      <c r="ROI75" s="172"/>
      <c r="ROJ75" s="172"/>
      <c r="ROK75" s="172"/>
      <c r="ROL75" s="172"/>
      <c r="ROM75" s="172"/>
      <c r="RON75" s="172"/>
      <c r="ROO75" s="172"/>
      <c r="ROP75" s="172"/>
      <c r="ROQ75" s="172"/>
      <c r="ROR75" s="172"/>
      <c r="ROS75" s="172"/>
      <c r="ROT75" s="172"/>
      <c r="ROU75" s="172"/>
      <c r="ROV75" s="172"/>
      <c r="ROW75" s="172"/>
      <c r="ROX75" s="172"/>
      <c r="ROY75" s="172"/>
      <c r="ROZ75" s="172"/>
      <c r="RPA75" s="172"/>
      <c r="RPB75" s="172"/>
      <c r="RPC75" s="172"/>
      <c r="RPD75" s="172"/>
      <c r="RPE75" s="172"/>
      <c r="RPF75" s="172"/>
      <c r="RPG75" s="172"/>
      <c r="RPH75" s="172"/>
      <c r="RPI75" s="172"/>
      <c r="RPJ75" s="172"/>
      <c r="RPK75" s="172"/>
      <c r="RPL75" s="172"/>
      <c r="RPM75" s="172"/>
      <c r="RPN75" s="172"/>
      <c r="RPO75" s="172"/>
      <c r="RPP75" s="172"/>
      <c r="RPQ75" s="172"/>
      <c r="RPR75" s="172"/>
      <c r="RPS75" s="172"/>
      <c r="RPT75" s="172"/>
      <c r="RPU75" s="172"/>
      <c r="RPV75" s="172"/>
      <c r="RPW75" s="172"/>
      <c r="RPX75" s="172"/>
      <c r="RPY75" s="172"/>
      <c r="RPZ75" s="172"/>
      <c r="RQA75" s="172"/>
      <c r="RQB75" s="172"/>
      <c r="RQC75" s="172"/>
      <c r="RQD75" s="172"/>
      <c r="RQE75" s="172"/>
      <c r="RQF75" s="172"/>
      <c r="RQG75" s="172"/>
      <c r="RQH75" s="172"/>
      <c r="RQI75" s="172"/>
      <c r="RQJ75" s="172"/>
      <c r="RQK75" s="172"/>
      <c r="RQL75" s="172"/>
      <c r="RQM75" s="172"/>
      <c r="RQN75" s="172"/>
      <c r="RQO75" s="172"/>
      <c r="RQP75" s="172"/>
      <c r="RQQ75" s="172"/>
      <c r="RQR75" s="172"/>
      <c r="RQS75" s="172"/>
      <c r="RQT75" s="172"/>
      <c r="RQU75" s="172"/>
      <c r="RQV75" s="172"/>
      <c r="RQW75" s="172"/>
      <c r="RQX75" s="172"/>
      <c r="RQY75" s="172"/>
      <c r="RQZ75" s="172"/>
      <c r="RRA75" s="172"/>
      <c r="RRB75" s="172"/>
      <c r="RRC75" s="172"/>
      <c r="RRD75" s="172"/>
      <c r="RRE75" s="172"/>
      <c r="RRF75" s="172"/>
      <c r="RRG75" s="172"/>
      <c r="RRH75" s="172"/>
      <c r="RRI75" s="172"/>
      <c r="RRJ75" s="172"/>
      <c r="RRK75" s="172"/>
      <c r="RRL75" s="172"/>
      <c r="RRM75" s="172"/>
      <c r="RRN75" s="172"/>
      <c r="RRO75" s="172"/>
      <c r="RRP75" s="172"/>
      <c r="RRQ75" s="172"/>
      <c r="RRR75" s="172"/>
      <c r="RRS75" s="172"/>
      <c r="RRT75" s="172"/>
      <c r="RRU75" s="172"/>
      <c r="RRV75" s="172"/>
      <c r="RRW75" s="172"/>
      <c r="RRX75" s="172"/>
      <c r="RRY75" s="172"/>
      <c r="RRZ75" s="172"/>
      <c r="RSA75" s="172"/>
      <c r="RSB75" s="172"/>
      <c r="RSC75" s="172"/>
      <c r="RSD75" s="172"/>
      <c r="RSE75" s="172"/>
      <c r="RSF75" s="172"/>
      <c r="RSG75" s="172"/>
      <c r="RSH75" s="172"/>
      <c r="RSI75" s="172"/>
      <c r="RSJ75" s="172"/>
      <c r="RSK75" s="172"/>
      <c r="RSL75" s="172"/>
      <c r="RSM75" s="172"/>
      <c r="RSN75" s="172"/>
      <c r="RSO75" s="172"/>
      <c r="RSP75" s="172"/>
      <c r="RSQ75" s="172"/>
      <c r="RSR75" s="172"/>
      <c r="RSS75" s="172"/>
      <c r="RST75" s="172"/>
      <c r="RSU75" s="172"/>
      <c r="RSV75" s="172"/>
      <c r="RSW75" s="172"/>
      <c r="RSX75" s="172"/>
      <c r="RSY75" s="172"/>
      <c r="RSZ75" s="172"/>
      <c r="RTA75" s="172"/>
      <c r="RTB75" s="172"/>
      <c r="RTC75" s="172"/>
      <c r="RTD75" s="172"/>
      <c r="RTE75" s="172"/>
      <c r="RTF75" s="172"/>
      <c r="RTG75" s="172"/>
      <c r="RTH75" s="172"/>
      <c r="RTI75" s="172"/>
      <c r="RTJ75" s="172"/>
      <c r="RTK75" s="172"/>
      <c r="RTL75" s="172"/>
      <c r="RTM75" s="172"/>
      <c r="RTN75" s="172"/>
      <c r="RTO75" s="172"/>
      <c r="RTP75" s="172"/>
      <c r="RTQ75" s="172"/>
      <c r="RTR75" s="172"/>
      <c r="RTS75" s="172"/>
      <c r="RTT75" s="172"/>
      <c r="RTU75" s="172"/>
      <c r="RTV75" s="172"/>
      <c r="RTW75" s="172"/>
      <c r="RTX75" s="172"/>
      <c r="RTY75" s="172"/>
      <c r="RTZ75" s="172"/>
      <c r="RUA75" s="172"/>
      <c r="RUB75" s="172"/>
      <c r="RUC75" s="172"/>
      <c r="RUD75" s="172"/>
      <c r="RUE75" s="172"/>
      <c r="RUF75" s="172"/>
      <c r="RUG75" s="172"/>
      <c r="RUH75" s="172"/>
      <c r="RUI75" s="172"/>
      <c r="RUJ75" s="172"/>
      <c r="RUK75" s="172"/>
      <c r="RUL75" s="172"/>
      <c r="RUM75" s="172"/>
      <c r="RUN75" s="172"/>
      <c r="RUO75" s="172"/>
      <c r="RUP75" s="172"/>
      <c r="RUQ75" s="172"/>
      <c r="RUR75" s="172"/>
      <c r="RUS75" s="172"/>
      <c r="RUT75" s="172"/>
      <c r="RUU75" s="172"/>
      <c r="RUV75" s="172"/>
      <c r="RUW75" s="172"/>
      <c r="RUX75" s="172"/>
      <c r="RUY75" s="172"/>
      <c r="RUZ75" s="172"/>
      <c r="RVA75" s="172"/>
      <c r="RVB75" s="172"/>
      <c r="RVC75" s="172"/>
      <c r="RVD75" s="172"/>
      <c r="RVE75" s="172"/>
      <c r="RVF75" s="172"/>
      <c r="RVG75" s="172"/>
      <c r="RVH75" s="172"/>
      <c r="RVI75" s="172"/>
      <c r="RVJ75" s="172"/>
      <c r="RVK75" s="172"/>
      <c r="RVL75" s="172"/>
      <c r="RVM75" s="172"/>
      <c r="RVN75" s="172"/>
      <c r="RVO75" s="172"/>
      <c r="RVP75" s="172"/>
      <c r="RVQ75" s="172"/>
      <c r="RVR75" s="172"/>
      <c r="RVS75" s="172"/>
      <c r="RVT75" s="172"/>
      <c r="RVU75" s="172"/>
      <c r="RVV75" s="172"/>
      <c r="RVW75" s="172"/>
      <c r="RVX75" s="172"/>
      <c r="RVY75" s="172"/>
      <c r="RVZ75" s="172"/>
      <c r="RWA75" s="172"/>
      <c r="RWB75" s="172"/>
      <c r="RWC75" s="172"/>
      <c r="RWD75" s="172"/>
      <c r="RWE75" s="172"/>
      <c r="RWF75" s="172"/>
      <c r="RWG75" s="172"/>
      <c r="RWH75" s="172"/>
      <c r="RWI75" s="172"/>
      <c r="RWJ75" s="172"/>
      <c r="RWK75" s="172"/>
      <c r="RWL75" s="172"/>
      <c r="RWM75" s="172"/>
      <c r="RWN75" s="172"/>
      <c r="RWO75" s="172"/>
      <c r="RWP75" s="172"/>
      <c r="RWQ75" s="172"/>
      <c r="RWR75" s="172"/>
      <c r="RWS75" s="172"/>
      <c r="RWT75" s="172"/>
      <c r="RWU75" s="172"/>
      <c r="RWV75" s="172"/>
      <c r="RWW75" s="172"/>
      <c r="RWX75" s="172"/>
      <c r="RWY75" s="172"/>
      <c r="RWZ75" s="172"/>
      <c r="RXA75" s="172"/>
      <c r="RXB75" s="172"/>
      <c r="RXC75" s="172"/>
      <c r="RXD75" s="172"/>
      <c r="RXE75" s="172"/>
      <c r="RXF75" s="172"/>
      <c r="RXG75" s="172"/>
      <c r="RXH75" s="172"/>
      <c r="RXI75" s="172"/>
      <c r="RXJ75" s="172"/>
      <c r="RXK75" s="172"/>
      <c r="RXL75" s="172"/>
      <c r="RXM75" s="172"/>
      <c r="RXN75" s="172"/>
      <c r="RXO75" s="172"/>
      <c r="RXP75" s="172"/>
      <c r="RXQ75" s="172"/>
      <c r="RXR75" s="172"/>
      <c r="RXS75" s="172"/>
      <c r="RXT75" s="172"/>
      <c r="RXU75" s="172"/>
      <c r="RXV75" s="172"/>
      <c r="RXW75" s="172"/>
      <c r="RXX75" s="172"/>
      <c r="RXY75" s="172"/>
      <c r="RXZ75" s="172"/>
      <c r="RYA75" s="172"/>
      <c r="RYB75" s="172"/>
      <c r="RYC75" s="172"/>
      <c r="RYD75" s="172"/>
      <c r="RYE75" s="172"/>
      <c r="RYF75" s="172"/>
      <c r="RYG75" s="172"/>
      <c r="RYH75" s="172"/>
      <c r="RYI75" s="172"/>
      <c r="RYJ75" s="172"/>
      <c r="RYK75" s="172"/>
      <c r="RYL75" s="172"/>
      <c r="RYM75" s="172"/>
      <c r="RYN75" s="172"/>
      <c r="RYO75" s="172"/>
      <c r="RYP75" s="172"/>
      <c r="RYQ75" s="172"/>
      <c r="RYR75" s="172"/>
      <c r="RYS75" s="172"/>
      <c r="RYT75" s="172"/>
      <c r="RYU75" s="172"/>
      <c r="RYV75" s="172"/>
      <c r="RYW75" s="172"/>
      <c r="RYX75" s="172"/>
      <c r="RYY75" s="172"/>
      <c r="RYZ75" s="172"/>
      <c r="RZA75" s="172"/>
      <c r="RZB75" s="172"/>
      <c r="RZC75" s="172"/>
      <c r="RZD75" s="172"/>
      <c r="RZE75" s="172"/>
      <c r="RZF75" s="172"/>
      <c r="RZG75" s="172"/>
      <c r="RZH75" s="172"/>
      <c r="RZI75" s="172"/>
      <c r="RZJ75" s="172"/>
      <c r="RZK75" s="172"/>
      <c r="RZL75" s="172"/>
      <c r="RZM75" s="172"/>
      <c r="RZN75" s="172"/>
      <c r="RZO75" s="172"/>
      <c r="RZP75" s="172"/>
      <c r="RZQ75" s="172"/>
      <c r="RZR75" s="172"/>
      <c r="RZS75" s="172"/>
      <c r="RZT75" s="172"/>
      <c r="RZU75" s="172"/>
      <c r="RZV75" s="172"/>
      <c r="RZW75" s="172"/>
      <c r="RZX75" s="172"/>
      <c r="RZY75" s="172"/>
      <c r="RZZ75" s="172"/>
      <c r="SAA75" s="172"/>
      <c r="SAB75" s="172"/>
      <c r="SAC75" s="172"/>
      <c r="SAD75" s="172"/>
      <c r="SAE75" s="172"/>
      <c r="SAF75" s="172"/>
      <c r="SAG75" s="172"/>
      <c r="SAH75" s="172"/>
      <c r="SAI75" s="172"/>
      <c r="SAJ75" s="172"/>
      <c r="SAK75" s="172"/>
      <c r="SAL75" s="172"/>
      <c r="SAM75" s="172"/>
      <c r="SAN75" s="172"/>
      <c r="SAO75" s="172"/>
      <c r="SAP75" s="172"/>
      <c r="SAQ75" s="172"/>
      <c r="SAR75" s="172"/>
      <c r="SAS75" s="172"/>
      <c r="SAT75" s="172"/>
      <c r="SAU75" s="172"/>
      <c r="SAV75" s="172"/>
      <c r="SAW75" s="172"/>
      <c r="SAX75" s="172"/>
      <c r="SAY75" s="172"/>
      <c r="SAZ75" s="172"/>
      <c r="SBA75" s="172"/>
      <c r="SBB75" s="172"/>
      <c r="SBC75" s="172"/>
      <c r="SBD75" s="172"/>
      <c r="SBE75" s="172"/>
      <c r="SBF75" s="172"/>
      <c r="SBG75" s="172"/>
      <c r="SBH75" s="172"/>
      <c r="SBI75" s="172"/>
      <c r="SBJ75" s="172"/>
      <c r="SBK75" s="172"/>
      <c r="SBL75" s="172"/>
      <c r="SBM75" s="172"/>
      <c r="SBN75" s="172"/>
      <c r="SBO75" s="172"/>
      <c r="SBP75" s="172"/>
      <c r="SBQ75" s="172"/>
      <c r="SBR75" s="172"/>
      <c r="SBS75" s="172"/>
      <c r="SBT75" s="172"/>
      <c r="SBU75" s="172"/>
      <c r="SBV75" s="172"/>
      <c r="SBW75" s="172"/>
      <c r="SBX75" s="172"/>
      <c r="SBY75" s="172"/>
      <c r="SBZ75" s="172"/>
      <c r="SCA75" s="172"/>
      <c r="SCB75" s="172"/>
      <c r="SCC75" s="172"/>
      <c r="SCD75" s="172"/>
      <c r="SCE75" s="172"/>
      <c r="SCF75" s="172"/>
      <c r="SCG75" s="172"/>
      <c r="SCH75" s="172"/>
      <c r="SCI75" s="172"/>
      <c r="SCJ75" s="172"/>
      <c r="SCK75" s="172"/>
      <c r="SCL75" s="172"/>
      <c r="SCM75" s="172"/>
      <c r="SCN75" s="172"/>
      <c r="SCO75" s="172"/>
      <c r="SCP75" s="172"/>
      <c r="SCQ75" s="172"/>
      <c r="SCR75" s="172"/>
      <c r="SCS75" s="172"/>
      <c r="SCT75" s="172"/>
      <c r="SCU75" s="172"/>
      <c r="SCV75" s="172"/>
      <c r="SCW75" s="172"/>
      <c r="SCX75" s="172"/>
      <c r="SCY75" s="172"/>
      <c r="SCZ75" s="172"/>
      <c r="SDA75" s="172"/>
      <c r="SDB75" s="172"/>
      <c r="SDC75" s="172"/>
      <c r="SDD75" s="172"/>
      <c r="SDE75" s="172"/>
      <c r="SDF75" s="172"/>
      <c r="SDG75" s="172"/>
      <c r="SDH75" s="172"/>
      <c r="SDI75" s="172"/>
      <c r="SDJ75" s="172"/>
      <c r="SDK75" s="172"/>
      <c r="SDL75" s="172"/>
      <c r="SDM75" s="172"/>
      <c r="SDN75" s="172"/>
      <c r="SDO75" s="172"/>
      <c r="SDP75" s="172"/>
      <c r="SDQ75" s="172"/>
      <c r="SDR75" s="172"/>
      <c r="SDS75" s="172"/>
      <c r="SDT75" s="172"/>
      <c r="SDU75" s="172"/>
      <c r="SDV75" s="172"/>
      <c r="SDW75" s="172"/>
      <c r="SDX75" s="172"/>
      <c r="SDY75" s="172"/>
      <c r="SDZ75" s="172"/>
      <c r="SEA75" s="172"/>
      <c r="SEB75" s="172"/>
      <c r="SEC75" s="172"/>
      <c r="SED75" s="172"/>
      <c r="SEE75" s="172"/>
      <c r="SEF75" s="172"/>
      <c r="SEG75" s="172"/>
      <c r="SEH75" s="172"/>
      <c r="SEI75" s="172"/>
      <c r="SEJ75" s="172"/>
      <c r="SEK75" s="172"/>
      <c r="SEL75" s="172"/>
      <c r="SEM75" s="172"/>
      <c r="SEN75" s="172"/>
      <c r="SEO75" s="172"/>
      <c r="SEP75" s="172"/>
      <c r="SEQ75" s="172"/>
      <c r="SER75" s="172"/>
      <c r="SES75" s="172"/>
      <c r="SET75" s="172"/>
      <c r="SEU75" s="172"/>
      <c r="SEV75" s="172"/>
      <c r="SEW75" s="172"/>
      <c r="SEX75" s="172"/>
      <c r="SEY75" s="172"/>
      <c r="SEZ75" s="172"/>
      <c r="SFA75" s="172"/>
      <c r="SFB75" s="172"/>
      <c r="SFC75" s="172"/>
      <c r="SFD75" s="172"/>
      <c r="SFE75" s="172"/>
      <c r="SFF75" s="172"/>
      <c r="SFG75" s="172"/>
      <c r="SFH75" s="172"/>
      <c r="SFI75" s="172"/>
      <c r="SFJ75" s="172"/>
      <c r="SFK75" s="172"/>
      <c r="SFL75" s="172"/>
      <c r="SFM75" s="172"/>
      <c r="SFN75" s="172"/>
      <c r="SFO75" s="172"/>
      <c r="SFP75" s="172"/>
      <c r="SFQ75" s="172"/>
      <c r="SFR75" s="172"/>
      <c r="SFS75" s="172"/>
      <c r="SFT75" s="172"/>
      <c r="SFU75" s="172"/>
      <c r="SFV75" s="172"/>
      <c r="SFW75" s="172"/>
      <c r="SFX75" s="172"/>
      <c r="SFY75" s="172"/>
      <c r="SFZ75" s="172"/>
      <c r="SGA75" s="172"/>
      <c r="SGB75" s="172"/>
      <c r="SGC75" s="172"/>
      <c r="SGD75" s="172"/>
      <c r="SGE75" s="172"/>
      <c r="SGF75" s="172"/>
      <c r="SGG75" s="172"/>
      <c r="SGH75" s="172"/>
      <c r="SGI75" s="172"/>
      <c r="SGJ75" s="172"/>
      <c r="SGK75" s="172"/>
      <c r="SGL75" s="172"/>
      <c r="SGM75" s="172"/>
      <c r="SGN75" s="172"/>
      <c r="SGO75" s="172"/>
      <c r="SGP75" s="172"/>
      <c r="SGQ75" s="172"/>
      <c r="SGR75" s="172"/>
      <c r="SGS75" s="172"/>
      <c r="SGT75" s="172"/>
      <c r="SGU75" s="172"/>
      <c r="SGV75" s="172"/>
      <c r="SGW75" s="172"/>
      <c r="SGX75" s="172"/>
      <c r="SGY75" s="172"/>
      <c r="SGZ75" s="172"/>
      <c r="SHA75" s="172"/>
      <c r="SHB75" s="172"/>
      <c r="SHC75" s="172"/>
      <c r="SHD75" s="172"/>
      <c r="SHE75" s="172"/>
      <c r="SHF75" s="172"/>
      <c r="SHG75" s="172"/>
      <c r="SHH75" s="172"/>
      <c r="SHI75" s="172"/>
      <c r="SHJ75" s="172"/>
      <c r="SHK75" s="172"/>
      <c r="SHL75" s="172"/>
      <c r="SHM75" s="172"/>
      <c r="SHN75" s="172"/>
      <c r="SHO75" s="172"/>
      <c r="SHP75" s="172"/>
      <c r="SHQ75" s="172"/>
      <c r="SHR75" s="172"/>
      <c r="SHS75" s="172"/>
      <c r="SHT75" s="172"/>
      <c r="SHU75" s="172"/>
      <c r="SHV75" s="172"/>
      <c r="SHW75" s="172"/>
      <c r="SHX75" s="172"/>
      <c r="SHY75" s="172"/>
      <c r="SHZ75" s="172"/>
      <c r="SIA75" s="172"/>
      <c r="SIB75" s="172"/>
      <c r="SIC75" s="172"/>
      <c r="SID75" s="172"/>
      <c r="SIE75" s="172"/>
      <c r="SIF75" s="172"/>
      <c r="SIG75" s="172"/>
      <c r="SIH75" s="172"/>
      <c r="SII75" s="172"/>
      <c r="SIJ75" s="172"/>
      <c r="SIK75" s="172"/>
      <c r="SIL75" s="172"/>
      <c r="SIM75" s="172"/>
      <c r="SIN75" s="172"/>
      <c r="SIO75" s="172"/>
      <c r="SIP75" s="172"/>
      <c r="SIQ75" s="172"/>
      <c r="SIR75" s="172"/>
      <c r="SIS75" s="172"/>
      <c r="SIT75" s="172"/>
      <c r="SIU75" s="172"/>
      <c r="SIV75" s="172"/>
      <c r="SIW75" s="172"/>
      <c r="SIX75" s="172"/>
      <c r="SIY75" s="172"/>
      <c r="SIZ75" s="172"/>
      <c r="SJA75" s="172"/>
      <c r="SJB75" s="172"/>
      <c r="SJC75" s="172"/>
      <c r="SJD75" s="172"/>
      <c r="SJE75" s="172"/>
      <c r="SJF75" s="172"/>
      <c r="SJG75" s="172"/>
      <c r="SJH75" s="172"/>
      <c r="SJI75" s="172"/>
      <c r="SJJ75" s="172"/>
      <c r="SJK75" s="172"/>
      <c r="SJL75" s="172"/>
      <c r="SJM75" s="172"/>
      <c r="SJN75" s="172"/>
      <c r="SJO75" s="172"/>
      <c r="SJP75" s="172"/>
      <c r="SJQ75" s="172"/>
      <c r="SJR75" s="172"/>
      <c r="SJS75" s="172"/>
      <c r="SJT75" s="172"/>
      <c r="SJU75" s="172"/>
      <c r="SJV75" s="172"/>
      <c r="SJW75" s="172"/>
      <c r="SJX75" s="172"/>
      <c r="SJY75" s="172"/>
      <c r="SJZ75" s="172"/>
      <c r="SKA75" s="172"/>
      <c r="SKB75" s="172"/>
      <c r="SKC75" s="172"/>
      <c r="SKD75" s="172"/>
      <c r="SKE75" s="172"/>
      <c r="SKF75" s="172"/>
      <c r="SKG75" s="172"/>
      <c r="SKH75" s="172"/>
      <c r="SKI75" s="172"/>
      <c r="SKJ75" s="172"/>
      <c r="SKK75" s="172"/>
      <c r="SKL75" s="172"/>
      <c r="SKM75" s="172"/>
      <c r="SKN75" s="172"/>
      <c r="SKO75" s="172"/>
      <c r="SKP75" s="172"/>
      <c r="SKQ75" s="172"/>
      <c r="SKR75" s="172"/>
      <c r="SKS75" s="172"/>
      <c r="SKT75" s="172"/>
      <c r="SKU75" s="172"/>
      <c r="SKV75" s="172"/>
      <c r="SKW75" s="172"/>
      <c r="SKX75" s="172"/>
      <c r="SKY75" s="172"/>
      <c r="SKZ75" s="172"/>
      <c r="SLA75" s="172"/>
      <c r="SLB75" s="172"/>
      <c r="SLC75" s="172"/>
      <c r="SLD75" s="172"/>
      <c r="SLE75" s="172"/>
      <c r="SLF75" s="172"/>
      <c r="SLG75" s="172"/>
      <c r="SLH75" s="172"/>
      <c r="SLI75" s="172"/>
      <c r="SLJ75" s="172"/>
      <c r="SLK75" s="172"/>
      <c r="SLL75" s="172"/>
      <c r="SLM75" s="172"/>
      <c r="SLN75" s="172"/>
      <c r="SLO75" s="172"/>
      <c r="SLP75" s="172"/>
      <c r="SLQ75" s="172"/>
      <c r="SLR75" s="172"/>
      <c r="SLS75" s="172"/>
      <c r="SLT75" s="172"/>
      <c r="SLU75" s="172"/>
      <c r="SLV75" s="172"/>
      <c r="SLW75" s="172"/>
      <c r="SLX75" s="172"/>
      <c r="SLY75" s="172"/>
      <c r="SLZ75" s="172"/>
      <c r="SMA75" s="172"/>
      <c r="SMB75" s="172"/>
      <c r="SMC75" s="172"/>
      <c r="SMD75" s="172"/>
      <c r="SME75" s="172"/>
      <c r="SMF75" s="172"/>
      <c r="SMG75" s="172"/>
      <c r="SMH75" s="172"/>
      <c r="SMI75" s="172"/>
      <c r="SMJ75" s="172"/>
      <c r="SMK75" s="172"/>
      <c r="SML75" s="172"/>
      <c r="SMM75" s="172"/>
      <c r="SMN75" s="172"/>
      <c r="SMO75" s="172"/>
      <c r="SMP75" s="172"/>
      <c r="SMQ75" s="172"/>
      <c r="SMR75" s="172"/>
      <c r="SMS75" s="172"/>
      <c r="SMT75" s="172"/>
      <c r="SMU75" s="172"/>
      <c r="SMV75" s="172"/>
      <c r="SMW75" s="172"/>
      <c r="SMX75" s="172"/>
      <c r="SMY75" s="172"/>
      <c r="SMZ75" s="172"/>
      <c r="SNA75" s="172"/>
      <c r="SNB75" s="172"/>
      <c r="SNC75" s="172"/>
      <c r="SND75" s="172"/>
      <c r="SNE75" s="172"/>
      <c r="SNF75" s="172"/>
      <c r="SNG75" s="172"/>
      <c r="SNH75" s="172"/>
      <c r="SNI75" s="172"/>
      <c r="SNJ75" s="172"/>
      <c r="SNK75" s="172"/>
      <c r="SNL75" s="172"/>
      <c r="SNM75" s="172"/>
      <c r="SNN75" s="172"/>
      <c r="SNO75" s="172"/>
      <c r="SNP75" s="172"/>
      <c r="SNQ75" s="172"/>
      <c r="SNR75" s="172"/>
      <c r="SNS75" s="172"/>
      <c r="SNT75" s="172"/>
      <c r="SNU75" s="172"/>
      <c r="SNV75" s="172"/>
      <c r="SNW75" s="172"/>
      <c r="SNX75" s="172"/>
      <c r="SNY75" s="172"/>
      <c r="SNZ75" s="172"/>
      <c r="SOA75" s="172"/>
      <c r="SOB75" s="172"/>
      <c r="SOC75" s="172"/>
      <c r="SOD75" s="172"/>
      <c r="SOE75" s="172"/>
      <c r="SOF75" s="172"/>
      <c r="SOG75" s="172"/>
      <c r="SOH75" s="172"/>
      <c r="SOI75" s="172"/>
      <c r="SOJ75" s="172"/>
      <c r="SOK75" s="172"/>
      <c r="SOL75" s="172"/>
      <c r="SOM75" s="172"/>
      <c r="SON75" s="172"/>
      <c r="SOO75" s="172"/>
      <c r="SOP75" s="172"/>
      <c r="SOQ75" s="172"/>
      <c r="SOR75" s="172"/>
      <c r="SOS75" s="172"/>
      <c r="SOT75" s="172"/>
      <c r="SOU75" s="172"/>
      <c r="SOV75" s="172"/>
      <c r="SOW75" s="172"/>
      <c r="SOX75" s="172"/>
      <c r="SOY75" s="172"/>
      <c r="SOZ75" s="172"/>
      <c r="SPA75" s="172"/>
      <c r="SPB75" s="172"/>
      <c r="SPC75" s="172"/>
      <c r="SPD75" s="172"/>
      <c r="SPE75" s="172"/>
      <c r="SPF75" s="172"/>
      <c r="SPG75" s="172"/>
      <c r="SPH75" s="172"/>
      <c r="SPI75" s="172"/>
      <c r="SPJ75" s="172"/>
      <c r="SPK75" s="172"/>
      <c r="SPL75" s="172"/>
      <c r="SPM75" s="172"/>
      <c r="SPN75" s="172"/>
      <c r="SPO75" s="172"/>
      <c r="SPP75" s="172"/>
      <c r="SPQ75" s="172"/>
      <c r="SPR75" s="172"/>
      <c r="SPS75" s="172"/>
      <c r="SPT75" s="172"/>
      <c r="SPU75" s="172"/>
      <c r="SPV75" s="172"/>
      <c r="SPW75" s="172"/>
      <c r="SPX75" s="172"/>
      <c r="SPY75" s="172"/>
      <c r="SPZ75" s="172"/>
      <c r="SQA75" s="172"/>
      <c r="SQB75" s="172"/>
      <c r="SQC75" s="172"/>
      <c r="SQD75" s="172"/>
      <c r="SQE75" s="172"/>
      <c r="SQF75" s="172"/>
      <c r="SQG75" s="172"/>
      <c r="SQH75" s="172"/>
      <c r="SQI75" s="172"/>
      <c r="SQJ75" s="172"/>
      <c r="SQK75" s="172"/>
      <c r="SQL75" s="172"/>
      <c r="SQM75" s="172"/>
      <c r="SQN75" s="172"/>
      <c r="SQO75" s="172"/>
      <c r="SQP75" s="172"/>
      <c r="SQQ75" s="172"/>
      <c r="SQR75" s="172"/>
      <c r="SQS75" s="172"/>
      <c r="SQT75" s="172"/>
      <c r="SQU75" s="172"/>
      <c r="SQV75" s="172"/>
      <c r="SQW75" s="172"/>
      <c r="SQX75" s="172"/>
      <c r="SQY75" s="172"/>
      <c r="SQZ75" s="172"/>
      <c r="SRA75" s="172"/>
      <c r="SRB75" s="172"/>
      <c r="SRC75" s="172"/>
      <c r="SRD75" s="172"/>
      <c r="SRE75" s="172"/>
      <c r="SRF75" s="172"/>
      <c r="SRG75" s="172"/>
      <c r="SRH75" s="172"/>
      <c r="SRI75" s="172"/>
      <c r="SRJ75" s="172"/>
      <c r="SRK75" s="172"/>
      <c r="SRL75" s="172"/>
      <c r="SRM75" s="172"/>
      <c r="SRN75" s="172"/>
      <c r="SRO75" s="172"/>
      <c r="SRP75" s="172"/>
      <c r="SRQ75" s="172"/>
      <c r="SRR75" s="172"/>
      <c r="SRS75" s="172"/>
      <c r="SRT75" s="172"/>
      <c r="SRU75" s="172"/>
      <c r="SRV75" s="172"/>
      <c r="SRW75" s="172"/>
      <c r="SRX75" s="172"/>
      <c r="SRY75" s="172"/>
      <c r="SRZ75" s="172"/>
      <c r="SSA75" s="172"/>
      <c r="SSB75" s="172"/>
      <c r="SSC75" s="172"/>
      <c r="SSD75" s="172"/>
      <c r="SSE75" s="172"/>
      <c r="SSF75" s="172"/>
      <c r="SSG75" s="172"/>
      <c r="SSH75" s="172"/>
      <c r="SSI75" s="172"/>
      <c r="SSJ75" s="172"/>
      <c r="SSK75" s="172"/>
      <c r="SSL75" s="172"/>
      <c r="SSM75" s="172"/>
      <c r="SSN75" s="172"/>
      <c r="SSO75" s="172"/>
      <c r="SSP75" s="172"/>
      <c r="SSQ75" s="172"/>
      <c r="SSR75" s="172"/>
      <c r="SSS75" s="172"/>
      <c r="SST75" s="172"/>
      <c r="SSU75" s="172"/>
      <c r="SSV75" s="172"/>
      <c r="SSW75" s="172"/>
      <c r="SSX75" s="172"/>
      <c r="SSY75" s="172"/>
      <c r="SSZ75" s="172"/>
      <c r="STA75" s="172"/>
      <c r="STB75" s="172"/>
      <c r="STC75" s="172"/>
      <c r="STD75" s="172"/>
      <c r="STE75" s="172"/>
      <c r="STF75" s="172"/>
      <c r="STG75" s="172"/>
      <c r="STH75" s="172"/>
      <c r="STI75" s="172"/>
      <c r="STJ75" s="172"/>
      <c r="STK75" s="172"/>
      <c r="STL75" s="172"/>
      <c r="STM75" s="172"/>
      <c r="STN75" s="172"/>
      <c r="STO75" s="172"/>
      <c r="STP75" s="172"/>
      <c r="STQ75" s="172"/>
      <c r="STR75" s="172"/>
      <c r="STS75" s="172"/>
      <c r="STT75" s="172"/>
      <c r="STU75" s="172"/>
      <c r="STV75" s="172"/>
      <c r="STW75" s="172"/>
      <c r="STX75" s="172"/>
      <c r="STY75" s="172"/>
      <c r="STZ75" s="172"/>
      <c r="SUA75" s="172"/>
      <c r="SUB75" s="172"/>
      <c r="SUC75" s="172"/>
      <c r="SUD75" s="172"/>
      <c r="SUE75" s="172"/>
      <c r="SUF75" s="172"/>
      <c r="SUG75" s="172"/>
      <c r="SUH75" s="172"/>
      <c r="SUI75" s="172"/>
      <c r="SUJ75" s="172"/>
      <c r="SUK75" s="172"/>
      <c r="SUL75" s="172"/>
      <c r="SUM75" s="172"/>
      <c r="SUN75" s="172"/>
      <c r="SUO75" s="172"/>
      <c r="SUP75" s="172"/>
      <c r="SUQ75" s="172"/>
      <c r="SUR75" s="172"/>
      <c r="SUS75" s="172"/>
      <c r="SUT75" s="172"/>
      <c r="SUU75" s="172"/>
      <c r="SUV75" s="172"/>
      <c r="SUW75" s="172"/>
      <c r="SUX75" s="172"/>
      <c r="SUY75" s="172"/>
      <c r="SUZ75" s="172"/>
      <c r="SVA75" s="172"/>
      <c r="SVB75" s="172"/>
      <c r="SVC75" s="172"/>
      <c r="SVD75" s="172"/>
      <c r="SVE75" s="172"/>
      <c r="SVF75" s="172"/>
      <c r="SVG75" s="172"/>
      <c r="SVH75" s="172"/>
      <c r="SVI75" s="172"/>
      <c r="SVJ75" s="172"/>
      <c r="SVK75" s="172"/>
      <c r="SVL75" s="172"/>
      <c r="SVM75" s="172"/>
      <c r="SVN75" s="172"/>
      <c r="SVO75" s="172"/>
      <c r="SVP75" s="172"/>
      <c r="SVQ75" s="172"/>
      <c r="SVR75" s="172"/>
      <c r="SVS75" s="172"/>
      <c r="SVT75" s="172"/>
      <c r="SVU75" s="172"/>
      <c r="SVV75" s="172"/>
      <c r="SVW75" s="172"/>
      <c r="SVX75" s="172"/>
      <c r="SVY75" s="172"/>
      <c r="SVZ75" s="172"/>
      <c r="SWA75" s="172"/>
      <c r="SWB75" s="172"/>
      <c r="SWC75" s="172"/>
      <c r="SWD75" s="172"/>
      <c r="SWE75" s="172"/>
      <c r="SWF75" s="172"/>
      <c r="SWG75" s="172"/>
      <c r="SWH75" s="172"/>
      <c r="SWI75" s="172"/>
      <c r="SWJ75" s="172"/>
      <c r="SWK75" s="172"/>
      <c r="SWL75" s="172"/>
      <c r="SWM75" s="172"/>
      <c r="SWN75" s="172"/>
      <c r="SWO75" s="172"/>
      <c r="SWP75" s="172"/>
      <c r="SWQ75" s="172"/>
      <c r="SWR75" s="172"/>
      <c r="SWS75" s="172"/>
      <c r="SWT75" s="172"/>
      <c r="SWU75" s="172"/>
      <c r="SWV75" s="172"/>
      <c r="SWW75" s="172"/>
      <c r="SWX75" s="172"/>
      <c r="SWY75" s="172"/>
      <c r="SWZ75" s="172"/>
      <c r="SXA75" s="172"/>
      <c r="SXB75" s="172"/>
      <c r="SXC75" s="172"/>
      <c r="SXD75" s="172"/>
      <c r="SXE75" s="172"/>
      <c r="SXF75" s="172"/>
      <c r="SXG75" s="172"/>
      <c r="SXH75" s="172"/>
      <c r="SXI75" s="172"/>
      <c r="SXJ75" s="172"/>
      <c r="SXK75" s="172"/>
      <c r="SXL75" s="172"/>
      <c r="SXM75" s="172"/>
      <c r="SXN75" s="172"/>
      <c r="SXO75" s="172"/>
      <c r="SXP75" s="172"/>
      <c r="SXQ75" s="172"/>
      <c r="SXR75" s="172"/>
      <c r="SXS75" s="172"/>
      <c r="SXT75" s="172"/>
      <c r="SXU75" s="172"/>
      <c r="SXV75" s="172"/>
      <c r="SXW75" s="172"/>
      <c r="SXX75" s="172"/>
      <c r="SXY75" s="172"/>
      <c r="SXZ75" s="172"/>
      <c r="SYA75" s="172"/>
      <c r="SYB75" s="172"/>
      <c r="SYC75" s="172"/>
      <c r="SYD75" s="172"/>
      <c r="SYE75" s="172"/>
      <c r="SYF75" s="172"/>
      <c r="SYG75" s="172"/>
      <c r="SYH75" s="172"/>
      <c r="SYI75" s="172"/>
      <c r="SYJ75" s="172"/>
      <c r="SYK75" s="172"/>
      <c r="SYL75" s="172"/>
      <c r="SYM75" s="172"/>
      <c r="SYN75" s="172"/>
      <c r="SYO75" s="172"/>
      <c r="SYP75" s="172"/>
      <c r="SYQ75" s="172"/>
      <c r="SYR75" s="172"/>
      <c r="SYS75" s="172"/>
      <c r="SYT75" s="172"/>
      <c r="SYU75" s="172"/>
      <c r="SYV75" s="172"/>
      <c r="SYW75" s="172"/>
      <c r="SYX75" s="172"/>
      <c r="SYY75" s="172"/>
      <c r="SYZ75" s="172"/>
      <c r="SZA75" s="172"/>
      <c r="SZB75" s="172"/>
      <c r="SZC75" s="172"/>
      <c r="SZD75" s="172"/>
      <c r="SZE75" s="172"/>
      <c r="SZF75" s="172"/>
      <c r="SZG75" s="172"/>
      <c r="SZH75" s="172"/>
      <c r="SZI75" s="172"/>
      <c r="SZJ75" s="172"/>
      <c r="SZK75" s="172"/>
      <c r="SZL75" s="172"/>
      <c r="SZM75" s="172"/>
      <c r="SZN75" s="172"/>
      <c r="SZO75" s="172"/>
      <c r="SZP75" s="172"/>
      <c r="SZQ75" s="172"/>
      <c r="SZR75" s="172"/>
      <c r="SZS75" s="172"/>
      <c r="SZT75" s="172"/>
      <c r="SZU75" s="172"/>
      <c r="SZV75" s="172"/>
      <c r="SZW75" s="172"/>
      <c r="SZX75" s="172"/>
      <c r="SZY75" s="172"/>
      <c r="SZZ75" s="172"/>
      <c r="TAA75" s="172"/>
      <c r="TAB75" s="172"/>
      <c r="TAC75" s="172"/>
      <c r="TAD75" s="172"/>
      <c r="TAE75" s="172"/>
      <c r="TAF75" s="172"/>
      <c r="TAG75" s="172"/>
      <c r="TAH75" s="172"/>
      <c r="TAI75" s="172"/>
      <c r="TAJ75" s="172"/>
      <c r="TAK75" s="172"/>
      <c r="TAL75" s="172"/>
      <c r="TAM75" s="172"/>
      <c r="TAN75" s="172"/>
      <c r="TAO75" s="172"/>
      <c r="TAP75" s="172"/>
      <c r="TAQ75" s="172"/>
      <c r="TAR75" s="172"/>
      <c r="TAS75" s="172"/>
      <c r="TAT75" s="172"/>
      <c r="TAU75" s="172"/>
      <c r="TAV75" s="172"/>
      <c r="TAW75" s="172"/>
      <c r="TAX75" s="172"/>
      <c r="TAY75" s="172"/>
      <c r="TAZ75" s="172"/>
      <c r="TBA75" s="172"/>
      <c r="TBB75" s="172"/>
      <c r="TBC75" s="172"/>
      <c r="TBD75" s="172"/>
      <c r="TBE75" s="172"/>
      <c r="TBF75" s="172"/>
      <c r="TBG75" s="172"/>
      <c r="TBH75" s="172"/>
      <c r="TBI75" s="172"/>
      <c r="TBJ75" s="172"/>
      <c r="TBK75" s="172"/>
      <c r="TBL75" s="172"/>
      <c r="TBM75" s="172"/>
      <c r="TBN75" s="172"/>
      <c r="TBO75" s="172"/>
      <c r="TBP75" s="172"/>
      <c r="TBQ75" s="172"/>
      <c r="TBR75" s="172"/>
      <c r="TBS75" s="172"/>
      <c r="TBT75" s="172"/>
      <c r="TBU75" s="172"/>
      <c r="TBV75" s="172"/>
      <c r="TBW75" s="172"/>
      <c r="TBX75" s="172"/>
      <c r="TBY75" s="172"/>
      <c r="TBZ75" s="172"/>
      <c r="TCA75" s="172"/>
      <c r="TCB75" s="172"/>
      <c r="TCC75" s="172"/>
      <c r="TCD75" s="172"/>
      <c r="TCE75" s="172"/>
      <c r="TCF75" s="172"/>
      <c r="TCG75" s="172"/>
      <c r="TCH75" s="172"/>
      <c r="TCI75" s="172"/>
      <c r="TCJ75" s="172"/>
      <c r="TCK75" s="172"/>
      <c r="TCL75" s="172"/>
      <c r="TCM75" s="172"/>
      <c r="TCN75" s="172"/>
      <c r="TCO75" s="172"/>
      <c r="TCP75" s="172"/>
      <c r="TCQ75" s="172"/>
      <c r="TCR75" s="172"/>
      <c r="TCS75" s="172"/>
      <c r="TCT75" s="172"/>
      <c r="TCU75" s="172"/>
      <c r="TCV75" s="172"/>
      <c r="TCW75" s="172"/>
      <c r="TCX75" s="172"/>
      <c r="TCY75" s="172"/>
      <c r="TCZ75" s="172"/>
      <c r="TDA75" s="172"/>
      <c r="TDB75" s="172"/>
      <c r="TDC75" s="172"/>
      <c r="TDD75" s="172"/>
      <c r="TDE75" s="172"/>
      <c r="TDF75" s="172"/>
      <c r="TDG75" s="172"/>
      <c r="TDH75" s="172"/>
      <c r="TDI75" s="172"/>
      <c r="TDJ75" s="172"/>
      <c r="TDK75" s="172"/>
      <c r="TDL75" s="172"/>
      <c r="TDM75" s="172"/>
      <c r="TDN75" s="172"/>
      <c r="TDO75" s="172"/>
      <c r="TDP75" s="172"/>
      <c r="TDQ75" s="172"/>
      <c r="TDR75" s="172"/>
      <c r="TDS75" s="172"/>
      <c r="TDT75" s="172"/>
      <c r="TDU75" s="172"/>
      <c r="TDV75" s="172"/>
      <c r="TDW75" s="172"/>
      <c r="TDX75" s="172"/>
      <c r="TDY75" s="172"/>
      <c r="TDZ75" s="172"/>
      <c r="TEA75" s="172"/>
      <c r="TEB75" s="172"/>
      <c r="TEC75" s="172"/>
      <c r="TED75" s="172"/>
      <c r="TEE75" s="172"/>
      <c r="TEF75" s="172"/>
      <c r="TEG75" s="172"/>
      <c r="TEH75" s="172"/>
      <c r="TEI75" s="172"/>
      <c r="TEJ75" s="172"/>
      <c r="TEK75" s="172"/>
      <c r="TEL75" s="172"/>
      <c r="TEM75" s="172"/>
      <c r="TEN75" s="172"/>
      <c r="TEO75" s="172"/>
      <c r="TEP75" s="172"/>
      <c r="TEQ75" s="172"/>
      <c r="TER75" s="172"/>
      <c r="TES75" s="172"/>
      <c r="TET75" s="172"/>
      <c r="TEU75" s="172"/>
      <c r="TEV75" s="172"/>
      <c r="TEW75" s="172"/>
      <c r="TEX75" s="172"/>
      <c r="TEY75" s="172"/>
      <c r="TEZ75" s="172"/>
      <c r="TFA75" s="172"/>
      <c r="TFB75" s="172"/>
      <c r="TFC75" s="172"/>
      <c r="TFD75" s="172"/>
      <c r="TFE75" s="172"/>
      <c r="TFF75" s="172"/>
      <c r="TFG75" s="172"/>
      <c r="TFH75" s="172"/>
      <c r="TFI75" s="172"/>
      <c r="TFJ75" s="172"/>
      <c r="TFK75" s="172"/>
      <c r="TFL75" s="172"/>
      <c r="TFM75" s="172"/>
      <c r="TFN75" s="172"/>
      <c r="TFO75" s="172"/>
      <c r="TFP75" s="172"/>
      <c r="TFQ75" s="172"/>
      <c r="TFR75" s="172"/>
      <c r="TFS75" s="172"/>
      <c r="TFT75" s="172"/>
      <c r="TFU75" s="172"/>
      <c r="TFV75" s="172"/>
      <c r="TFW75" s="172"/>
      <c r="TFX75" s="172"/>
      <c r="TFY75" s="172"/>
      <c r="TFZ75" s="172"/>
      <c r="TGA75" s="172"/>
      <c r="TGB75" s="172"/>
      <c r="TGC75" s="172"/>
      <c r="TGD75" s="172"/>
      <c r="TGE75" s="172"/>
      <c r="TGF75" s="172"/>
      <c r="TGG75" s="172"/>
      <c r="TGH75" s="172"/>
      <c r="TGI75" s="172"/>
      <c r="TGJ75" s="172"/>
      <c r="TGK75" s="172"/>
      <c r="TGL75" s="172"/>
      <c r="TGM75" s="172"/>
      <c r="TGN75" s="172"/>
      <c r="TGO75" s="172"/>
      <c r="TGP75" s="172"/>
      <c r="TGQ75" s="172"/>
      <c r="TGR75" s="172"/>
      <c r="TGS75" s="172"/>
      <c r="TGT75" s="172"/>
      <c r="TGU75" s="172"/>
      <c r="TGV75" s="172"/>
      <c r="TGW75" s="172"/>
      <c r="TGX75" s="172"/>
      <c r="TGY75" s="172"/>
      <c r="TGZ75" s="172"/>
      <c r="THA75" s="172"/>
      <c r="THB75" s="172"/>
      <c r="THC75" s="172"/>
      <c r="THD75" s="172"/>
      <c r="THE75" s="172"/>
      <c r="THF75" s="172"/>
      <c r="THG75" s="172"/>
      <c r="THH75" s="172"/>
      <c r="THI75" s="172"/>
      <c r="THJ75" s="172"/>
      <c r="THK75" s="172"/>
      <c r="THL75" s="172"/>
      <c r="THM75" s="172"/>
      <c r="THN75" s="172"/>
      <c r="THO75" s="172"/>
      <c r="THP75" s="172"/>
      <c r="THQ75" s="172"/>
      <c r="THR75" s="172"/>
      <c r="THS75" s="172"/>
      <c r="THT75" s="172"/>
      <c r="THU75" s="172"/>
      <c r="THV75" s="172"/>
      <c r="THW75" s="172"/>
      <c r="THX75" s="172"/>
      <c r="THY75" s="172"/>
      <c r="THZ75" s="172"/>
      <c r="TIA75" s="172"/>
      <c r="TIB75" s="172"/>
      <c r="TIC75" s="172"/>
      <c r="TID75" s="172"/>
      <c r="TIE75" s="172"/>
      <c r="TIF75" s="172"/>
      <c r="TIG75" s="172"/>
      <c r="TIH75" s="172"/>
      <c r="TII75" s="172"/>
      <c r="TIJ75" s="172"/>
      <c r="TIK75" s="172"/>
      <c r="TIL75" s="172"/>
      <c r="TIM75" s="172"/>
      <c r="TIN75" s="172"/>
      <c r="TIO75" s="172"/>
      <c r="TIP75" s="172"/>
      <c r="TIQ75" s="172"/>
      <c r="TIR75" s="172"/>
      <c r="TIS75" s="172"/>
      <c r="TIT75" s="172"/>
      <c r="TIU75" s="172"/>
      <c r="TIV75" s="172"/>
      <c r="TIW75" s="172"/>
      <c r="TIX75" s="172"/>
      <c r="TIY75" s="172"/>
      <c r="TIZ75" s="172"/>
      <c r="TJA75" s="172"/>
      <c r="TJB75" s="172"/>
      <c r="TJC75" s="172"/>
      <c r="TJD75" s="172"/>
      <c r="TJE75" s="172"/>
      <c r="TJF75" s="172"/>
      <c r="TJG75" s="172"/>
      <c r="TJH75" s="172"/>
      <c r="TJI75" s="172"/>
      <c r="TJJ75" s="172"/>
      <c r="TJK75" s="172"/>
      <c r="TJL75" s="172"/>
      <c r="TJM75" s="172"/>
      <c r="TJN75" s="172"/>
      <c r="TJO75" s="172"/>
      <c r="TJP75" s="172"/>
      <c r="TJQ75" s="172"/>
      <c r="TJR75" s="172"/>
      <c r="TJS75" s="172"/>
      <c r="TJT75" s="172"/>
      <c r="TJU75" s="172"/>
      <c r="TJV75" s="172"/>
      <c r="TJW75" s="172"/>
      <c r="TJX75" s="172"/>
      <c r="TJY75" s="172"/>
      <c r="TJZ75" s="172"/>
      <c r="TKA75" s="172"/>
      <c r="TKB75" s="172"/>
      <c r="TKC75" s="172"/>
      <c r="TKD75" s="172"/>
      <c r="TKE75" s="172"/>
      <c r="TKF75" s="172"/>
      <c r="TKG75" s="172"/>
      <c r="TKH75" s="172"/>
      <c r="TKI75" s="172"/>
      <c r="TKJ75" s="172"/>
      <c r="TKK75" s="172"/>
      <c r="TKL75" s="172"/>
      <c r="TKM75" s="172"/>
      <c r="TKN75" s="172"/>
      <c r="TKO75" s="172"/>
      <c r="TKP75" s="172"/>
      <c r="TKQ75" s="172"/>
      <c r="TKR75" s="172"/>
      <c r="TKS75" s="172"/>
      <c r="TKT75" s="172"/>
      <c r="TKU75" s="172"/>
      <c r="TKV75" s="172"/>
      <c r="TKW75" s="172"/>
      <c r="TKX75" s="172"/>
      <c r="TKY75" s="172"/>
      <c r="TKZ75" s="172"/>
      <c r="TLA75" s="172"/>
      <c r="TLB75" s="172"/>
      <c r="TLC75" s="172"/>
      <c r="TLD75" s="172"/>
      <c r="TLE75" s="172"/>
      <c r="TLF75" s="172"/>
      <c r="TLG75" s="172"/>
      <c r="TLH75" s="172"/>
      <c r="TLI75" s="172"/>
      <c r="TLJ75" s="172"/>
      <c r="TLK75" s="172"/>
      <c r="TLL75" s="172"/>
      <c r="TLM75" s="172"/>
      <c r="TLN75" s="172"/>
      <c r="TLO75" s="172"/>
      <c r="TLP75" s="172"/>
      <c r="TLQ75" s="172"/>
      <c r="TLR75" s="172"/>
      <c r="TLS75" s="172"/>
      <c r="TLT75" s="172"/>
      <c r="TLU75" s="172"/>
      <c r="TLV75" s="172"/>
      <c r="TLW75" s="172"/>
      <c r="TLX75" s="172"/>
      <c r="TLY75" s="172"/>
      <c r="TLZ75" s="172"/>
      <c r="TMA75" s="172"/>
      <c r="TMB75" s="172"/>
      <c r="TMC75" s="172"/>
      <c r="TMD75" s="172"/>
      <c r="TME75" s="172"/>
      <c r="TMF75" s="172"/>
      <c r="TMG75" s="172"/>
      <c r="TMH75" s="172"/>
      <c r="TMI75" s="172"/>
      <c r="TMJ75" s="172"/>
      <c r="TMK75" s="172"/>
      <c r="TML75" s="172"/>
      <c r="TMM75" s="172"/>
      <c r="TMN75" s="172"/>
      <c r="TMO75" s="172"/>
      <c r="TMP75" s="172"/>
      <c r="TMQ75" s="172"/>
      <c r="TMR75" s="172"/>
      <c r="TMS75" s="172"/>
      <c r="TMT75" s="172"/>
      <c r="TMU75" s="172"/>
      <c r="TMV75" s="172"/>
      <c r="TMW75" s="172"/>
      <c r="TMX75" s="172"/>
      <c r="TMY75" s="172"/>
      <c r="TMZ75" s="172"/>
      <c r="TNA75" s="172"/>
      <c r="TNB75" s="172"/>
      <c r="TNC75" s="172"/>
      <c r="TND75" s="172"/>
      <c r="TNE75" s="172"/>
      <c r="TNF75" s="172"/>
      <c r="TNG75" s="172"/>
      <c r="TNH75" s="172"/>
      <c r="TNI75" s="172"/>
      <c r="TNJ75" s="172"/>
      <c r="TNK75" s="172"/>
      <c r="TNL75" s="172"/>
      <c r="TNM75" s="172"/>
      <c r="TNN75" s="172"/>
      <c r="TNO75" s="172"/>
      <c r="TNP75" s="172"/>
      <c r="TNQ75" s="172"/>
      <c r="TNR75" s="172"/>
      <c r="TNS75" s="172"/>
      <c r="TNT75" s="172"/>
      <c r="TNU75" s="172"/>
      <c r="TNV75" s="172"/>
      <c r="TNW75" s="172"/>
      <c r="TNX75" s="172"/>
      <c r="TNY75" s="172"/>
      <c r="TNZ75" s="172"/>
      <c r="TOA75" s="172"/>
      <c r="TOB75" s="172"/>
      <c r="TOC75" s="172"/>
      <c r="TOD75" s="172"/>
      <c r="TOE75" s="172"/>
      <c r="TOF75" s="172"/>
      <c r="TOG75" s="172"/>
      <c r="TOH75" s="172"/>
      <c r="TOI75" s="172"/>
      <c r="TOJ75" s="172"/>
      <c r="TOK75" s="172"/>
      <c r="TOL75" s="172"/>
      <c r="TOM75" s="172"/>
      <c r="TON75" s="172"/>
      <c r="TOO75" s="172"/>
      <c r="TOP75" s="172"/>
      <c r="TOQ75" s="172"/>
      <c r="TOR75" s="172"/>
      <c r="TOS75" s="172"/>
      <c r="TOT75" s="172"/>
      <c r="TOU75" s="172"/>
      <c r="TOV75" s="172"/>
      <c r="TOW75" s="172"/>
      <c r="TOX75" s="172"/>
      <c r="TOY75" s="172"/>
      <c r="TOZ75" s="172"/>
      <c r="TPA75" s="172"/>
      <c r="TPB75" s="172"/>
      <c r="TPC75" s="172"/>
      <c r="TPD75" s="172"/>
      <c r="TPE75" s="172"/>
      <c r="TPF75" s="172"/>
      <c r="TPG75" s="172"/>
      <c r="TPH75" s="172"/>
      <c r="TPI75" s="172"/>
      <c r="TPJ75" s="172"/>
      <c r="TPK75" s="172"/>
      <c r="TPL75" s="172"/>
      <c r="TPM75" s="172"/>
      <c r="TPN75" s="172"/>
      <c r="TPO75" s="172"/>
      <c r="TPP75" s="172"/>
      <c r="TPQ75" s="172"/>
      <c r="TPR75" s="172"/>
      <c r="TPS75" s="172"/>
      <c r="TPT75" s="172"/>
      <c r="TPU75" s="172"/>
      <c r="TPV75" s="172"/>
      <c r="TPW75" s="172"/>
      <c r="TPX75" s="172"/>
      <c r="TPY75" s="172"/>
      <c r="TPZ75" s="172"/>
      <c r="TQA75" s="172"/>
      <c r="TQB75" s="172"/>
      <c r="TQC75" s="172"/>
      <c r="TQD75" s="172"/>
      <c r="TQE75" s="172"/>
      <c r="TQF75" s="172"/>
      <c r="TQG75" s="172"/>
      <c r="TQH75" s="172"/>
      <c r="TQI75" s="172"/>
      <c r="TQJ75" s="172"/>
      <c r="TQK75" s="172"/>
      <c r="TQL75" s="172"/>
      <c r="TQM75" s="172"/>
      <c r="TQN75" s="172"/>
      <c r="TQO75" s="172"/>
      <c r="TQP75" s="172"/>
      <c r="TQQ75" s="172"/>
      <c r="TQR75" s="172"/>
      <c r="TQS75" s="172"/>
      <c r="TQT75" s="172"/>
      <c r="TQU75" s="172"/>
      <c r="TQV75" s="172"/>
      <c r="TQW75" s="172"/>
      <c r="TQX75" s="172"/>
      <c r="TQY75" s="172"/>
      <c r="TQZ75" s="172"/>
      <c r="TRA75" s="172"/>
      <c r="TRB75" s="172"/>
      <c r="TRC75" s="172"/>
      <c r="TRD75" s="172"/>
      <c r="TRE75" s="172"/>
      <c r="TRF75" s="172"/>
      <c r="TRG75" s="172"/>
      <c r="TRH75" s="172"/>
      <c r="TRI75" s="172"/>
      <c r="TRJ75" s="172"/>
      <c r="TRK75" s="172"/>
      <c r="TRL75" s="172"/>
      <c r="TRM75" s="172"/>
      <c r="TRN75" s="172"/>
      <c r="TRO75" s="172"/>
      <c r="TRP75" s="172"/>
      <c r="TRQ75" s="172"/>
      <c r="TRR75" s="172"/>
      <c r="TRS75" s="172"/>
      <c r="TRT75" s="172"/>
      <c r="TRU75" s="172"/>
      <c r="TRV75" s="172"/>
      <c r="TRW75" s="172"/>
      <c r="TRX75" s="172"/>
      <c r="TRY75" s="172"/>
      <c r="TRZ75" s="172"/>
      <c r="TSA75" s="172"/>
      <c r="TSB75" s="172"/>
      <c r="TSC75" s="172"/>
      <c r="TSD75" s="172"/>
      <c r="TSE75" s="172"/>
      <c r="TSF75" s="172"/>
      <c r="TSG75" s="172"/>
      <c r="TSH75" s="172"/>
      <c r="TSI75" s="172"/>
      <c r="TSJ75" s="172"/>
      <c r="TSK75" s="172"/>
      <c r="TSL75" s="172"/>
      <c r="TSM75" s="172"/>
      <c r="TSN75" s="172"/>
      <c r="TSO75" s="172"/>
      <c r="TSP75" s="172"/>
      <c r="TSQ75" s="172"/>
      <c r="TSR75" s="172"/>
      <c r="TSS75" s="172"/>
      <c r="TST75" s="172"/>
      <c r="TSU75" s="172"/>
      <c r="TSV75" s="172"/>
      <c r="TSW75" s="172"/>
      <c r="TSX75" s="172"/>
      <c r="TSY75" s="172"/>
      <c r="TSZ75" s="172"/>
      <c r="TTA75" s="172"/>
      <c r="TTB75" s="172"/>
      <c r="TTC75" s="172"/>
      <c r="TTD75" s="172"/>
      <c r="TTE75" s="172"/>
      <c r="TTF75" s="172"/>
      <c r="TTG75" s="172"/>
      <c r="TTH75" s="172"/>
      <c r="TTI75" s="172"/>
      <c r="TTJ75" s="172"/>
      <c r="TTK75" s="172"/>
      <c r="TTL75" s="172"/>
      <c r="TTM75" s="172"/>
      <c r="TTN75" s="172"/>
      <c r="TTO75" s="172"/>
      <c r="TTP75" s="172"/>
      <c r="TTQ75" s="172"/>
      <c r="TTR75" s="172"/>
      <c r="TTS75" s="172"/>
      <c r="TTT75" s="172"/>
      <c r="TTU75" s="172"/>
      <c r="TTV75" s="172"/>
      <c r="TTW75" s="172"/>
      <c r="TTX75" s="172"/>
      <c r="TTY75" s="172"/>
      <c r="TTZ75" s="172"/>
      <c r="TUA75" s="172"/>
      <c r="TUB75" s="172"/>
      <c r="TUC75" s="172"/>
      <c r="TUD75" s="172"/>
      <c r="TUE75" s="172"/>
      <c r="TUF75" s="172"/>
      <c r="TUG75" s="172"/>
      <c r="TUH75" s="172"/>
      <c r="TUI75" s="172"/>
      <c r="TUJ75" s="172"/>
      <c r="TUK75" s="172"/>
      <c r="TUL75" s="172"/>
      <c r="TUM75" s="172"/>
      <c r="TUN75" s="172"/>
      <c r="TUO75" s="172"/>
      <c r="TUP75" s="172"/>
      <c r="TUQ75" s="172"/>
      <c r="TUR75" s="172"/>
      <c r="TUS75" s="172"/>
      <c r="TUT75" s="172"/>
      <c r="TUU75" s="172"/>
      <c r="TUV75" s="172"/>
      <c r="TUW75" s="172"/>
      <c r="TUX75" s="172"/>
      <c r="TUY75" s="172"/>
      <c r="TUZ75" s="172"/>
      <c r="TVA75" s="172"/>
      <c r="TVB75" s="172"/>
      <c r="TVC75" s="172"/>
      <c r="TVD75" s="172"/>
      <c r="TVE75" s="172"/>
      <c r="TVF75" s="172"/>
      <c r="TVG75" s="172"/>
      <c r="TVH75" s="172"/>
      <c r="TVI75" s="172"/>
      <c r="TVJ75" s="172"/>
      <c r="TVK75" s="172"/>
      <c r="TVL75" s="172"/>
      <c r="TVM75" s="172"/>
      <c r="TVN75" s="172"/>
      <c r="TVO75" s="172"/>
      <c r="TVP75" s="172"/>
      <c r="TVQ75" s="172"/>
      <c r="TVR75" s="172"/>
      <c r="TVS75" s="172"/>
      <c r="TVT75" s="172"/>
      <c r="TVU75" s="172"/>
      <c r="TVV75" s="172"/>
      <c r="TVW75" s="172"/>
      <c r="TVX75" s="172"/>
      <c r="TVY75" s="172"/>
      <c r="TVZ75" s="172"/>
      <c r="TWA75" s="172"/>
      <c r="TWB75" s="172"/>
      <c r="TWC75" s="172"/>
      <c r="TWD75" s="172"/>
      <c r="TWE75" s="172"/>
      <c r="TWF75" s="172"/>
      <c r="TWG75" s="172"/>
      <c r="TWH75" s="172"/>
      <c r="TWI75" s="172"/>
      <c r="TWJ75" s="172"/>
      <c r="TWK75" s="172"/>
      <c r="TWL75" s="172"/>
      <c r="TWM75" s="172"/>
      <c r="TWN75" s="172"/>
      <c r="TWO75" s="172"/>
      <c r="TWP75" s="172"/>
      <c r="TWQ75" s="172"/>
      <c r="TWR75" s="172"/>
      <c r="TWS75" s="172"/>
      <c r="TWT75" s="172"/>
      <c r="TWU75" s="172"/>
      <c r="TWV75" s="172"/>
      <c r="TWW75" s="172"/>
      <c r="TWX75" s="172"/>
      <c r="TWY75" s="172"/>
      <c r="TWZ75" s="172"/>
      <c r="TXA75" s="172"/>
      <c r="TXB75" s="172"/>
      <c r="TXC75" s="172"/>
      <c r="TXD75" s="172"/>
      <c r="TXE75" s="172"/>
      <c r="TXF75" s="172"/>
      <c r="TXG75" s="172"/>
      <c r="TXH75" s="172"/>
      <c r="TXI75" s="172"/>
      <c r="TXJ75" s="172"/>
      <c r="TXK75" s="172"/>
      <c r="TXL75" s="172"/>
      <c r="TXM75" s="172"/>
      <c r="TXN75" s="172"/>
      <c r="TXO75" s="172"/>
      <c r="TXP75" s="172"/>
      <c r="TXQ75" s="172"/>
      <c r="TXR75" s="172"/>
      <c r="TXS75" s="172"/>
      <c r="TXT75" s="172"/>
      <c r="TXU75" s="172"/>
      <c r="TXV75" s="172"/>
      <c r="TXW75" s="172"/>
      <c r="TXX75" s="172"/>
      <c r="TXY75" s="172"/>
      <c r="TXZ75" s="172"/>
      <c r="TYA75" s="172"/>
      <c r="TYB75" s="172"/>
      <c r="TYC75" s="172"/>
      <c r="TYD75" s="172"/>
      <c r="TYE75" s="172"/>
      <c r="TYF75" s="172"/>
      <c r="TYG75" s="172"/>
      <c r="TYH75" s="172"/>
      <c r="TYI75" s="172"/>
      <c r="TYJ75" s="172"/>
      <c r="TYK75" s="172"/>
      <c r="TYL75" s="172"/>
      <c r="TYM75" s="172"/>
      <c r="TYN75" s="172"/>
      <c r="TYO75" s="172"/>
      <c r="TYP75" s="172"/>
      <c r="TYQ75" s="172"/>
      <c r="TYR75" s="172"/>
      <c r="TYS75" s="172"/>
      <c r="TYT75" s="172"/>
      <c r="TYU75" s="172"/>
      <c r="TYV75" s="172"/>
      <c r="TYW75" s="172"/>
      <c r="TYX75" s="172"/>
      <c r="TYY75" s="172"/>
      <c r="TYZ75" s="172"/>
      <c r="TZA75" s="172"/>
      <c r="TZB75" s="172"/>
      <c r="TZC75" s="172"/>
      <c r="TZD75" s="172"/>
      <c r="TZE75" s="172"/>
      <c r="TZF75" s="172"/>
      <c r="TZG75" s="172"/>
      <c r="TZH75" s="172"/>
      <c r="TZI75" s="172"/>
      <c r="TZJ75" s="172"/>
      <c r="TZK75" s="172"/>
      <c r="TZL75" s="172"/>
      <c r="TZM75" s="172"/>
      <c r="TZN75" s="172"/>
      <c r="TZO75" s="172"/>
      <c r="TZP75" s="172"/>
      <c r="TZQ75" s="172"/>
      <c r="TZR75" s="172"/>
      <c r="TZS75" s="172"/>
      <c r="TZT75" s="172"/>
      <c r="TZU75" s="172"/>
      <c r="TZV75" s="172"/>
      <c r="TZW75" s="172"/>
      <c r="TZX75" s="172"/>
      <c r="TZY75" s="172"/>
      <c r="TZZ75" s="172"/>
      <c r="UAA75" s="172"/>
      <c r="UAB75" s="172"/>
      <c r="UAC75" s="172"/>
      <c r="UAD75" s="172"/>
      <c r="UAE75" s="172"/>
      <c r="UAF75" s="172"/>
      <c r="UAG75" s="172"/>
      <c r="UAH75" s="172"/>
      <c r="UAI75" s="172"/>
      <c r="UAJ75" s="172"/>
      <c r="UAK75" s="172"/>
      <c r="UAL75" s="172"/>
      <c r="UAM75" s="172"/>
      <c r="UAN75" s="172"/>
      <c r="UAO75" s="172"/>
      <c r="UAP75" s="172"/>
      <c r="UAQ75" s="172"/>
      <c r="UAR75" s="172"/>
      <c r="UAS75" s="172"/>
      <c r="UAT75" s="172"/>
      <c r="UAU75" s="172"/>
      <c r="UAV75" s="172"/>
      <c r="UAW75" s="172"/>
      <c r="UAX75" s="172"/>
      <c r="UAY75" s="172"/>
      <c r="UAZ75" s="172"/>
      <c r="UBA75" s="172"/>
      <c r="UBB75" s="172"/>
      <c r="UBC75" s="172"/>
      <c r="UBD75" s="172"/>
      <c r="UBE75" s="172"/>
      <c r="UBF75" s="172"/>
      <c r="UBG75" s="172"/>
      <c r="UBH75" s="172"/>
      <c r="UBI75" s="172"/>
      <c r="UBJ75" s="172"/>
      <c r="UBK75" s="172"/>
      <c r="UBL75" s="172"/>
      <c r="UBM75" s="172"/>
      <c r="UBN75" s="172"/>
      <c r="UBO75" s="172"/>
      <c r="UBP75" s="172"/>
      <c r="UBQ75" s="172"/>
      <c r="UBR75" s="172"/>
      <c r="UBS75" s="172"/>
      <c r="UBT75" s="172"/>
      <c r="UBU75" s="172"/>
      <c r="UBV75" s="172"/>
      <c r="UBW75" s="172"/>
      <c r="UBX75" s="172"/>
      <c r="UBY75" s="172"/>
      <c r="UBZ75" s="172"/>
      <c r="UCA75" s="172"/>
      <c r="UCB75" s="172"/>
      <c r="UCC75" s="172"/>
      <c r="UCD75" s="172"/>
      <c r="UCE75" s="172"/>
      <c r="UCF75" s="172"/>
      <c r="UCG75" s="172"/>
      <c r="UCH75" s="172"/>
      <c r="UCI75" s="172"/>
      <c r="UCJ75" s="172"/>
      <c r="UCK75" s="172"/>
      <c r="UCL75" s="172"/>
      <c r="UCM75" s="172"/>
      <c r="UCN75" s="172"/>
      <c r="UCO75" s="172"/>
      <c r="UCP75" s="172"/>
      <c r="UCQ75" s="172"/>
      <c r="UCR75" s="172"/>
      <c r="UCS75" s="172"/>
      <c r="UCT75" s="172"/>
      <c r="UCU75" s="172"/>
      <c r="UCV75" s="172"/>
      <c r="UCW75" s="172"/>
      <c r="UCX75" s="172"/>
      <c r="UCY75" s="172"/>
      <c r="UCZ75" s="172"/>
      <c r="UDA75" s="172"/>
      <c r="UDB75" s="172"/>
      <c r="UDC75" s="172"/>
      <c r="UDD75" s="172"/>
      <c r="UDE75" s="172"/>
      <c r="UDF75" s="172"/>
      <c r="UDG75" s="172"/>
      <c r="UDH75" s="172"/>
      <c r="UDI75" s="172"/>
      <c r="UDJ75" s="172"/>
      <c r="UDK75" s="172"/>
      <c r="UDL75" s="172"/>
      <c r="UDM75" s="172"/>
      <c r="UDN75" s="172"/>
      <c r="UDO75" s="172"/>
      <c r="UDP75" s="172"/>
      <c r="UDQ75" s="172"/>
      <c r="UDR75" s="172"/>
      <c r="UDS75" s="172"/>
      <c r="UDT75" s="172"/>
      <c r="UDU75" s="172"/>
      <c r="UDV75" s="172"/>
      <c r="UDW75" s="172"/>
      <c r="UDX75" s="172"/>
      <c r="UDY75" s="172"/>
      <c r="UDZ75" s="172"/>
      <c r="UEA75" s="172"/>
      <c r="UEB75" s="172"/>
      <c r="UEC75" s="172"/>
      <c r="UED75" s="172"/>
      <c r="UEE75" s="172"/>
      <c r="UEF75" s="172"/>
      <c r="UEG75" s="172"/>
      <c r="UEH75" s="172"/>
      <c r="UEI75" s="172"/>
      <c r="UEJ75" s="172"/>
      <c r="UEK75" s="172"/>
      <c r="UEL75" s="172"/>
      <c r="UEM75" s="172"/>
      <c r="UEN75" s="172"/>
      <c r="UEO75" s="172"/>
      <c r="UEP75" s="172"/>
      <c r="UEQ75" s="172"/>
      <c r="UER75" s="172"/>
      <c r="UES75" s="172"/>
      <c r="UET75" s="172"/>
      <c r="UEU75" s="172"/>
      <c r="UEV75" s="172"/>
      <c r="UEW75" s="172"/>
      <c r="UEX75" s="172"/>
      <c r="UEY75" s="172"/>
      <c r="UEZ75" s="172"/>
      <c r="UFA75" s="172"/>
      <c r="UFB75" s="172"/>
      <c r="UFC75" s="172"/>
      <c r="UFD75" s="172"/>
      <c r="UFE75" s="172"/>
      <c r="UFF75" s="172"/>
      <c r="UFG75" s="172"/>
      <c r="UFH75" s="172"/>
      <c r="UFI75" s="172"/>
      <c r="UFJ75" s="172"/>
      <c r="UFK75" s="172"/>
      <c r="UFL75" s="172"/>
      <c r="UFM75" s="172"/>
      <c r="UFN75" s="172"/>
      <c r="UFO75" s="172"/>
      <c r="UFP75" s="172"/>
      <c r="UFQ75" s="172"/>
      <c r="UFR75" s="172"/>
      <c r="UFS75" s="172"/>
      <c r="UFT75" s="172"/>
      <c r="UFU75" s="172"/>
      <c r="UFV75" s="172"/>
      <c r="UFW75" s="172"/>
      <c r="UFX75" s="172"/>
      <c r="UFY75" s="172"/>
      <c r="UFZ75" s="172"/>
      <c r="UGA75" s="172"/>
      <c r="UGB75" s="172"/>
      <c r="UGC75" s="172"/>
      <c r="UGD75" s="172"/>
      <c r="UGE75" s="172"/>
      <c r="UGF75" s="172"/>
      <c r="UGG75" s="172"/>
      <c r="UGH75" s="172"/>
      <c r="UGI75" s="172"/>
      <c r="UGJ75" s="172"/>
      <c r="UGK75" s="172"/>
      <c r="UGL75" s="172"/>
      <c r="UGM75" s="172"/>
      <c r="UGN75" s="172"/>
      <c r="UGO75" s="172"/>
      <c r="UGP75" s="172"/>
      <c r="UGQ75" s="172"/>
      <c r="UGR75" s="172"/>
      <c r="UGS75" s="172"/>
      <c r="UGT75" s="172"/>
      <c r="UGU75" s="172"/>
      <c r="UGV75" s="172"/>
      <c r="UGW75" s="172"/>
      <c r="UGX75" s="172"/>
      <c r="UGY75" s="172"/>
      <c r="UGZ75" s="172"/>
      <c r="UHA75" s="172"/>
      <c r="UHB75" s="172"/>
      <c r="UHC75" s="172"/>
      <c r="UHD75" s="172"/>
      <c r="UHE75" s="172"/>
      <c r="UHF75" s="172"/>
      <c r="UHG75" s="172"/>
      <c r="UHH75" s="172"/>
      <c r="UHI75" s="172"/>
      <c r="UHJ75" s="172"/>
      <c r="UHK75" s="172"/>
      <c r="UHL75" s="172"/>
      <c r="UHM75" s="172"/>
      <c r="UHN75" s="172"/>
      <c r="UHO75" s="172"/>
      <c r="UHP75" s="172"/>
      <c r="UHQ75" s="172"/>
      <c r="UHR75" s="172"/>
      <c r="UHS75" s="172"/>
      <c r="UHT75" s="172"/>
      <c r="UHU75" s="172"/>
      <c r="UHV75" s="172"/>
      <c r="UHW75" s="172"/>
      <c r="UHX75" s="172"/>
      <c r="UHY75" s="172"/>
      <c r="UHZ75" s="172"/>
      <c r="UIA75" s="172"/>
      <c r="UIB75" s="172"/>
      <c r="UIC75" s="172"/>
      <c r="UID75" s="172"/>
      <c r="UIE75" s="172"/>
      <c r="UIF75" s="172"/>
      <c r="UIG75" s="172"/>
      <c r="UIH75" s="172"/>
      <c r="UII75" s="172"/>
      <c r="UIJ75" s="172"/>
      <c r="UIK75" s="172"/>
      <c r="UIL75" s="172"/>
      <c r="UIM75" s="172"/>
      <c r="UIN75" s="172"/>
      <c r="UIO75" s="172"/>
      <c r="UIP75" s="172"/>
      <c r="UIQ75" s="172"/>
      <c r="UIR75" s="172"/>
      <c r="UIS75" s="172"/>
      <c r="UIT75" s="172"/>
      <c r="UIU75" s="172"/>
      <c r="UIV75" s="172"/>
      <c r="UIW75" s="172"/>
      <c r="UIX75" s="172"/>
      <c r="UIY75" s="172"/>
      <c r="UIZ75" s="172"/>
      <c r="UJA75" s="172"/>
      <c r="UJB75" s="172"/>
      <c r="UJC75" s="172"/>
      <c r="UJD75" s="172"/>
      <c r="UJE75" s="172"/>
      <c r="UJF75" s="172"/>
      <c r="UJG75" s="172"/>
      <c r="UJH75" s="172"/>
      <c r="UJI75" s="172"/>
      <c r="UJJ75" s="172"/>
      <c r="UJK75" s="172"/>
      <c r="UJL75" s="172"/>
      <c r="UJM75" s="172"/>
      <c r="UJN75" s="172"/>
      <c r="UJO75" s="172"/>
      <c r="UJP75" s="172"/>
      <c r="UJQ75" s="172"/>
      <c r="UJR75" s="172"/>
      <c r="UJS75" s="172"/>
      <c r="UJT75" s="172"/>
      <c r="UJU75" s="172"/>
      <c r="UJV75" s="172"/>
      <c r="UJW75" s="172"/>
      <c r="UJX75" s="172"/>
      <c r="UJY75" s="172"/>
      <c r="UJZ75" s="172"/>
      <c r="UKA75" s="172"/>
      <c r="UKB75" s="172"/>
      <c r="UKC75" s="172"/>
      <c r="UKD75" s="172"/>
      <c r="UKE75" s="172"/>
      <c r="UKF75" s="172"/>
      <c r="UKG75" s="172"/>
      <c r="UKH75" s="172"/>
      <c r="UKI75" s="172"/>
      <c r="UKJ75" s="172"/>
      <c r="UKK75" s="172"/>
      <c r="UKL75" s="172"/>
      <c r="UKM75" s="172"/>
      <c r="UKN75" s="172"/>
      <c r="UKO75" s="172"/>
      <c r="UKP75" s="172"/>
      <c r="UKQ75" s="172"/>
      <c r="UKR75" s="172"/>
      <c r="UKS75" s="172"/>
      <c r="UKT75" s="172"/>
      <c r="UKU75" s="172"/>
      <c r="UKV75" s="172"/>
      <c r="UKW75" s="172"/>
      <c r="UKX75" s="172"/>
      <c r="UKY75" s="172"/>
      <c r="UKZ75" s="172"/>
      <c r="ULA75" s="172"/>
      <c r="ULB75" s="172"/>
      <c r="ULC75" s="172"/>
      <c r="ULD75" s="172"/>
      <c r="ULE75" s="172"/>
      <c r="ULF75" s="172"/>
      <c r="ULG75" s="172"/>
      <c r="ULH75" s="172"/>
      <c r="ULI75" s="172"/>
      <c r="ULJ75" s="172"/>
      <c r="ULK75" s="172"/>
      <c r="ULL75" s="172"/>
      <c r="ULM75" s="172"/>
      <c r="ULN75" s="172"/>
      <c r="ULO75" s="172"/>
      <c r="ULP75" s="172"/>
      <c r="ULQ75" s="172"/>
      <c r="ULR75" s="172"/>
      <c r="ULS75" s="172"/>
      <c r="ULT75" s="172"/>
      <c r="ULU75" s="172"/>
      <c r="ULV75" s="172"/>
      <c r="ULW75" s="172"/>
      <c r="ULX75" s="172"/>
      <c r="ULY75" s="172"/>
      <c r="ULZ75" s="172"/>
      <c r="UMA75" s="172"/>
      <c r="UMB75" s="172"/>
      <c r="UMC75" s="172"/>
      <c r="UMD75" s="172"/>
      <c r="UME75" s="172"/>
      <c r="UMF75" s="172"/>
      <c r="UMG75" s="172"/>
      <c r="UMH75" s="172"/>
      <c r="UMI75" s="172"/>
      <c r="UMJ75" s="172"/>
      <c r="UMK75" s="172"/>
      <c r="UML75" s="172"/>
      <c r="UMM75" s="172"/>
      <c r="UMN75" s="172"/>
      <c r="UMO75" s="172"/>
      <c r="UMP75" s="172"/>
      <c r="UMQ75" s="172"/>
      <c r="UMR75" s="172"/>
      <c r="UMS75" s="172"/>
      <c r="UMT75" s="172"/>
      <c r="UMU75" s="172"/>
      <c r="UMV75" s="172"/>
      <c r="UMW75" s="172"/>
      <c r="UMX75" s="172"/>
      <c r="UMY75" s="172"/>
      <c r="UMZ75" s="172"/>
      <c r="UNA75" s="172"/>
      <c r="UNB75" s="172"/>
      <c r="UNC75" s="172"/>
      <c r="UND75" s="172"/>
      <c r="UNE75" s="172"/>
      <c r="UNF75" s="172"/>
      <c r="UNG75" s="172"/>
      <c r="UNH75" s="172"/>
      <c r="UNI75" s="172"/>
      <c r="UNJ75" s="172"/>
      <c r="UNK75" s="172"/>
      <c r="UNL75" s="172"/>
      <c r="UNM75" s="172"/>
      <c r="UNN75" s="172"/>
      <c r="UNO75" s="172"/>
      <c r="UNP75" s="172"/>
      <c r="UNQ75" s="172"/>
      <c r="UNR75" s="172"/>
      <c r="UNS75" s="172"/>
      <c r="UNT75" s="172"/>
      <c r="UNU75" s="172"/>
      <c r="UNV75" s="172"/>
      <c r="UNW75" s="172"/>
      <c r="UNX75" s="172"/>
      <c r="UNY75" s="172"/>
      <c r="UNZ75" s="172"/>
      <c r="UOA75" s="172"/>
      <c r="UOB75" s="172"/>
      <c r="UOC75" s="172"/>
      <c r="UOD75" s="172"/>
      <c r="UOE75" s="172"/>
      <c r="UOF75" s="172"/>
      <c r="UOG75" s="172"/>
      <c r="UOH75" s="172"/>
      <c r="UOI75" s="172"/>
      <c r="UOJ75" s="172"/>
      <c r="UOK75" s="172"/>
      <c r="UOL75" s="172"/>
      <c r="UOM75" s="172"/>
      <c r="UON75" s="172"/>
      <c r="UOO75" s="172"/>
      <c r="UOP75" s="172"/>
      <c r="UOQ75" s="172"/>
      <c r="UOR75" s="172"/>
      <c r="UOS75" s="172"/>
      <c r="UOT75" s="172"/>
      <c r="UOU75" s="172"/>
      <c r="UOV75" s="172"/>
      <c r="UOW75" s="172"/>
      <c r="UOX75" s="172"/>
      <c r="UOY75" s="172"/>
      <c r="UOZ75" s="172"/>
      <c r="UPA75" s="172"/>
      <c r="UPB75" s="172"/>
      <c r="UPC75" s="172"/>
      <c r="UPD75" s="172"/>
      <c r="UPE75" s="172"/>
      <c r="UPF75" s="172"/>
      <c r="UPG75" s="172"/>
      <c r="UPH75" s="172"/>
      <c r="UPI75" s="172"/>
      <c r="UPJ75" s="172"/>
      <c r="UPK75" s="172"/>
      <c r="UPL75" s="172"/>
      <c r="UPM75" s="172"/>
      <c r="UPN75" s="172"/>
      <c r="UPO75" s="172"/>
      <c r="UPP75" s="172"/>
      <c r="UPQ75" s="172"/>
      <c r="UPR75" s="172"/>
      <c r="UPS75" s="172"/>
      <c r="UPT75" s="172"/>
      <c r="UPU75" s="172"/>
      <c r="UPV75" s="172"/>
      <c r="UPW75" s="172"/>
      <c r="UPX75" s="172"/>
      <c r="UPY75" s="172"/>
      <c r="UPZ75" s="172"/>
      <c r="UQA75" s="172"/>
      <c r="UQB75" s="172"/>
      <c r="UQC75" s="172"/>
      <c r="UQD75" s="172"/>
      <c r="UQE75" s="172"/>
      <c r="UQF75" s="172"/>
      <c r="UQG75" s="172"/>
      <c r="UQH75" s="172"/>
      <c r="UQI75" s="172"/>
      <c r="UQJ75" s="172"/>
      <c r="UQK75" s="172"/>
      <c r="UQL75" s="172"/>
      <c r="UQM75" s="172"/>
      <c r="UQN75" s="172"/>
      <c r="UQO75" s="172"/>
      <c r="UQP75" s="172"/>
      <c r="UQQ75" s="172"/>
      <c r="UQR75" s="172"/>
      <c r="UQS75" s="172"/>
      <c r="UQT75" s="172"/>
      <c r="UQU75" s="172"/>
      <c r="UQV75" s="172"/>
      <c r="UQW75" s="172"/>
      <c r="UQX75" s="172"/>
      <c r="UQY75" s="172"/>
      <c r="UQZ75" s="172"/>
      <c r="URA75" s="172"/>
      <c r="URB75" s="172"/>
      <c r="URC75" s="172"/>
      <c r="URD75" s="172"/>
      <c r="URE75" s="172"/>
      <c r="URF75" s="172"/>
      <c r="URG75" s="172"/>
      <c r="URH75" s="172"/>
      <c r="URI75" s="172"/>
      <c r="URJ75" s="172"/>
      <c r="URK75" s="172"/>
      <c r="URL75" s="172"/>
      <c r="URM75" s="172"/>
      <c r="URN75" s="172"/>
      <c r="URO75" s="172"/>
      <c r="URP75" s="172"/>
      <c r="URQ75" s="172"/>
      <c r="URR75" s="172"/>
      <c r="URS75" s="172"/>
      <c r="URT75" s="172"/>
      <c r="URU75" s="172"/>
      <c r="URV75" s="172"/>
      <c r="URW75" s="172"/>
      <c r="URX75" s="172"/>
      <c r="URY75" s="172"/>
      <c r="URZ75" s="172"/>
      <c r="USA75" s="172"/>
      <c r="USB75" s="172"/>
      <c r="USC75" s="172"/>
      <c r="USD75" s="172"/>
      <c r="USE75" s="172"/>
      <c r="USF75" s="172"/>
      <c r="USG75" s="172"/>
      <c r="USH75" s="172"/>
      <c r="USI75" s="172"/>
      <c r="USJ75" s="172"/>
      <c r="USK75" s="172"/>
      <c r="USL75" s="172"/>
      <c r="USM75" s="172"/>
      <c r="USN75" s="172"/>
      <c r="USO75" s="172"/>
      <c r="USP75" s="172"/>
      <c r="USQ75" s="172"/>
      <c r="USR75" s="172"/>
      <c r="USS75" s="172"/>
      <c r="UST75" s="172"/>
      <c r="USU75" s="172"/>
      <c r="USV75" s="172"/>
      <c r="USW75" s="172"/>
      <c r="USX75" s="172"/>
      <c r="USY75" s="172"/>
      <c r="USZ75" s="172"/>
      <c r="UTA75" s="172"/>
      <c r="UTB75" s="172"/>
      <c r="UTC75" s="172"/>
      <c r="UTD75" s="172"/>
      <c r="UTE75" s="172"/>
      <c r="UTF75" s="172"/>
      <c r="UTG75" s="172"/>
      <c r="UTH75" s="172"/>
      <c r="UTI75" s="172"/>
      <c r="UTJ75" s="172"/>
      <c r="UTK75" s="172"/>
      <c r="UTL75" s="172"/>
      <c r="UTM75" s="172"/>
      <c r="UTN75" s="172"/>
      <c r="UTO75" s="172"/>
      <c r="UTP75" s="172"/>
      <c r="UTQ75" s="172"/>
      <c r="UTR75" s="172"/>
      <c r="UTS75" s="172"/>
      <c r="UTT75" s="172"/>
      <c r="UTU75" s="172"/>
      <c r="UTV75" s="172"/>
      <c r="UTW75" s="172"/>
      <c r="UTX75" s="172"/>
      <c r="UTY75" s="172"/>
      <c r="UTZ75" s="172"/>
      <c r="UUA75" s="172"/>
      <c r="UUB75" s="172"/>
      <c r="UUC75" s="172"/>
      <c r="UUD75" s="172"/>
      <c r="UUE75" s="172"/>
      <c r="UUF75" s="172"/>
      <c r="UUG75" s="172"/>
      <c r="UUH75" s="172"/>
      <c r="UUI75" s="172"/>
      <c r="UUJ75" s="172"/>
      <c r="UUK75" s="172"/>
      <c r="UUL75" s="172"/>
      <c r="UUM75" s="172"/>
      <c r="UUN75" s="172"/>
      <c r="UUO75" s="172"/>
      <c r="UUP75" s="172"/>
      <c r="UUQ75" s="172"/>
      <c r="UUR75" s="172"/>
      <c r="UUS75" s="172"/>
      <c r="UUT75" s="172"/>
      <c r="UUU75" s="172"/>
      <c r="UUV75" s="172"/>
      <c r="UUW75" s="172"/>
      <c r="UUX75" s="172"/>
      <c r="UUY75" s="172"/>
      <c r="UUZ75" s="172"/>
      <c r="UVA75" s="172"/>
      <c r="UVB75" s="172"/>
      <c r="UVC75" s="172"/>
      <c r="UVD75" s="172"/>
      <c r="UVE75" s="172"/>
      <c r="UVF75" s="172"/>
      <c r="UVG75" s="172"/>
      <c r="UVH75" s="172"/>
      <c r="UVI75" s="172"/>
      <c r="UVJ75" s="172"/>
      <c r="UVK75" s="172"/>
      <c r="UVL75" s="172"/>
      <c r="UVM75" s="172"/>
      <c r="UVN75" s="172"/>
      <c r="UVO75" s="172"/>
      <c r="UVP75" s="172"/>
      <c r="UVQ75" s="172"/>
      <c r="UVR75" s="172"/>
      <c r="UVS75" s="172"/>
      <c r="UVT75" s="172"/>
      <c r="UVU75" s="172"/>
      <c r="UVV75" s="172"/>
      <c r="UVW75" s="172"/>
      <c r="UVX75" s="172"/>
      <c r="UVY75" s="172"/>
      <c r="UVZ75" s="172"/>
      <c r="UWA75" s="172"/>
      <c r="UWB75" s="172"/>
      <c r="UWC75" s="172"/>
      <c r="UWD75" s="172"/>
      <c r="UWE75" s="172"/>
      <c r="UWF75" s="172"/>
      <c r="UWG75" s="172"/>
      <c r="UWH75" s="172"/>
      <c r="UWI75" s="172"/>
      <c r="UWJ75" s="172"/>
      <c r="UWK75" s="172"/>
      <c r="UWL75" s="172"/>
      <c r="UWM75" s="172"/>
      <c r="UWN75" s="172"/>
      <c r="UWO75" s="172"/>
      <c r="UWP75" s="172"/>
      <c r="UWQ75" s="172"/>
      <c r="UWR75" s="172"/>
      <c r="UWS75" s="172"/>
      <c r="UWT75" s="172"/>
      <c r="UWU75" s="172"/>
      <c r="UWV75" s="172"/>
      <c r="UWW75" s="172"/>
      <c r="UWX75" s="172"/>
      <c r="UWY75" s="172"/>
      <c r="UWZ75" s="172"/>
      <c r="UXA75" s="172"/>
      <c r="UXB75" s="172"/>
      <c r="UXC75" s="172"/>
      <c r="UXD75" s="172"/>
      <c r="UXE75" s="172"/>
      <c r="UXF75" s="172"/>
      <c r="UXG75" s="172"/>
      <c r="UXH75" s="172"/>
      <c r="UXI75" s="172"/>
      <c r="UXJ75" s="172"/>
      <c r="UXK75" s="172"/>
      <c r="UXL75" s="172"/>
      <c r="UXM75" s="172"/>
      <c r="UXN75" s="172"/>
      <c r="UXO75" s="172"/>
      <c r="UXP75" s="172"/>
      <c r="UXQ75" s="172"/>
      <c r="UXR75" s="172"/>
      <c r="UXS75" s="172"/>
      <c r="UXT75" s="172"/>
      <c r="UXU75" s="172"/>
      <c r="UXV75" s="172"/>
      <c r="UXW75" s="172"/>
      <c r="UXX75" s="172"/>
      <c r="UXY75" s="172"/>
      <c r="UXZ75" s="172"/>
      <c r="UYA75" s="172"/>
      <c r="UYB75" s="172"/>
      <c r="UYC75" s="172"/>
      <c r="UYD75" s="172"/>
      <c r="UYE75" s="172"/>
      <c r="UYF75" s="172"/>
      <c r="UYG75" s="172"/>
      <c r="UYH75" s="172"/>
      <c r="UYI75" s="172"/>
      <c r="UYJ75" s="172"/>
      <c r="UYK75" s="172"/>
      <c r="UYL75" s="172"/>
      <c r="UYM75" s="172"/>
      <c r="UYN75" s="172"/>
      <c r="UYO75" s="172"/>
      <c r="UYP75" s="172"/>
      <c r="UYQ75" s="172"/>
      <c r="UYR75" s="172"/>
      <c r="UYS75" s="172"/>
      <c r="UYT75" s="172"/>
      <c r="UYU75" s="172"/>
      <c r="UYV75" s="172"/>
      <c r="UYW75" s="172"/>
      <c r="UYX75" s="172"/>
      <c r="UYY75" s="172"/>
      <c r="UYZ75" s="172"/>
      <c r="UZA75" s="172"/>
      <c r="UZB75" s="172"/>
      <c r="UZC75" s="172"/>
      <c r="UZD75" s="172"/>
      <c r="UZE75" s="172"/>
      <c r="UZF75" s="172"/>
      <c r="UZG75" s="172"/>
      <c r="UZH75" s="172"/>
      <c r="UZI75" s="172"/>
      <c r="UZJ75" s="172"/>
      <c r="UZK75" s="172"/>
      <c r="UZL75" s="172"/>
      <c r="UZM75" s="172"/>
      <c r="UZN75" s="172"/>
      <c r="UZO75" s="172"/>
      <c r="UZP75" s="172"/>
      <c r="UZQ75" s="172"/>
      <c r="UZR75" s="172"/>
      <c r="UZS75" s="172"/>
      <c r="UZT75" s="172"/>
      <c r="UZU75" s="172"/>
      <c r="UZV75" s="172"/>
      <c r="UZW75" s="172"/>
      <c r="UZX75" s="172"/>
      <c r="UZY75" s="172"/>
      <c r="UZZ75" s="172"/>
      <c r="VAA75" s="172"/>
      <c r="VAB75" s="172"/>
      <c r="VAC75" s="172"/>
      <c r="VAD75" s="172"/>
      <c r="VAE75" s="172"/>
      <c r="VAF75" s="172"/>
      <c r="VAG75" s="172"/>
      <c r="VAH75" s="172"/>
      <c r="VAI75" s="172"/>
      <c r="VAJ75" s="172"/>
      <c r="VAK75" s="172"/>
      <c r="VAL75" s="172"/>
      <c r="VAM75" s="172"/>
      <c r="VAN75" s="172"/>
      <c r="VAO75" s="172"/>
      <c r="VAP75" s="172"/>
      <c r="VAQ75" s="172"/>
      <c r="VAR75" s="172"/>
      <c r="VAS75" s="172"/>
      <c r="VAT75" s="172"/>
      <c r="VAU75" s="172"/>
      <c r="VAV75" s="172"/>
      <c r="VAW75" s="172"/>
      <c r="VAX75" s="172"/>
      <c r="VAY75" s="172"/>
      <c r="VAZ75" s="172"/>
      <c r="VBA75" s="172"/>
      <c r="VBB75" s="172"/>
      <c r="VBC75" s="172"/>
      <c r="VBD75" s="172"/>
      <c r="VBE75" s="172"/>
      <c r="VBF75" s="172"/>
      <c r="VBG75" s="172"/>
      <c r="VBH75" s="172"/>
      <c r="VBI75" s="172"/>
      <c r="VBJ75" s="172"/>
      <c r="VBK75" s="172"/>
      <c r="VBL75" s="172"/>
      <c r="VBM75" s="172"/>
      <c r="VBN75" s="172"/>
      <c r="VBO75" s="172"/>
      <c r="VBP75" s="172"/>
      <c r="VBQ75" s="172"/>
      <c r="VBR75" s="172"/>
      <c r="VBS75" s="172"/>
      <c r="VBT75" s="172"/>
      <c r="VBU75" s="172"/>
      <c r="VBV75" s="172"/>
      <c r="VBW75" s="172"/>
      <c r="VBX75" s="172"/>
      <c r="VBY75" s="172"/>
      <c r="VBZ75" s="172"/>
      <c r="VCA75" s="172"/>
      <c r="VCB75" s="172"/>
      <c r="VCC75" s="172"/>
      <c r="VCD75" s="172"/>
      <c r="VCE75" s="172"/>
      <c r="VCF75" s="172"/>
      <c r="VCG75" s="172"/>
      <c r="VCH75" s="172"/>
      <c r="VCI75" s="172"/>
      <c r="VCJ75" s="172"/>
      <c r="VCK75" s="172"/>
      <c r="VCL75" s="172"/>
      <c r="VCM75" s="172"/>
      <c r="VCN75" s="172"/>
      <c r="VCO75" s="172"/>
      <c r="VCP75" s="172"/>
      <c r="VCQ75" s="172"/>
      <c r="VCR75" s="172"/>
      <c r="VCS75" s="172"/>
      <c r="VCT75" s="172"/>
      <c r="VCU75" s="172"/>
      <c r="VCV75" s="172"/>
      <c r="VCW75" s="172"/>
      <c r="VCX75" s="172"/>
      <c r="VCY75" s="172"/>
      <c r="VCZ75" s="172"/>
      <c r="VDA75" s="172"/>
      <c r="VDB75" s="172"/>
      <c r="VDC75" s="172"/>
      <c r="VDD75" s="172"/>
      <c r="VDE75" s="172"/>
      <c r="VDF75" s="172"/>
      <c r="VDG75" s="172"/>
      <c r="VDH75" s="172"/>
      <c r="VDI75" s="172"/>
      <c r="VDJ75" s="172"/>
      <c r="VDK75" s="172"/>
      <c r="VDL75" s="172"/>
      <c r="VDM75" s="172"/>
      <c r="VDN75" s="172"/>
      <c r="VDO75" s="172"/>
      <c r="VDP75" s="172"/>
      <c r="VDQ75" s="172"/>
      <c r="VDR75" s="172"/>
      <c r="VDS75" s="172"/>
      <c r="VDT75" s="172"/>
      <c r="VDU75" s="172"/>
      <c r="VDV75" s="172"/>
      <c r="VDW75" s="172"/>
      <c r="VDX75" s="172"/>
      <c r="VDY75" s="172"/>
      <c r="VDZ75" s="172"/>
      <c r="VEA75" s="172"/>
      <c r="VEB75" s="172"/>
      <c r="VEC75" s="172"/>
      <c r="VED75" s="172"/>
      <c r="VEE75" s="172"/>
      <c r="VEF75" s="172"/>
      <c r="VEG75" s="172"/>
      <c r="VEH75" s="172"/>
      <c r="VEI75" s="172"/>
      <c r="VEJ75" s="172"/>
      <c r="VEK75" s="172"/>
      <c r="VEL75" s="172"/>
      <c r="VEM75" s="172"/>
      <c r="VEN75" s="172"/>
      <c r="VEO75" s="172"/>
      <c r="VEP75" s="172"/>
      <c r="VEQ75" s="172"/>
      <c r="VER75" s="172"/>
      <c r="VES75" s="172"/>
      <c r="VET75" s="172"/>
      <c r="VEU75" s="172"/>
      <c r="VEV75" s="172"/>
      <c r="VEW75" s="172"/>
      <c r="VEX75" s="172"/>
      <c r="VEY75" s="172"/>
      <c r="VEZ75" s="172"/>
      <c r="VFA75" s="172"/>
      <c r="VFB75" s="172"/>
      <c r="VFC75" s="172"/>
      <c r="VFD75" s="172"/>
      <c r="VFE75" s="172"/>
      <c r="VFF75" s="172"/>
      <c r="VFG75" s="172"/>
      <c r="VFH75" s="172"/>
      <c r="VFI75" s="172"/>
      <c r="VFJ75" s="172"/>
      <c r="VFK75" s="172"/>
      <c r="VFL75" s="172"/>
      <c r="VFM75" s="172"/>
      <c r="VFN75" s="172"/>
      <c r="VFO75" s="172"/>
      <c r="VFP75" s="172"/>
      <c r="VFQ75" s="172"/>
      <c r="VFR75" s="172"/>
      <c r="VFS75" s="172"/>
      <c r="VFT75" s="172"/>
      <c r="VFU75" s="172"/>
      <c r="VFV75" s="172"/>
      <c r="VFW75" s="172"/>
      <c r="VFX75" s="172"/>
      <c r="VFY75" s="172"/>
      <c r="VFZ75" s="172"/>
      <c r="VGA75" s="172"/>
      <c r="VGB75" s="172"/>
      <c r="VGC75" s="172"/>
      <c r="VGD75" s="172"/>
      <c r="VGE75" s="172"/>
      <c r="VGF75" s="172"/>
      <c r="VGG75" s="172"/>
      <c r="VGH75" s="172"/>
      <c r="VGI75" s="172"/>
      <c r="VGJ75" s="172"/>
      <c r="VGK75" s="172"/>
      <c r="VGL75" s="172"/>
      <c r="VGM75" s="172"/>
      <c r="VGN75" s="172"/>
      <c r="VGO75" s="172"/>
      <c r="VGP75" s="172"/>
      <c r="VGQ75" s="172"/>
      <c r="VGR75" s="172"/>
      <c r="VGS75" s="172"/>
      <c r="VGT75" s="172"/>
      <c r="VGU75" s="172"/>
      <c r="VGV75" s="172"/>
      <c r="VGW75" s="172"/>
      <c r="VGX75" s="172"/>
      <c r="VGY75" s="172"/>
      <c r="VGZ75" s="172"/>
      <c r="VHA75" s="172"/>
      <c r="VHB75" s="172"/>
      <c r="VHC75" s="172"/>
      <c r="VHD75" s="172"/>
      <c r="VHE75" s="172"/>
      <c r="VHF75" s="172"/>
      <c r="VHG75" s="172"/>
      <c r="VHH75" s="172"/>
      <c r="VHI75" s="172"/>
      <c r="VHJ75" s="172"/>
      <c r="VHK75" s="172"/>
      <c r="VHL75" s="172"/>
      <c r="VHM75" s="172"/>
      <c r="VHN75" s="172"/>
      <c r="VHO75" s="172"/>
      <c r="VHP75" s="172"/>
      <c r="VHQ75" s="172"/>
      <c r="VHR75" s="172"/>
      <c r="VHS75" s="172"/>
      <c r="VHT75" s="172"/>
      <c r="VHU75" s="172"/>
      <c r="VHV75" s="172"/>
      <c r="VHW75" s="172"/>
      <c r="VHX75" s="172"/>
      <c r="VHY75" s="172"/>
      <c r="VHZ75" s="172"/>
      <c r="VIA75" s="172"/>
      <c r="VIB75" s="172"/>
      <c r="VIC75" s="172"/>
      <c r="VID75" s="172"/>
      <c r="VIE75" s="172"/>
      <c r="VIF75" s="172"/>
      <c r="VIG75" s="172"/>
      <c r="VIH75" s="172"/>
      <c r="VII75" s="172"/>
      <c r="VIJ75" s="172"/>
      <c r="VIK75" s="172"/>
      <c r="VIL75" s="172"/>
      <c r="VIM75" s="172"/>
      <c r="VIN75" s="172"/>
      <c r="VIO75" s="172"/>
      <c r="VIP75" s="172"/>
      <c r="VIQ75" s="172"/>
      <c r="VIR75" s="172"/>
      <c r="VIS75" s="172"/>
      <c r="VIT75" s="172"/>
      <c r="VIU75" s="172"/>
      <c r="VIV75" s="172"/>
      <c r="VIW75" s="172"/>
      <c r="VIX75" s="172"/>
      <c r="VIY75" s="172"/>
      <c r="VIZ75" s="172"/>
      <c r="VJA75" s="172"/>
      <c r="VJB75" s="172"/>
      <c r="VJC75" s="172"/>
      <c r="VJD75" s="172"/>
      <c r="VJE75" s="172"/>
      <c r="VJF75" s="172"/>
      <c r="VJG75" s="172"/>
      <c r="VJH75" s="172"/>
      <c r="VJI75" s="172"/>
      <c r="VJJ75" s="172"/>
      <c r="VJK75" s="172"/>
      <c r="VJL75" s="172"/>
      <c r="VJM75" s="172"/>
      <c r="VJN75" s="172"/>
      <c r="VJO75" s="172"/>
      <c r="VJP75" s="172"/>
      <c r="VJQ75" s="172"/>
      <c r="VJR75" s="172"/>
      <c r="VJS75" s="172"/>
      <c r="VJT75" s="172"/>
      <c r="VJU75" s="172"/>
      <c r="VJV75" s="172"/>
      <c r="VJW75" s="172"/>
      <c r="VJX75" s="172"/>
      <c r="VJY75" s="172"/>
      <c r="VJZ75" s="172"/>
      <c r="VKA75" s="172"/>
      <c r="VKB75" s="172"/>
      <c r="VKC75" s="172"/>
      <c r="VKD75" s="172"/>
      <c r="VKE75" s="172"/>
      <c r="VKF75" s="172"/>
      <c r="VKG75" s="172"/>
      <c r="VKH75" s="172"/>
      <c r="VKI75" s="172"/>
      <c r="VKJ75" s="172"/>
      <c r="VKK75" s="172"/>
      <c r="VKL75" s="172"/>
      <c r="VKM75" s="172"/>
      <c r="VKN75" s="172"/>
      <c r="VKO75" s="172"/>
      <c r="VKP75" s="172"/>
      <c r="VKQ75" s="172"/>
      <c r="VKR75" s="172"/>
      <c r="VKS75" s="172"/>
      <c r="VKT75" s="172"/>
      <c r="VKU75" s="172"/>
      <c r="VKV75" s="172"/>
      <c r="VKW75" s="172"/>
      <c r="VKX75" s="172"/>
      <c r="VKY75" s="172"/>
      <c r="VKZ75" s="172"/>
      <c r="VLA75" s="172"/>
      <c r="VLB75" s="172"/>
      <c r="VLC75" s="172"/>
      <c r="VLD75" s="172"/>
      <c r="VLE75" s="172"/>
      <c r="VLF75" s="172"/>
      <c r="VLG75" s="172"/>
      <c r="VLH75" s="172"/>
      <c r="VLI75" s="172"/>
      <c r="VLJ75" s="172"/>
      <c r="VLK75" s="172"/>
      <c r="VLL75" s="172"/>
      <c r="VLM75" s="172"/>
      <c r="VLN75" s="172"/>
      <c r="VLO75" s="172"/>
      <c r="VLP75" s="172"/>
      <c r="VLQ75" s="172"/>
      <c r="VLR75" s="172"/>
      <c r="VLS75" s="172"/>
      <c r="VLT75" s="172"/>
      <c r="VLU75" s="172"/>
      <c r="VLV75" s="172"/>
      <c r="VLW75" s="172"/>
      <c r="VLX75" s="172"/>
      <c r="VLY75" s="172"/>
      <c r="VLZ75" s="172"/>
      <c r="VMA75" s="172"/>
      <c r="VMB75" s="172"/>
      <c r="VMC75" s="172"/>
      <c r="VMD75" s="172"/>
      <c r="VME75" s="172"/>
      <c r="VMF75" s="172"/>
      <c r="VMG75" s="172"/>
      <c r="VMH75" s="172"/>
      <c r="VMI75" s="172"/>
      <c r="VMJ75" s="172"/>
      <c r="VMK75" s="172"/>
      <c r="VML75" s="172"/>
      <c r="VMM75" s="172"/>
      <c r="VMN75" s="172"/>
      <c r="VMO75" s="172"/>
      <c r="VMP75" s="172"/>
      <c r="VMQ75" s="172"/>
      <c r="VMR75" s="172"/>
      <c r="VMS75" s="172"/>
      <c r="VMT75" s="172"/>
      <c r="VMU75" s="172"/>
      <c r="VMV75" s="172"/>
      <c r="VMW75" s="172"/>
      <c r="VMX75" s="172"/>
      <c r="VMY75" s="172"/>
      <c r="VMZ75" s="172"/>
      <c r="VNA75" s="172"/>
      <c r="VNB75" s="172"/>
      <c r="VNC75" s="172"/>
      <c r="VND75" s="172"/>
      <c r="VNE75" s="172"/>
      <c r="VNF75" s="172"/>
      <c r="VNG75" s="172"/>
      <c r="VNH75" s="172"/>
      <c r="VNI75" s="172"/>
      <c r="VNJ75" s="172"/>
      <c r="VNK75" s="172"/>
      <c r="VNL75" s="172"/>
      <c r="VNM75" s="172"/>
      <c r="VNN75" s="172"/>
      <c r="VNO75" s="172"/>
      <c r="VNP75" s="172"/>
      <c r="VNQ75" s="172"/>
      <c r="VNR75" s="172"/>
      <c r="VNS75" s="172"/>
      <c r="VNT75" s="172"/>
      <c r="VNU75" s="172"/>
      <c r="VNV75" s="172"/>
      <c r="VNW75" s="172"/>
      <c r="VNX75" s="172"/>
      <c r="VNY75" s="172"/>
      <c r="VNZ75" s="172"/>
      <c r="VOA75" s="172"/>
      <c r="VOB75" s="172"/>
      <c r="VOC75" s="172"/>
      <c r="VOD75" s="172"/>
      <c r="VOE75" s="172"/>
      <c r="VOF75" s="172"/>
      <c r="VOG75" s="172"/>
      <c r="VOH75" s="172"/>
      <c r="VOI75" s="172"/>
      <c r="VOJ75" s="172"/>
      <c r="VOK75" s="172"/>
      <c r="VOL75" s="172"/>
      <c r="VOM75" s="172"/>
      <c r="VON75" s="172"/>
      <c r="VOO75" s="172"/>
      <c r="VOP75" s="172"/>
      <c r="VOQ75" s="172"/>
      <c r="VOR75" s="172"/>
      <c r="VOS75" s="172"/>
      <c r="VOT75" s="172"/>
      <c r="VOU75" s="172"/>
      <c r="VOV75" s="172"/>
      <c r="VOW75" s="172"/>
      <c r="VOX75" s="172"/>
      <c r="VOY75" s="172"/>
      <c r="VOZ75" s="172"/>
      <c r="VPA75" s="172"/>
      <c r="VPB75" s="172"/>
      <c r="VPC75" s="172"/>
      <c r="VPD75" s="172"/>
      <c r="VPE75" s="172"/>
      <c r="VPF75" s="172"/>
      <c r="VPG75" s="172"/>
      <c r="VPH75" s="172"/>
      <c r="VPI75" s="172"/>
      <c r="VPJ75" s="172"/>
      <c r="VPK75" s="172"/>
      <c r="VPL75" s="172"/>
      <c r="VPM75" s="172"/>
      <c r="VPN75" s="172"/>
      <c r="VPO75" s="172"/>
      <c r="VPP75" s="172"/>
      <c r="VPQ75" s="172"/>
      <c r="VPR75" s="172"/>
      <c r="VPS75" s="172"/>
      <c r="VPT75" s="172"/>
      <c r="VPU75" s="172"/>
      <c r="VPV75" s="172"/>
      <c r="VPW75" s="172"/>
      <c r="VPX75" s="172"/>
      <c r="VPY75" s="172"/>
      <c r="VPZ75" s="172"/>
      <c r="VQA75" s="172"/>
      <c r="VQB75" s="172"/>
      <c r="VQC75" s="172"/>
      <c r="VQD75" s="172"/>
      <c r="VQE75" s="172"/>
      <c r="VQF75" s="172"/>
      <c r="VQG75" s="172"/>
      <c r="VQH75" s="172"/>
      <c r="VQI75" s="172"/>
      <c r="VQJ75" s="172"/>
      <c r="VQK75" s="172"/>
      <c r="VQL75" s="172"/>
      <c r="VQM75" s="172"/>
      <c r="VQN75" s="172"/>
      <c r="VQO75" s="172"/>
      <c r="VQP75" s="172"/>
      <c r="VQQ75" s="172"/>
      <c r="VQR75" s="172"/>
      <c r="VQS75" s="172"/>
      <c r="VQT75" s="172"/>
      <c r="VQU75" s="172"/>
      <c r="VQV75" s="172"/>
      <c r="VQW75" s="172"/>
      <c r="VQX75" s="172"/>
      <c r="VQY75" s="172"/>
      <c r="VQZ75" s="172"/>
      <c r="VRA75" s="172"/>
      <c r="VRB75" s="172"/>
      <c r="VRC75" s="172"/>
      <c r="VRD75" s="172"/>
      <c r="VRE75" s="172"/>
      <c r="VRF75" s="172"/>
      <c r="VRG75" s="172"/>
      <c r="VRH75" s="172"/>
      <c r="VRI75" s="172"/>
      <c r="VRJ75" s="172"/>
      <c r="VRK75" s="172"/>
      <c r="VRL75" s="172"/>
      <c r="VRM75" s="172"/>
      <c r="VRN75" s="172"/>
      <c r="VRO75" s="172"/>
      <c r="VRP75" s="172"/>
      <c r="VRQ75" s="172"/>
      <c r="VRR75" s="172"/>
      <c r="VRS75" s="172"/>
      <c r="VRT75" s="172"/>
      <c r="VRU75" s="172"/>
      <c r="VRV75" s="172"/>
      <c r="VRW75" s="172"/>
      <c r="VRX75" s="172"/>
      <c r="VRY75" s="172"/>
      <c r="VRZ75" s="172"/>
      <c r="VSA75" s="172"/>
      <c r="VSB75" s="172"/>
      <c r="VSC75" s="172"/>
      <c r="VSD75" s="172"/>
      <c r="VSE75" s="172"/>
      <c r="VSF75" s="172"/>
      <c r="VSG75" s="172"/>
      <c r="VSH75" s="172"/>
      <c r="VSI75" s="172"/>
      <c r="VSJ75" s="172"/>
      <c r="VSK75" s="172"/>
      <c r="VSL75" s="172"/>
      <c r="VSM75" s="172"/>
      <c r="VSN75" s="172"/>
      <c r="VSO75" s="172"/>
      <c r="VSP75" s="172"/>
      <c r="VSQ75" s="172"/>
      <c r="VSR75" s="172"/>
      <c r="VSS75" s="172"/>
      <c r="VST75" s="172"/>
      <c r="VSU75" s="172"/>
      <c r="VSV75" s="172"/>
      <c r="VSW75" s="172"/>
      <c r="VSX75" s="172"/>
      <c r="VSY75" s="172"/>
      <c r="VSZ75" s="172"/>
      <c r="VTA75" s="172"/>
      <c r="VTB75" s="172"/>
      <c r="VTC75" s="172"/>
      <c r="VTD75" s="172"/>
      <c r="VTE75" s="172"/>
      <c r="VTF75" s="172"/>
      <c r="VTG75" s="172"/>
      <c r="VTH75" s="172"/>
      <c r="VTI75" s="172"/>
      <c r="VTJ75" s="172"/>
      <c r="VTK75" s="172"/>
      <c r="VTL75" s="172"/>
      <c r="VTM75" s="172"/>
      <c r="VTN75" s="172"/>
      <c r="VTO75" s="172"/>
      <c r="VTP75" s="172"/>
      <c r="VTQ75" s="172"/>
      <c r="VTR75" s="172"/>
      <c r="VTS75" s="172"/>
      <c r="VTT75" s="172"/>
      <c r="VTU75" s="172"/>
      <c r="VTV75" s="172"/>
      <c r="VTW75" s="172"/>
      <c r="VTX75" s="172"/>
      <c r="VTY75" s="172"/>
      <c r="VTZ75" s="172"/>
      <c r="VUA75" s="172"/>
      <c r="VUB75" s="172"/>
      <c r="VUC75" s="172"/>
      <c r="VUD75" s="172"/>
      <c r="VUE75" s="172"/>
      <c r="VUF75" s="172"/>
      <c r="VUG75" s="172"/>
      <c r="VUH75" s="172"/>
      <c r="VUI75" s="172"/>
      <c r="VUJ75" s="172"/>
      <c r="VUK75" s="172"/>
      <c r="VUL75" s="172"/>
      <c r="VUM75" s="172"/>
      <c r="VUN75" s="172"/>
      <c r="VUO75" s="172"/>
      <c r="VUP75" s="172"/>
      <c r="VUQ75" s="172"/>
      <c r="VUR75" s="172"/>
      <c r="VUS75" s="172"/>
      <c r="VUT75" s="172"/>
      <c r="VUU75" s="172"/>
      <c r="VUV75" s="172"/>
      <c r="VUW75" s="172"/>
      <c r="VUX75" s="172"/>
      <c r="VUY75" s="172"/>
      <c r="VUZ75" s="172"/>
      <c r="VVA75" s="172"/>
      <c r="VVB75" s="172"/>
      <c r="VVC75" s="172"/>
      <c r="VVD75" s="172"/>
      <c r="VVE75" s="172"/>
      <c r="VVF75" s="172"/>
      <c r="VVG75" s="172"/>
      <c r="VVH75" s="172"/>
      <c r="VVI75" s="172"/>
      <c r="VVJ75" s="172"/>
      <c r="VVK75" s="172"/>
      <c r="VVL75" s="172"/>
      <c r="VVM75" s="172"/>
      <c r="VVN75" s="172"/>
      <c r="VVO75" s="172"/>
      <c r="VVP75" s="172"/>
      <c r="VVQ75" s="172"/>
      <c r="VVR75" s="172"/>
      <c r="VVS75" s="172"/>
      <c r="VVT75" s="172"/>
      <c r="VVU75" s="172"/>
      <c r="VVV75" s="172"/>
      <c r="VVW75" s="172"/>
      <c r="VVX75" s="172"/>
      <c r="VVY75" s="172"/>
      <c r="VVZ75" s="172"/>
      <c r="VWA75" s="172"/>
      <c r="VWB75" s="172"/>
      <c r="VWC75" s="172"/>
      <c r="VWD75" s="172"/>
      <c r="VWE75" s="172"/>
      <c r="VWF75" s="172"/>
      <c r="VWG75" s="172"/>
      <c r="VWH75" s="172"/>
      <c r="VWI75" s="172"/>
      <c r="VWJ75" s="172"/>
      <c r="VWK75" s="172"/>
      <c r="VWL75" s="172"/>
      <c r="VWM75" s="172"/>
      <c r="VWN75" s="172"/>
      <c r="VWO75" s="172"/>
      <c r="VWP75" s="172"/>
      <c r="VWQ75" s="172"/>
      <c r="VWR75" s="172"/>
      <c r="VWS75" s="172"/>
      <c r="VWT75" s="172"/>
      <c r="VWU75" s="172"/>
      <c r="VWV75" s="172"/>
      <c r="VWW75" s="172"/>
      <c r="VWX75" s="172"/>
      <c r="VWY75" s="172"/>
      <c r="VWZ75" s="172"/>
      <c r="VXA75" s="172"/>
      <c r="VXB75" s="172"/>
      <c r="VXC75" s="172"/>
      <c r="VXD75" s="172"/>
      <c r="VXE75" s="172"/>
      <c r="VXF75" s="172"/>
      <c r="VXG75" s="172"/>
      <c r="VXH75" s="172"/>
      <c r="VXI75" s="172"/>
      <c r="VXJ75" s="172"/>
      <c r="VXK75" s="172"/>
      <c r="VXL75" s="172"/>
      <c r="VXM75" s="172"/>
      <c r="VXN75" s="172"/>
      <c r="VXO75" s="172"/>
      <c r="VXP75" s="172"/>
      <c r="VXQ75" s="172"/>
      <c r="VXR75" s="172"/>
      <c r="VXS75" s="172"/>
      <c r="VXT75" s="172"/>
      <c r="VXU75" s="172"/>
      <c r="VXV75" s="172"/>
      <c r="VXW75" s="172"/>
      <c r="VXX75" s="172"/>
      <c r="VXY75" s="172"/>
      <c r="VXZ75" s="172"/>
      <c r="VYA75" s="172"/>
      <c r="VYB75" s="172"/>
      <c r="VYC75" s="172"/>
      <c r="VYD75" s="172"/>
      <c r="VYE75" s="172"/>
      <c r="VYF75" s="172"/>
      <c r="VYG75" s="172"/>
      <c r="VYH75" s="172"/>
      <c r="VYI75" s="172"/>
      <c r="VYJ75" s="172"/>
      <c r="VYK75" s="172"/>
      <c r="VYL75" s="172"/>
      <c r="VYM75" s="172"/>
      <c r="VYN75" s="172"/>
      <c r="VYO75" s="172"/>
      <c r="VYP75" s="172"/>
      <c r="VYQ75" s="172"/>
      <c r="VYR75" s="172"/>
      <c r="VYS75" s="172"/>
      <c r="VYT75" s="172"/>
      <c r="VYU75" s="172"/>
      <c r="VYV75" s="172"/>
      <c r="VYW75" s="172"/>
      <c r="VYX75" s="172"/>
      <c r="VYY75" s="172"/>
      <c r="VYZ75" s="172"/>
      <c r="VZA75" s="172"/>
      <c r="VZB75" s="172"/>
      <c r="VZC75" s="172"/>
      <c r="VZD75" s="172"/>
      <c r="VZE75" s="172"/>
      <c r="VZF75" s="172"/>
      <c r="VZG75" s="172"/>
      <c r="VZH75" s="172"/>
      <c r="VZI75" s="172"/>
      <c r="VZJ75" s="172"/>
      <c r="VZK75" s="172"/>
      <c r="VZL75" s="172"/>
      <c r="VZM75" s="172"/>
      <c r="VZN75" s="172"/>
      <c r="VZO75" s="172"/>
      <c r="VZP75" s="172"/>
      <c r="VZQ75" s="172"/>
      <c r="VZR75" s="172"/>
      <c r="VZS75" s="172"/>
      <c r="VZT75" s="172"/>
      <c r="VZU75" s="172"/>
      <c r="VZV75" s="172"/>
      <c r="VZW75" s="172"/>
      <c r="VZX75" s="172"/>
      <c r="VZY75" s="172"/>
      <c r="VZZ75" s="172"/>
      <c r="WAA75" s="172"/>
      <c r="WAB75" s="172"/>
      <c r="WAC75" s="172"/>
      <c r="WAD75" s="172"/>
      <c r="WAE75" s="172"/>
      <c r="WAF75" s="172"/>
      <c r="WAG75" s="172"/>
      <c r="WAH75" s="172"/>
      <c r="WAI75" s="172"/>
      <c r="WAJ75" s="172"/>
      <c r="WAK75" s="172"/>
      <c r="WAL75" s="172"/>
      <c r="WAM75" s="172"/>
      <c r="WAN75" s="172"/>
      <c r="WAO75" s="172"/>
      <c r="WAP75" s="172"/>
      <c r="WAQ75" s="172"/>
      <c r="WAR75" s="172"/>
      <c r="WAS75" s="172"/>
      <c r="WAT75" s="172"/>
      <c r="WAU75" s="172"/>
      <c r="WAV75" s="172"/>
      <c r="WAW75" s="172"/>
      <c r="WAX75" s="172"/>
      <c r="WAY75" s="172"/>
      <c r="WAZ75" s="172"/>
      <c r="WBA75" s="172"/>
      <c r="WBB75" s="172"/>
      <c r="WBC75" s="172"/>
      <c r="WBD75" s="172"/>
      <c r="WBE75" s="172"/>
      <c r="WBF75" s="172"/>
      <c r="WBG75" s="172"/>
      <c r="WBH75" s="172"/>
      <c r="WBI75" s="172"/>
      <c r="WBJ75" s="172"/>
      <c r="WBK75" s="172"/>
      <c r="WBL75" s="172"/>
      <c r="WBM75" s="172"/>
      <c r="WBN75" s="172"/>
      <c r="WBO75" s="172"/>
      <c r="WBP75" s="172"/>
      <c r="WBQ75" s="172"/>
      <c r="WBR75" s="172"/>
      <c r="WBS75" s="172"/>
      <c r="WBT75" s="172"/>
      <c r="WBU75" s="172"/>
      <c r="WBV75" s="172"/>
      <c r="WBW75" s="172"/>
      <c r="WBX75" s="172"/>
      <c r="WBY75" s="172"/>
      <c r="WBZ75" s="172"/>
      <c r="WCA75" s="172"/>
      <c r="WCB75" s="172"/>
      <c r="WCC75" s="172"/>
      <c r="WCD75" s="172"/>
      <c r="WCE75" s="172"/>
      <c r="WCF75" s="172"/>
      <c r="WCG75" s="172"/>
      <c r="WCH75" s="172"/>
      <c r="WCI75" s="172"/>
      <c r="WCJ75" s="172"/>
      <c r="WCK75" s="172"/>
      <c r="WCL75" s="172"/>
      <c r="WCM75" s="172"/>
      <c r="WCN75" s="172"/>
      <c r="WCO75" s="172"/>
      <c r="WCP75" s="172"/>
      <c r="WCQ75" s="172"/>
      <c r="WCR75" s="172"/>
      <c r="WCS75" s="172"/>
      <c r="WCT75" s="172"/>
      <c r="WCU75" s="172"/>
      <c r="WCV75" s="172"/>
      <c r="WCW75" s="172"/>
      <c r="WCX75" s="172"/>
      <c r="WCY75" s="172"/>
      <c r="WCZ75" s="172"/>
      <c r="WDA75" s="172"/>
      <c r="WDB75" s="172"/>
      <c r="WDC75" s="172"/>
      <c r="WDD75" s="172"/>
      <c r="WDE75" s="172"/>
      <c r="WDF75" s="172"/>
      <c r="WDG75" s="172"/>
      <c r="WDH75" s="172"/>
      <c r="WDI75" s="172"/>
      <c r="WDJ75" s="172"/>
      <c r="WDK75" s="172"/>
      <c r="WDL75" s="172"/>
      <c r="WDM75" s="172"/>
      <c r="WDN75" s="172"/>
      <c r="WDO75" s="172"/>
      <c r="WDP75" s="172"/>
      <c r="WDQ75" s="172"/>
      <c r="WDR75" s="172"/>
      <c r="WDS75" s="172"/>
      <c r="WDT75" s="172"/>
      <c r="WDU75" s="172"/>
      <c r="WDV75" s="172"/>
      <c r="WDW75" s="172"/>
      <c r="WDX75" s="172"/>
      <c r="WDY75" s="172"/>
      <c r="WDZ75" s="172"/>
      <c r="WEA75" s="172"/>
      <c r="WEB75" s="172"/>
      <c r="WEC75" s="172"/>
      <c r="WED75" s="172"/>
      <c r="WEE75" s="172"/>
      <c r="WEF75" s="172"/>
      <c r="WEG75" s="172"/>
      <c r="WEH75" s="172"/>
      <c r="WEI75" s="172"/>
      <c r="WEJ75" s="172"/>
      <c r="WEK75" s="172"/>
      <c r="WEL75" s="172"/>
      <c r="WEM75" s="172"/>
      <c r="WEN75" s="172"/>
      <c r="WEO75" s="172"/>
      <c r="WEP75" s="172"/>
      <c r="WEQ75" s="172"/>
      <c r="WER75" s="172"/>
      <c r="WES75" s="172"/>
      <c r="WET75" s="172"/>
      <c r="WEU75" s="172"/>
      <c r="WEV75" s="172"/>
      <c r="WEW75" s="172"/>
      <c r="WEX75" s="172"/>
      <c r="WEY75" s="172"/>
      <c r="WEZ75" s="172"/>
      <c r="WFA75" s="172"/>
      <c r="WFB75" s="172"/>
      <c r="WFC75" s="172"/>
      <c r="WFD75" s="172"/>
      <c r="WFE75" s="172"/>
      <c r="WFF75" s="172"/>
      <c r="WFG75" s="172"/>
      <c r="WFH75" s="172"/>
      <c r="WFI75" s="172"/>
      <c r="WFJ75" s="172"/>
      <c r="WFK75" s="172"/>
      <c r="WFL75" s="172"/>
      <c r="WFM75" s="172"/>
      <c r="WFN75" s="172"/>
      <c r="WFO75" s="172"/>
      <c r="WFP75" s="172"/>
      <c r="WFQ75" s="172"/>
      <c r="WFR75" s="172"/>
      <c r="WFS75" s="172"/>
      <c r="WFT75" s="172"/>
      <c r="WFU75" s="172"/>
      <c r="WFV75" s="172"/>
      <c r="WFW75" s="172"/>
      <c r="WFX75" s="172"/>
      <c r="WFY75" s="172"/>
      <c r="WFZ75" s="172"/>
      <c r="WGA75" s="172"/>
      <c r="WGB75" s="172"/>
      <c r="WGC75" s="172"/>
      <c r="WGD75" s="172"/>
      <c r="WGE75" s="172"/>
      <c r="WGF75" s="172"/>
      <c r="WGG75" s="172"/>
      <c r="WGH75" s="172"/>
      <c r="WGI75" s="172"/>
      <c r="WGJ75" s="172"/>
      <c r="WGK75" s="172"/>
      <c r="WGL75" s="172"/>
      <c r="WGM75" s="172"/>
      <c r="WGN75" s="172"/>
      <c r="WGO75" s="172"/>
      <c r="WGP75" s="172"/>
      <c r="WGQ75" s="172"/>
      <c r="WGR75" s="172"/>
      <c r="WGS75" s="172"/>
      <c r="WGT75" s="172"/>
      <c r="WGU75" s="172"/>
      <c r="WGV75" s="172"/>
      <c r="WGW75" s="172"/>
      <c r="WGX75" s="172"/>
      <c r="WGY75" s="172"/>
      <c r="WGZ75" s="172"/>
      <c r="WHA75" s="172"/>
      <c r="WHB75" s="172"/>
      <c r="WHC75" s="172"/>
      <c r="WHD75" s="172"/>
      <c r="WHE75" s="172"/>
      <c r="WHF75" s="172"/>
      <c r="WHG75" s="172"/>
      <c r="WHH75" s="172"/>
      <c r="WHI75" s="172"/>
      <c r="WHJ75" s="172"/>
      <c r="WHK75" s="172"/>
      <c r="WHL75" s="172"/>
      <c r="WHM75" s="172"/>
      <c r="WHN75" s="172"/>
      <c r="WHO75" s="172"/>
      <c r="WHP75" s="172"/>
      <c r="WHQ75" s="172"/>
      <c r="WHR75" s="172"/>
      <c r="WHS75" s="172"/>
      <c r="WHT75" s="172"/>
      <c r="WHU75" s="172"/>
      <c r="WHV75" s="172"/>
      <c r="WHW75" s="172"/>
      <c r="WHX75" s="172"/>
      <c r="WHY75" s="172"/>
      <c r="WHZ75" s="172"/>
      <c r="WIA75" s="172"/>
      <c r="WIB75" s="172"/>
      <c r="WIC75" s="172"/>
      <c r="WID75" s="172"/>
      <c r="WIE75" s="172"/>
      <c r="WIF75" s="172"/>
      <c r="WIG75" s="172"/>
      <c r="WIH75" s="172"/>
      <c r="WII75" s="172"/>
      <c r="WIJ75" s="172"/>
      <c r="WIK75" s="172"/>
      <c r="WIL75" s="172"/>
      <c r="WIM75" s="172"/>
      <c r="WIN75" s="172"/>
      <c r="WIO75" s="172"/>
      <c r="WIP75" s="172"/>
      <c r="WIQ75" s="172"/>
      <c r="WIR75" s="172"/>
      <c r="WIS75" s="172"/>
      <c r="WIT75" s="172"/>
      <c r="WIU75" s="172"/>
      <c r="WIV75" s="172"/>
      <c r="WIW75" s="172"/>
      <c r="WIX75" s="172"/>
      <c r="WIY75" s="172"/>
      <c r="WIZ75" s="172"/>
      <c r="WJA75" s="172"/>
      <c r="WJB75" s="172"/>
      <c r="WJC75" s="172"/>
      <c r="WJD75" s="172"/>
      <c r="WJE75" s="172"/>
      <c r="WJF75" s="172"/>
      <c r="WJG75" s="172"/>
      <c r="WJH75" s="172"/>
      <c r="WJI75" s="172"/>
      <c r="WJJ75" s="172"/>
      <c r="WJK75" s="172"/>
      <c r="WJL75" s="172"/>
      <c r="WJM75" s="172"/>
      <c r="WJN75" s="172"/>
      <c r="WJO75" s="172"/>
      <c r="WJP75" s="172"/>
      <c r="WJQ75" s="172"/>
      <c r="WJR75" s="172"/>
      <c r="WJS75" s="172"/>
      <c r="WJT75" s="172"/>
      <c r="WJU75" s="172"/>
      <c r="WJV75" s="172"/>
      <c r="WJW75" s="172"/>
      <c r="WJX75" s="172"/>
      <c r="WJY75" s="172"/>
      <c r="WJZ75" s="172"/>
      <c r="WKA75" s="172"/>
      <c r="WKB75" s="172"/>
      <c r="WKC75" s="172"/>
      <c r="WKD75" s="172"/>
      <c r="WKE75" s="172"/>
      <c r="WKF75" s="172"/>
      <c r="WKG75" s="172"/>
      <c r="WKH75" s="172"/>
      <c r="WKI75" s="172"/>
      <c r="WKJ75" s="172"/>
      <c r="WKK75" s="172"/>
      <c r="WKL75" s="172"/>
      <c r="WKM75" s="172"/>
      <c r="WKN75" s="172"/>
      <c r="WKO75" s="172"/>
      <c r="WKP75" s="172"/>
      <c r="WKQ75" s="172"/>
      <c r="WKR75" s="172"/>
      <c r="WKS75" s="172"/>
      <c r="WKT75" s="172"/>
      <c r="WKU75" s="172"/>
      <c r="WKV75" s="172"/>
      <c r="WKW75" s="172"/>
      <c r="WKX75" s="172"/>
      <c r="WKY75" s="172"/>
      <c r="WKZ75" s="172"/>
      <c r="WLA75" s="172"/>
      <c r="WLB75" s="172"/>
      <c r="WLC75" s="172"/>
      <c r="WLD75" s="172"/>
      <c r="WLE75" s="172"/>
      <c r="WLF75" s="172"/>
      <c r="WLG75" s="172"/>
      <c r="WLH75" s="172"/>
      <c r="WLI75" s="172"/>
      <c r="WLJ75" s="172"/>
      <c r="WLK75" s="172"/>
      <c r="WLL75" s="172"/>
      <c r="WLM75" s="172"/>
      <c r="WLN75" s="172"/>
      <c r="WLO75" s="172"/>
      <c r="WLP75" s="172"/>
      <c r="WLQ75" s="172"/>
      <c r="WLR75" s="172"/>
      <c r="WLS75" s="172"/>
      <c r="WLT75" s="172"/>
      <c r="WLU75" s="172"/>
      <c r="WLV75" s="172"/>
      <c r="WLW75" s="172"/>
      <c r="WLX75" s="172"/>
      <c r="WLY75" s="172"/>
      <c r="WLZ75" s="172"/>
      <c r="WMA75" s="172"/>
      <c r="WMB75" s="172"/>
      <c r="WMC75" s="172"/>
      <c r="WMD75" s="172"/>
      <c r="WME75" s="172"/>
      <c r="WMF75" s="172"/>
      <c r="WMG75" s="172"/>
      <c r="WMH75" s="172"/>
      <c r="WMI75" s="172"/>
      <c r="WMJ75" s="172"/>
      <c r="WMK75" s="172"/>
      <c r="WML75" s="172"/>
      <c r="WMM75" s="172"/>
      <c r="WMN75" s="172"/>
      <c r="WMO75" s="172"/>
      <c r="WMP75" s="172"/>
      <c r="WMQ75" s="172"/>
      <c r="WMR75" s="172"/>
      <c r="WMS75" s="172"/>
      <c r="WMT75" s="172"/>
      <c r="WMU75" s="172"/>
      <c r="WMV75" s="172"/>
      <c r="WMW75" s="172"/>
      <c r="WMX75" s="172"/>
      <c r="WMY75" s="172"/>
      <c r="WMZ75" s="172"/>
      <c r="WNA75" s="172"/>
      <c r="WNB75" s="172"/>
      <c r="WNC75" s="172"/>
      <c r="WND75" s="172"/>
      <c r="WNE75" s="172"/>
      <c r="WNF75" s="172"/>
      <c r="WNG75" s="172"/>
      <c r="WNH75" s="172"/>
      <c r="WNI75" s="172"/>
      <c r="WNJ75" s="172"/>
      <c r="WNK75" s="172"/>
      <c r="WNL75" s="172"/>
      <c r="WNM75" s="172"/>
      <c r="WNN75" s="172"/>
      <c r="WNO75" s="172"/>
      <c r="WNP75" s="172"/>
      <c r="WNQ75" s="172"/>
      <c r="WNR75" s="172"/>
      <c r="WNS75" s="172"/>
      <c r="WNT75" s="172"/>
      <c r="WNU75" s="172"/>
      <c r="WNV75" s="172"/>
      <c r="WNW75" s="172"/>
      <c r="WNX75" s="172"/>
      <c r="WNY75" s="172"/>
      <c r="WNZ75" s="172"/>
      <c r="WOA75" s="172"/>
      <c r="WOB75" s="172"/>
      <c r="WOC75" s="172"/>
      <c r="WOD75" s="172"/>
      <c r="WOE75" s="172"/>
      <c r="WOF75" s="172"/>
      <c r="WOG75" s="172"/>
      <c r="WOH75" s="172"/>
      <c r="WOI75" s="172"/>
      <c r="WOJ75" s="172"/>
      <c r="WOK75" s="172"/>
      <c r="WOL75" s="172"/>
      <c r="WOM75" s="172"/>
      <c r="WON75" s="172"/>
      <c r="WOO75" s="172"/>
      <c r="WOP75" s="172"/>
      <c r="WOQ75" s="172"/>
      <c r="WOR75" s="172"/>
      <c r="WOS75" s="172"/>
      <c r="WOT75" s="172"/>
      <c r="WOU75" s="172"/>
      <c r="WOV75" s="172"/>
      <c r="WOW75" s="172"/>
      <c r="WOX75" s="172"/>
      <c r="WOY75" s="172"/>
      <c r="WOZ75" s="172"/>
      <c r="WPA75" s="172"/>
      <c r="WPB75" s="172"/>
      <c r="WPC75" s="172"/>
      <c r="WPD75" s="172"/>
      <c r="WPE75" s="172"/>
      <c r="WPF75" s="172"/>
      <c r="WPG75" s="172"/>
      <c r="WPH75" s="172"/>
      <c r="WPI75" s="172"/>
      <c r="WPJ75" s="172"/>
      <c r="WPK75" s="172"/>
      <c r="WPL75" s="172"/>
      <c r="WPM75" s="172"/>
      <c r="WPN75" s="172"/>
      <c r="WPO75" s="172"/>
      <c r="WPP75" s="172"/>
      <c r="WPQ75" s="172"/>
      <c r="WPR75" s="172"/>
      <c r="WPS75" s="172"/>
      <c r="WPT75" s="172"/>
      <c r="WPU75" s="172"/>
      <c r="WPV75" s="172"/>
      <c r="WPW75" s="172"/>
      <c r="WPX75" s="172"/>
      <c r="WPY75" s="172"/>
      <c r="WPZ75" s="172"/>
      <c r="WQA75" s="172"/>
      <c r="WQB75" s="172"/>
      <c r="WQC75" s="172"/>
      <c r="WQD75" s="172"/>
      <c r="WQE75" s="172"/>
      <c r="WQF75" s="172"/>
      <c r="WQG75" s="172"/>
      <c r="WQH75" s="172"/>
      <c r="WQI75" s="172"/>
      <c r="WQJ75" s="172"/>
      <c r="WQK75" s="172"/>
      <c r="WQL75" s="172"/>
      <c r="WQM75" s="172"/>
      <c r="WQN75" s="172"/>
      <c r="WQO75" s="172"/>
      <c r="WQP75" s="172"/>
      <c r="WQQ75" s="172"/>
      <c r="WQR75" s="172"/>
      <c r="WQS75" s="172"/>
      <c r="WQT75" s="172"/>
      <c r="WQU75" s="172"/>
      <c r="WQV75" s="172"/>
      <c r="WQW75" s="172"/>
      <c r="WQX75" s="172"/>
      <c r="WQY75" s="172"/>
      <c r="WQZ75" s="172"/>
      <c r="WRA75" s="172"/>
      <c r="WRB75" s="172"/>
      <c r="WRC75" s="172"/>
      <c r="WRD75" s="172"/>
      <c r="WRE75" s="172"/>
      <c r="WRF75" s="172"/>
      <c r="WRG75" s="172"/>
      <c r="WRH75" s="172"/>
      <c r="WRI75" s="172"/>
      <c r="WRJ75" s="172"/>
      <c r="WRK75" s="172"/>
      <c r="WRL75" s="172"/>
      <c r="WRM75" s="172"/>
      <c r="WRN75" s="172"/>
      <c r="WRO75" s="172"/>
      <c r="WRP75" s="172"/>
      <c r="WRQ75" s="172"/>
      <c r="WRR75" s="172"/>
      <c r="WRS75" s="172"/>
      <c r="WRT75" s="172"/>
      <c r="WRU75" s="172"/>
      <c r="WRV75" s="172"/>
      <c r="WRW75" s="172"/>
      <c r="WRX75" s="172"/>
      <c r="WRY75" s="172"/>
      <c r="WRZ75" s="172"/>
      <c r="WSA75" s="172"/>
      <c r="WSB75" s="172"/>
      <c r="WSC75" s="172"/>
      <c r="WSD75" s="172"/>
      <c r="WSE75" s="172"/>
      <c r="WSF75" s="172"/>
      <c r="WSG75" s="172"/>
      <c r="WSH75" s="172"/>
      <c r="WSI75" s="172"/>
      <c r="WSJ75" s="172"/>
      <c r="WSK75" s="172"/>
      <c r="WSL75" s="172"/>
      <c r="WSM75" s="172"/>
      <c r="WSN75" s="172"/>
      <c r="WSO75" s="172"/>
      <c r="WSP75" s="172"/>
      <c r="WSQ75" s="172"/>
      <c r="WSR75" s="172"/>
      <c r="WSS75" s="172"/>
      <c r="WST75" s="172"/>
      <c r="WSU75" s="172"/>
      <c r="WSV75" s="172"/>
      <c r="WSW75" s="172"/>
      <c r="WSX75" s="172"/>
      <c r="WSY75" s="172"/>
      <c r="WSZ75" s="172"/>
      <c r="WTA75" s="172"/>
      <c r="WTB75" s="172"/>
      <c r="WTC75" s="172"/>
      <c r="WTD75" s="172"/>
      <c r="WTE75" s="172"/>
      <c r="WTF75" s="172"/>
      <c r="WTG75" s="172"/>
      <c r="WTH75" s="172"/>
      <c r="WTI75" s="172"/>
      <c r="WTJ75" s="172"/>
      <c r="WTK75" s="172"/>
      <c r="WTL75" s="172"/>
      <c r="WTM75" s="172"/>
      <c r="WTN75" s="172"/>
      <c r="WTO75" s="172"/>
      <c r="WTP75" s="172"/>
      <c r="WTQ75" s="172"/>
      <c r="WTR75" s="172"/>
      <c r="WTS75" s="172"/>
      <c r="WTT75" s="172"/>
      <c r="WTU75" s="172"/>
      <c r="WTV75" s="172"/>
      <c r="WTW75" s="172"/>
      <c r="WTX75" s="172"/>
      <c r="WTY75" s="172"/>
      <c r="WTZ75" s="172"/>
      <c r="WUA75" s="172"/>
      <c r="WUB75" s="172"/>
      <c r="WUC75" s="172"/>
      <c r="WUD75" s="172"/>
      <c r="WUE75" s="172"/>
      <c r="WUF75" s="172"/>
      <c r="WUG75" s="172"/>
      <c r="WUH75" s="172"/>
      <c r="WUI75" s="172"/>
      <c r="WUJ75" s="172"/>
      <c r="WUK75" s="172"/>
      <c r="WUL75" s="172"/>
      <c r="WUM75" s="172"/>
      <c r="WUN75" s="172"/>
      <c r="WUO75" s="172"/>
      <c r="WUP75" s="172"/>
      <c r="WUQ75" s="172"/>
      <c r="WUR75" s="172"/>
      <c r="WUS75" s="172"/>
      <c r="WUT75" s="172"/>
      <c r="WUU75" s="172"/>
      <c r="WUV75" s="172"/>
      <c r="WUW75" s="172"/>
      <c r="WUX75" s="172"/>
      <c r="WUY75" s="172"/>
      <c r="WUZ75" s="172"/>
      <c r="WVA75" s="172"/>
      <c r="WVB75" s="172"/>
      <c r="WVC75" s="172"/>
      <c r="WVD75" s="172"/>
      <c r="WVE75" s="172"/>
      <c r="WVF75" s="172"/>
      <c r="WVG75" s="172"/>
      <c r="WVH75" s="172"/>
      <c r="WVI75" s="172"/>
      <c r="WVJ75" s="172"/>
      <c r="WVK75" s="172"/>
      <c r="WVL75" s="172"/>
      <c r="WVM75" s="172"/>
      <c r="WVN75" s="172"/>
      <c r="WVO75" s="172"/>
      <c r="WVP75" s="172"/>
      <c r="WVQ75" s="172"/>
      <c r="WVR75" s="172"/>
      <c r="WVS75" s="172"/>
      <c r="WVT75" s="172"/>
      <c r="WVU75" s="172"/>
      <c r="WVV75" s="172"/>
      <c r="WVW75" s="172"/>
      <c r="WVX75" s="172"/>
      <c r="WVY75" s="172"/>
      <c r="WVZ75" s="172"/>
      <c r="WWA75" s="172"/>
      <c r="WWB75" s="172"/>
      <c r="WWC75" s="172"/>
      <c r="WWD75" s="172"/>
      <c r="WWE75" s="172"/>
      <c r="WWF75" s="172"/>
      <c r="WWG75" s="172"/>
      <c r="WWH75" s="172"/>
      <c r="WWI75" s="172"/>
      <c r="WWJ75" s="172"/>
      <c r="WWK75" s="172"/>
      <c r="WWL75" s="172"/>
      <c r="WWM75" s="172"/>
      <c r="WWN75" s="172"/>
      <c r="WWO75" s="172"/>
      <c r="WWP75" s="172"/>
      <c r="WWQ75" s="172"/>
      <c r="WWR75" s="172"/>
      <c r="WWS75" s="172"/>
      <c r="WWT75" s="172"/>
      <c r="WWU75" s="172"/>
      <c r="WWV75" s="172"/>
      <c r="WWW75" s="172"/>
      <c r="WWX75" s="172"/>
      <c r="WWY75" s="172"/>
      <c r="WWZ75" s="172"/>
      <c r="WXA75" s="172"/>
      <c r="WXB75" s="172"/>
      <c r="WXC75" s="172"/>
      <c r="WXD75" s="172"/>
      <c r="WXE75" s="172"/>
      <c r="WXF75" s="172"/>
      <c r="WXG75" s="172"/>
      <c r="WXH75" s="172"/>
      <c r="WXI75" s="172"/>
      <c r="WXJ75" s="172"/>
      <c r="WXK75" s="172"/>
      <c r="WXL75" s="172"/>
      <c r="WXM75" s="172"/>
    </row>
    <row r="76" spans="1:16185">
      <c r="BA76" s="1329"/>
      <c r="BB76" s="1329"/>
      <c r="BC76" s="1329"/>
      <c r="BD76" s="1329"/>
      <c r="BH76" s="1187"/>
      <c r="BI76" s="1188"/>
      <c r="BJ76" s="1189"/>
    </row>
    <row r="77" spans="1:16185">
      <c r="BA77" s="1330"/>
      <c r="BB77" s="1330"/>
      <c r="BC77" s="1330"/>
      <c r="BD77" s="1330"/>
      <c r="BH77" s="1187"/>
      <c r="BI77" s="1188"/>
      <c r="BJ77" s="1189"/>
    </row>
    <row r="78" spans="1:16185">
      <c r="BA78" s="1330"/>
      <c r="BB78" s="1330"/>
      <c r="BC78" s="1330"/>
      <c r="BD78" s="1330"/>
      <c r="BH78" s="1187"/>
      <c r="BI78" s="1188"/>
      <c r="BJ78" s="1189"/>
    </row>
    <row r="79" spans="1:16185">
      <c r="BA79" s="1329"/>
      <c r="BB79" s="1329"/>
      <c r="BC79" s="1329"/>
      <c r="BD79" s="1329"/>
      <c r="BH79" s="1187"/>
      <c r="BI79" s="1188"/>
      <c r="BJ79" s="1189"/>
    </row>
    <row r="80" spans="1:16185">
      <c r="BA80" s="1329"/>
      <c r="BB80" s="1329"/>
      <c r="BC80" s="1329"/>
      <c r="BD80" s="1329"/>
      <c r="BH80" s="1187"/>
      <c r="BI80" s="1188"/>
      <c r="BJ80" s="1189"/>
    </row>
    <row r="81" spans="53:62">
      <c r="BA81" s="1330"/>
      <c r="BB81" s="1330"/>
      <c r="BC81" s="1330"/>
      <c r="BD81" s="1330"/>
      <c r="BH81" s="1187"/>
      <c r="BI81" s="1188"/>
      <c r="BJ81" s="1189"/>
    </row>
    <row r="82" spans="53:62">
      <c r="BA82" s="1330"/>
      <c r="BB82" s="1330"/>
      <c r="BC82" s="1330"/>
      <c r="BD82" s="1330"/>
      <c r="BH82" s="1187"/>
      <c r="BI82" s="1188"/>
      <c r="BJ82" s="1189"/>
    </row>
    <row r="83" spans="53:62">
      <c r="BA83" s="1329"/>
      <c r="BB83" s="1329"/>
      <c r="BC83" s="1329"/>
      <c r="BD83" s="1329"/>
      <c r="BH83" s="1187"/>
      <c r="BI83" s="1188"/>
      <c r="BJ83" s="1189"/>
    </row>
    <row r="84" spans="53:62">
      <c r="BA84" s="1329"/>
      <c r="BB84" s="1329"/>
      <c r="BC84" s="1329"/>
      <c r="BD84" s="1329"/>
      <c r="BH84" s="1187"/>
      <c r="BI84" s="1188"/>
      <c r="BJ84" s="1189"/>
    </row>
    <row r="85" spans="53:62">
      <c r="BA85" s="1330"/>
      <c r="BB85" s="1330"/>
      <c r="BC85" s="1330"/>
      <c r="BD85" s="1330"/>
      <c r="BH85" s="1187"/>
      <c r="BI85" s="1188"/>
      <c r="BJ85" s="1189"/>
    </row>
    <row r="86" spans="53:62">
      <c r="BA86" s="1330"/>
      <c r="BB86" s="1330"/>
      <c r="BC86" s="1330"/>
      <c r="BD86" s="1330"/>
      <c r="BH86" s="1187"/>
      <c r="BI86" s="1188"/>
      <c r="BJ86" s="1189"/>
    </row>
    <row r="87" spans="53:62">
      <c r="BA87" s="1329"/>
      <c r="BB87" s="1329"/>
      <c r="BC87" s="1329"/>
      <c r="BD87" s="1329"/>
      <c r="BH87" s="1187"/>
      <c r="BI87" s="1188"/>
      <c r="BJ87" s="1189"/>
    </row>
    <row r="88" spans="53:62">
      <c r="BA88" s="1329"/>
      <c r="BB88" s="1329"/>
      <c r="BC88" s="1329"/>
      <c r="BD88" s="1329"/>
      <c r="BH88" s="1187"/>
      <c r="BI88" s="1188"/>
      <c r="BJ88" s="1189"/>
    </row>
    <row r="89" spans="53:62">
      <c r="BA89" s="1330"/>
      <c r="BB89" s="1330"/>
      <c r="BC89" s="1330"/>
      <c r="BD89" s="1330"/>
      <c r="BH89" s="1187"/>
      <c r="BI89" s="1188"/>
      <c r="BJ89" s="1189"/>
    </row>
    <row r="90" spans="53:62">
      <c r="BA90" s="1330"/>
      <c r="BB90" s="1330"/>
      <c r="BC90" s="1330"/>
      <c r="BD90" s="1330"/>
      <c r="BH90" s="1187"/>
      <c r="BI90" s="1188"/>
      <c r="BJ90" s="1189"/>
    </row>
    <row r="91" spans="53:62">
      <c r="BA91" s="1329"/>
      <c r="BB91" s="1329"/>
      <c r="BC91" s="1329"/>
      <c r="BD91" s="1329"/>
      <c r="BH91" s="1187"/>
      <c r="BI91" s="1188"/>
      <c r="BJ91" s="1189"/>
    </row>
    <row r="92" spans="53:62">
      <c r="BA92" s="1329"/>
      <c r="BB92" s="1329"/>
      <c r="BC92" s="1329"/>
      <c r="BD92" s="1329"/>
      <c r="BH92" s="1187"/>
      <c r="BI92" s="1188"/>
      <c r="BJ92" s="1189"/>
    </row>
    <row r="93" spans="53:62">
      <c r="BA93" s="1330"/>
      <c r="BB93" s="1330"/>
      <c r="BC93" s="1330"/>
      <c r="BD93" s="1330"/>
      <c r="BH93" s="1187"/>
      <c r="BI93" s="1188"/>
      <c r="BJ93" s="1189"/>
    </row>
    <row r="94" spans="53:62">
      <c r="BA94" s="1330"/>
      <c r="BB94" s="1330"/>
      <c r="BC94" s="1330"/>
      <c r="BD94" s="1330"/>
      <c r="BH94" s="1187"/>
      <c r="BI94" s="1188"/>
      <c r="BJ94" s="1189"/>
    </row>
    <row r="95" spans="53:62">
      <c r="BA95" s="1329"/>
      <c r="BB95" s="1329"/>
      <c r="BC95" s="1329"/>
      <c r="BD95" s="1329"/>
      <c r="BH95" s="1187"/>
      <c r="BI95" s="1188"/>
      <c r="BJ95" s="1189"/>
    </row>
    <row r="96" spans="53:62">
      <c r="BA96" s="1329"/>
      <c r="BB96" s="1329"/>
      <c r="BC96" s="1329"/>
      <c r="BD96" s="1329"/>
      <c r="BH96" s="1187"/>
      <c r="BI96" s="1188"/>
      <c r="BJ96" s="1189"/>
    </row>
    <row r="97" spans="53:62">
      <c r="BA97" s="1330"/>
      <c r="BB97" s="1330"/>
      <c r="BC97" s="1330"/>
      <c r="BD97" s="1330"/>
      <c r="BH97" s="1187"/>
      <c r="BI97" s="1188"/>
      <c r="BJ97" s="1189"/>
    </row>
    <row r="98" spans="53:62">
      <c r="BA98" s="1330"/>
      <c r="BB98" s="1330"/>
      <c r="BC98" s="1330"/>
      <c r="BD98" s="1330"/>
      <c r="BH98" s="1187"/>
      <c r="BI98" s="1188"/>
      <c r="BJ98" s="1189"/>
    </row>
    <row r="99" spans="53:62">
      <c r="BA99" s="1329"/>
      <c r="BB99" s="1329"/>
      <c r="BC99" s="1329"/>
      <c r="BD99" s="1329"/>
      <c r="BH99" s="1187"/>
      <c r="BI99" s="1188"/>
      <c r="BJ99" s="1189"/>
    </row>
    <row r="100" spans="53:62">
      <c r="BA100" s="1329"/>
      <c r="BB100" s="1329"/>
      <c r="BC100" s="1329"/>
      <c r="BD100" s="1329"/>
      <c r="BH100" s="1187"/>
      <c r="BI100" s="1188"/>
      <c r="BJ100" s="1189"/>
    </row>
    <row r="101" spans="53:62">
      <c r="BA101" s="1330"/>
      <c r="BB101" s="1330"/>
      <c r="BC101" s="1330"/>
      <c r="BD101" s="1330"/>
      <c r="BH101" s="1187"/>
      <c r="BI101" s="1188"/>
      <c r="BJ101" s="1189"/>
    </row>
    <row r="102" spans="53:62">
      <c r="BA102" s="1330"/>
      <c r="BB102" s="1330"/>
      <c r="BC102" s="1330"/>
      <c r="BD102" s="1330"/>
      <c r="BH102" s="1187"/>
      <c r="BI102" s="1188"/>
      <c r="BJ102" s="1189"/>
    </row>
    <row r="103" spans="53:62">
      <c r="BA103" s="1329"/>
      <c r="BB103" s="1329"/>
      <c r="BC103" s="1329"/>
      <c r="BD103" s="1329"/>
      <c r="BH103" s="1187"/>
      <c r="BI103" s="1188"/>
      <c r="BJ103" s="1189"/>
    </row>
    <row r="104" spans="53:62">
      <c r="BA104" s="1329"/>
      <c r="BB104" s="1329"/>
      <c r="BC104" s="1329"/>
      <c r="BD104" s="1329"/>
      <c r="BH104" s="1187"/>
      <c r="BI104" s="1188"/>
      <c r="BJ104" s="1189"/>
    </row>
    <row r="105" spans="53:62">
      <c r="BA105" s="1330"/>
      <c r="BB105" s="1330"/>
      <c r="BC105" s="1330"/>
      <c r="BD105" s="1330"/>
      <c r="BH105" s="1187"/>
      <c r="BI105" s="1188"/>
      <c r="BJ105" s="1189"/>
    </row>
    <row r="106" spans="53:62">
      <c r="BA106" s="1330"/>
      <c r="BB106" s="1330"/>
      <c r="BC106" s="1330"/>
      <c r="BD106" s="1330"/>
      <c r="BH106" s="1187"/>
      <c r="BI106" s="1188"/>
      <c r="BJ106" s="1189"/>
    </row>
    <row r="107" spans="53:62">
      <c r="BA107" s="1329"/>
      <c r="BB107" s="1329"/>
      <c r="BC107" s="1329"/>
      <c r="BD107" s="1329"/>
      <c r="BH107" s="1187"/>
      <c r="BI107" s="1188"/>
      <c r="BJ107" s="1189"/>
    </row>
    <row r="108" spans="53:62">
      <c r="BA108" s="1329"/>
      <c r="BB108" s="1329"/>
      <c r="BC108" s="1329"/>
      <c r="BD108" s="1329"/>
      <c r="BH108" s="1187"/>
      <c r="BI108" s="1188"/>
      <c r="BJ108" s="1189"/>
    </row>
    <row r="109" spans="53:62">
      <c r="BA109" s="1330"/>
      <c r="BB109" s="1330"/>
      <c r="BC109" s="1330"/>
      <c r="BD109" s="1330"/>
      <c r="BH109" s="1187"/>
      <c r="BI109" s="1188"/>
      <c r="BJ109" s="1189"/>
    </row>
    <row r="110" spans="53:62">
      <c r="BA110" s="1330"/>
      <c r="BB110" s="1330"/>
      <c r="BC110" s="1330"/>
      <c r="BD110" s="1330"/>
      <c r="BH110" s="1187"/>
      <c r="BI110" s="1188"/>
      <c r="BJ110" s="1189"/>
    </row>
    <row r="111" spans="53:62">
      <c r="BA111" s="1329"/>
      <c r="BB111" s="1329"/>
      <c r="BC111" s="1329"/>
      <c r="BD111" s="1329"/>
      <c r="BH111" s="1187"/>
      <c r="BI111" s="1188"/>
      <c r="BJ111" s="1189"/>
    </row>
    <row r="112" spans="53:62">
      <c r="BA112" s="1329"/>
      <c r="BB112" s="1329"/>
      <c r="BC112" s="1329"/>
      <c r="BD112" s="1329"/>
      <c r="BH112" s="1187"/>
      <c r="BI112" s="1188"/>
      <c r="BJ112" s="1189"/>
    </row>
    <row r="113" spans="53:62">
      <c r="BA113" s="1330"/>
      <c r="BB113" s="1330"/>
      <c r="BC113" s="1330"/>
      <c r="BD113" s="1330"/>
      <c r="BH113" s="1187"/>
      <c r="BI113" s="1188"/>
      <c r="BJ113" s="1189"/>
    </row>
    <row r="114" spans="53:62">
      <c r="BA114" s="1330"/>
      <c r="BB114" s="1330"/>
      <c r="BC114" s="1330"/>
      <c r="BD114" s="1330"/>
      <c r="BH114" s="1187"/>
      <c r="BI114" s="1188"/>
      <c r="BJ114" s="1189"/>
    </row>
    <row r="115" spans="53:62">
      <c r="BA115" s="1329"/>
      <c r="BB115" s="1329"/>
      <c r="BC115" s="1329"/>
      <c r="BD115" s="1329"/>
      <c r="BH115" s="1187"/>
      <c r="BI115" s="1188"/>
      <c r="BJ115" s="1189"/>
    </row>
    <row r="116" spans="53:62">
      <c r="BA116" s="1329"/>
      <c r="BB116" s="1329"/>
      <c r="BC116" s="1329"/>
      <c r="BD116" s="1329"/>
      <c r="BH116" s="1187"/>
      <c r="BI116" s="1188"/>
      <c r="BJ116" s="1189"/>
    </row>
    <row r="117" spans="53:62">
      <c r="BA117" s="1330"/>
      <c r="BB117" s="1330"/>
      <c r="BC117" s="1330"/>
      <c r="BD117" s="1330"/>
      <c r="BH117" s="1187"/>
      <c r="BI117" s="1188"/>
      <c r="BJ117" s="1189"/>
    </row>
    <row r="118" spans="53:62">
      <c r="BA118" s="1330"/>
      <c r="BB118" s="1330"/>
      <c r="BC118" s="1330"/>
      <c r="BD118" s="1330"/>
      <c r="BH118" s="1187"/>
      <c r="BI118" s="1188"/>
      <c r="BJ118" s="1189"/>
    </row>
    <row r="119" spans="53:62">
      <c r="BA119" s="1329"/>
      <c r="BB119" s="1329"/>
      <c r="BC119" s="1329"/>
      <c r="BD119" s="1329"/>
      <c r="BH119" s="1187"/>
      <c r="BI119" s="1188"/>
      <c r="BJ119" s="1189"/>
    </row>
    <row r="120" spans="53:62">
      <c r="BA120" s="1329"/>
      <c r="BB120" s="1329"/>
      <c r="BC120" s="1329"/>
      <c r="BD120" s="1329"/>
      <c r="BH120" s="1187"/>
      <c r="BI120" s="1188"/>
      <c r="BJ120" s="1189"/>
    </row>
    <row r="121" spans="53:62">
      <c r="BA121" s="1330"/>
      <c r="BB121" s="1330"/>
      <c r="BC121" s="1330"/>
      <c r="BD121" s="1330"/>
      <c r="BH121" s="1187"/>
      <c r="BI121" s="1188"/>
      <c r="BJ121" s="1189"/>
    </row>
    <row r="122" spans="53:62">
      <c r="BA122" s="1330"/>
      <c r="BB122" s="1330"/>
      <c r="BC122" s="1330"/>
      <c r="BD122" s="1330"/>
      <c r="BH122" s="1187"/>
      <c r="BI122" s="1188"/>
      <c r="BJ122" s="1189"/>
    </row>
    <row r="123" spans="53:62">
      <c r="BA123" s="1329"/>
      <c r="BB123" s="1329"/>
      <c r="BC123" s="1329"/>
      <c r="BD123" s="1329"/>
      <c r="BH123" s="1187"/>
      <c r="BI123" s="1188"/>
      <c r="BJ123" s="1189"/>
    </row>
    <row r="124" spans="53:62">
      <c r="BA124" s="1329"/>
      <c r="BB124" s="1329"/>
      <c r="BC124" s="1329"/>
      <c r="BD124" s="1329"/>
      <c r="BH124" s="1187"/>
      <c r="BI124" s="1188"/>
      <c r="BJ124" s="1189"/>
    </row>
    <row r="125" spans="53:62">
      <c r="BA125" s="1330"/>
      <c r="BB125" s="1330"/>
      <c r="BC125" s="1330"/>
      <c r="BD125" s="1330"/>
      <c r="BH125" s="1187"/>
      <c r="BI125" s="1188"/>
      <c r="BJ125" s="1189"/>
    </row>
    <row r="126" spans="53:62">
      <c r="BA126" s="1330"/>
      <c r="BB126" s="1330"/>
      <c r="BC126" s="1330"/>
      <c r="BD126" s="1330"/>
      <c r="BH126" s="1187"/>
      <c r="BI126" s="1188"/>
      <c r="BJ126" s="1189"/>
    </row>
    <row r="127" spans="53:62">
      <c r="BA127" s="1329"/>
      <c r="BB127" s="1329"/>
      <c r="BC127" s="1329"/>
      <c r="BD127" s="1329"/>
      <c r="BH127" s="1187"/>
      <c r="BI127" s="1188"/>
      <c r="BJ127" s="1189"/>
    </row>
    <row r="128" spans="53:62">
      <c r="BA128" s="1329"/>
      <c r="BB128" s="1329"/>
      <c r="BC128" s="1329"/>
      <c r="BD128" s="1329"/>
      <c r="BH128" s="1187"/>
      <c r="BI128" s="1188"/>
      <c r="BJ128" s="1189"/>
    </row>
    <row r="129" spans="53:62">
      <c r="BA129" s="1330"/>
      <c r="BB129" s="1330"/>
      <c r="BC129" s="1330"/>
      <c r="BD129" s="1330"/>
      <c r="BH129" s="1187"/>
      <c r="BI129" s="1188"/>
      <c r="BJ129" s="1189"/>
    </row>
    <row r="130" spans="53:62">
      <c r="BA130" s="1330"/>
      <c r="BB130" s="1330"/>
      <c r="BC130" s="1330"/>
      <c r="BD130" s="1330"/>
      <c r="BH130" s="1187"/>
      <c r="BI130" s="1188"/>
      <c r="BJ130" s="1189"/>
    </row>
    <row r="131" spans="53:62">
      <c r="BA131" s="1329"/>
      <c r="BB131" s="1329"/>
      <c r="BC131" s="1329"/>
      <c r="BD131" s="1329"/>
      <c r="BH131" s="1187"/>
      <c r="BI131" s="1188"/>
      <c r="BJ131" s="1189"/>
    </row>
    <row r="132" spans="53:62">
      <c r="BA132" s="1329"/>
      <c r="BB132" s="1329"/>
      <c r="BC132" s="1329"/>
      <c r="BD132" s="1329"/>
      <c r="BH132" s="1187"/>
      <c r="BI132" s="1188"/>
      <c r="BJ132" s="1189"/>
    </row>
    <row r="133" spans="53:62">
      <c r="BA133" s="1330"/>
      <c r="BB133" s="1330"/>
      <c r="BC133" s="1330"/>
      <c r="BD133" s="1330"/>
      <c r="BH133" s="1187"/>
      <c r="BI133" s="1188"/>
      <c r="BJ133" s="1189"/>
    </row>
    <row r="134" spans="53:62">
      <c r="BA134" s="1330"/>
      <c r="BB134" s="1330"/>
      <c r="BC134" s="1330"/>
      <c r="BD134" s="1330"/>
      <c r="BH134" s="1187"/>
      <c r="BI134" s="1188"/>
      <c r="BJ134" s="1189"/>
    </row>
    <row r="135" spans="53:62">
      <c r="BA135" s="1329"/>
      <c r="BB135" s="1329"/>
      <c r="BC135" s="1329"/>
      <c r="BD135" s="1329"/>
      <c r="BH135" s="1187"/>
      <c r="BI135" s="1188"/>
      <c r="BJ135" s="1189"/>
    </row>
    <row r="136" spans="53:62">
      <c r="BA136" s="1329"/>
      <c r="BB136" s="1329"/>
      <c r="BC136" s="1329"/>
      <c r="BD136" s="1329"/>
      <c r="BH136" s="1187"/>
      <c r="BI136" s="1188"/>
      <c r="BJ136" s="1189"/>
    </row>
    <row r="137" spans="53:62">
      <c r="BA137" s="1330"/>
      <c r="BB137" s="1330"/>
      <c r="BC137" s="1330"/>
      <c r="BD137" s="1330"/>
      <c r="BH137" s="1187"/>
      <c r="BI137" s="1188"/>
      <c r="BJ137" s="1189"/>
    </row>
    <row r="138" spans="53:62">
      <c r="BA138" s="1330"/>
      <c r="BB138" s="1330"/>
      <c r="BC138" s="1330"/>
      <c r="BD138" s="1330"/>
      <c r="BH138" s="1187"/>
      <c r="BI138" s="1188"/>
      <c r="BJ138" s="1189"/>
    </row>
    <row r="139" spans="53:62">
      <c r="BA139" s="1329"/>
      <c r="BB139" s="1329"/>
      <c r="BC139" s="1329"/>
      <c r="BD139" s="1329"/>
      <c r="BH139" s="1187"/>
      <c r="BI139" s="1188"/>
      <c r="BJ139" s="1189"/>
    </row>
    <row r="140" spans="53:62">
      <c r="BA140" s="1329"/>
      <c r="BB140" s="1329"/>
      <c r="BC140" s="1329"/>
      <c r="BD140" s="1329"/>
      <c r="BH140" s="1187"/>
      <c r="BI140" s="1188"/>
      <c r="BJ140" s="1189"/>
    </row>
    <row r="141" spans="53:62">
      <c r="BA141" s="1330"/>
      <c r="BB141" s="1330"/>
      <c r="BC141" s="1330"/>
      <c r="BD141" s="1330"/>
      <c r="BH141" s="1187"/>
      <c r="BI141" s="1188"/>
      <c r="BJ141" s="1189"/>
    </row>
    <row r="142" spans="53:62">
      <c r="BA142" s="1330"/>
      <c r="BB142" s="1330"/>
      <c r="BC142" s="1330"/>
      <c r="BD142" s="1330"/>
      <c r="BH142" s="1187"/>
      <c r="BI142" s="1188"/>
      <c r="BJ142" s="1189"/>
    </row>
    <row r="143" spans="53:62">
      <c r="BA143" s="1329"/>
      <c r="BB143" s="1329"/>
      <c r="BC143" s="1329"/>
      <c r="BD143" s="1329"/>
      <c r="BH143" s="1187"/>
      <c r="BI143" s="1188"/>
      <c r="BJ143" s="1189"/>
    </row>
    <row r="144" spans="53:62">
      <c r="BA144" s="1329"/>
      <c r="BB144" s="1329"/>
      <c r="BC144" s="1329"/>
      <c r="BD144" s="1329"/>
      <c r="BH144" s="1187"/>
      <c r="BI144" s="1188"/>
      <c r="BJ144" s="1189"/>
    </row>
    <row r="145" spans="53:62">
      <c r="BA145" s="1330"/>
      <c r="BB145" s="1330"/>
      <c r="BC145" s="1330"/>
      <c r="BD145" s="1330"/>
      <c r="BH145" s="1187"/>
      <c r="BI145" s="1188"/>
      <c r="BJ145" s="1189"/>
    </row>
    <row r="146" spans="53:62">
      <c r="BA146" s="1330"/>
      <c r="BB146" s="1330"/>
      <c r="BC146" s="1330"/>
      <c r="BD146" s="1330"/>
      <c r="BH146" s="1187"/>
      <c r="BI146" s="1188"/>
      <c r="BJ146" s="1189"/>
    </row>
    <row r="147" spans="53:62">
      <c r="BA147" s="1329"/>
      <c r="BB147" s="1329"/>
      <c r="BC147" s="1329"/>
      <c r="BD147" s="1329"/>
      <c r="BH147" s="1187"/>
      <c r="BI147" s="1188"/>
      <c r="BJ147" s="1189"/>
    </row>
    <row r="148" spans="53:62">
      <c r="BA148" s="1329"/>
      <c r="BB148" s="1329"/>
      <c r="BC148" s="1329"/>
      <c r="BD148" s="1329"/>
      <c r="BH148" s="1187"/>
      <c r="BI148" s="1188"/>
      <c r="BJ148" s="1189"/>
    </row>
    <row r="149" spans="53:62">
      <c r="BA149" s="1330"/>
      <c r="BB149" s="1330"/>
      <c r="BC149" s="1330"/>
      <c r="BD149" s="1330"/>
      <c r="BH149" s="1187"/>
      <c r="BI149" s="1188"/>
      <c r="BJ149" s="1189"/>
    </row>
    <row r="150" spans="53:62">
      <c r="BA150" s="1330"/>
      <c r="BB150" s="1330"/>
      <c r="BC150" s="1330"/>
      <c r="BD150" s="1330"/>
      <c r="BH150" s="1187"/>
      <c r="BI150" s="1188"/>
      <c r="BJ150" s="1189"/>
    </row>
    <row r="151" spans="53:62">
      <c r="BA151" s="1329"/>
      <c r="BB151" s="1329"/>
      <c r="BC151" s="1329"/>
      <c r="BD151" s="1329"/>
      <c r="BH151" s="1187"/>
      <c r="BI151" s="1188"/>
      <c r="BJ151" s="1189"/>
    </row>
    <row r="152" spans="53:62">
      <c r="BA152" s="1329"/>
      <c r="BB152" s="1329"/>
      <c r="BC152" s="1329"/>
      <c r="BD152" s="1329"/>
      <c r="BH152" s="1187"/>
      <c r="BI152" s="1188"/>
      <c r="BJ152" s="1189"/>
    </row>
    <row r="153" spans="53:62">
      <c r="BA153" s="1330"/>
      <c r="BB153" s="1330"/>
      <c r="BC153" s="1330"/>
      <c r="BD153" s="1330"/>
      <c r="BH153" s="1187"/>
      <c r="BI153" s="1188"/>
      <c r="BJ153" s="1189"/>
    </row>
    <row r="154" spans="53:62">
      <c r="BA154" s="1330"/>
      <c r="BB154" s="1330"/>
      <c r="BC154" s="1330"/>
      <c r="BD154" s="1330"/>
      <c r="BH154" s="1187"/>
      <c r="BI154" s="1188"/>
      <c r="BJ154" s="1189"/>
    </row>
    <row r="155" spans="53:62">
      <c r="BA155" s="1329"/>
      <c r="BB155" s="1329"/>
      <c r="BC155" s="1329"/>
      <c r="BD155" s="1329"/>
      <c r="BH155" s="1187"/>
      <c r="BI155" s="1188"/>
      <c r="BJ155" s="1189"/>
    </row>
    <row r="156" spans="53:62">
      <c r="BA156" s="1329"/>
      <c r="BB156" s="1329"/>
      <c r="BC156" s="1329"/>
      <c r="BD156" s="1329"/>
      <c r="BH156" s="1187"/>
      <c r="BI156" s="1188"/>
      <c r="BJ156" s="1189"/>
    </row>
    <row r="157" spans="53:62">
      <c r="BA157" s="1330"/>
      <c r="BB157" s="1330"/>
      <c r="BC157" s="1330"/>
      <c r="BD157" s="1330"/>
      <c r="BH157" s="1187"/>
      <c r="BI157" s="1188"/>
      <c r="BJ157" s="1189"/>
    </row>
    <row r="158" spans="53:62">
      <c r="BA158" s="1330"/>
      <c r="BB158" s="1330"/>
      <c r="BC158" s="1330"/>
      <c r="BD158" s="1330"/>
      <c r="BH158" s="1187"/>
      <c r="BI158" s="1188"/>
      <c r="BJ158" s="1189"/>
    </row>
    <row r="159" spans="53:62">
      <c r="BA159" s="1329"/>
      <c r="BB159" s="1329"/>
      <c r="BC159" s="1329"/>
      <c r="BD159" s="1329"/>
      <c r="BH159" s="1187"/>
      <c r="BI159" s="1188"/>
      <c r="BJ159" s="1189"/>
    </row>
    <row r="160" spans="53:62">
      <c r="BA160" s="1329"/>
      <c r="BB160" s="1329"/>
      <c r="BC160" s="1329"/>
      <c r="BD160" s="1329"/>
      <c r="BH160" s="1187"/>
      <c r="BI160" s="1188"/>
      <c r="BJ160" s="1189"/>
    </row>
    <row r="161" spans="53:62">
      <c r="BA161" s="1330"/>
      <c r="BB161" s="1330"/>
      <c r="BC161" s="1330"/>
      <c r="BD161" s="1330"/>
      <c r="BH161" s="1187"/>
      <c r="BI161" s="1188"/>
      <c r="BJ161" s="1189"/>
    </row>
    <row r="162" spans="53:62">
      <c r="BA162" s="1330"/>
      <c r="BB162" s="1330"/>
      <c r="BC162" s="1330"/>
      <c r="BD162" s="1330"/>
      <c r="BH162" s="1187"/>
      <c r="BI162" s="1188"/>
      <c r="BJ162" s="1189"/>
    </row>
    <row r="163" spans="53:62">
      <c r="BA163" s="1329"/>
      <c r="BB163" s="1329"/>
      <c r="BC163" s="1329"/>
      <c r="BD163" s="1329"/>
      <c r="BH163" s="1187"/>
      <c r="BI163" s="1188"/>
      <c r="BJ163" s="1189"/>
    </row>
    <row r="164" spans="53:62">
      <c r="BA164" s="1329"/>
      <c r="BB164" s="1329"/>
      <c r="BC164" s="1329"/>
      <c r="BD164" s="1329"/>
      <c r="BH164" s="1187"/>
      <c r="BI164" s="1188"/>
      <c r="BJ164" s="1189"/>
    </row>
    <row r="165" spans="53:62">
      <c r="BA165" s="1330"/>
      <c r="BB165" s="1330"/>
      <c r="BC165" s="1330"/>
      <c r="BD165" s="1330"/>
      <c r="BH165" s="1187"/>
      <c r="BI165" s="1188"/>
      <c r="BJ165" s="1189"/>
    </row>
    <row r="166" spans="53:62">
      <c r="BA166" s="1330"/>
      <c r="BB166" s="1330"/>
      <c r="BC166" s="1330"/>
      <c r="BD166" s="1330"/>
      <c r="BH166" s="1187"/>
      <c r="BI166" s="1188"/>
      <c r="BJ166" s="1189"/>
    </row>
    <row r="167" spans="53:62">
      <c r="BA167" s="1329"/>
      <c r="BB167" s="1329"/>
      <c r="BC167" s="1329"/>
      <c r="BD167" s="1329"/>
      <c r="BH167" s="1187"/>
      <c r="BI167" s="1188"/>
      <c r="BJ167" s="1189"/>
    </row>
    <row r="168" spans="53:62">
      <c r="BA168" s="1329"/>
      <c r="BB168" s="1329"/>
      <c r="BC168" s="1329"/>
      <c r="BD168" s="1329"/>
      <c r="BH168" s="1187"/>
      <c r="BI168" s="1188"/>
      <c r="BJ168" s="1189"/>
    </row>
    <row r="169" spans="53:62">
      <c r="BA169" s="1330"/>
      <c r="BB169" s="1330"/>
      <c r="BC169" s="1330"/>
      <c r="BD169" s="1330"/>
      <c r="BH169" s="1187"/>
      <c r="BI169" s="1188"/>
      <c r="BJ169" s="1189"/>
    </row>
    <row r="170" spans="53:62">
      <c r="BA170" s="1330"/>
      <c r="BB170" s="1330"/>
      <c r="BC170" s="1330"/>
      <c r="BD170" s="1330"/>
      <c r="BH170" s="1187"/>
      <c r="BI170" s="1188"/>
      <c r="BJ170" s="1189"/>
    </row>
    <row r="171" spans="53:62">
      <c r="BA171" s="1329"/>
      <c r="BB171" s="1329"/>
      <c r="BC171" s="1329"/>
      <c r="BD171" s="1329"/>
      <c r="BH171" s="1187"/>
      <c r="BI171" s="1188"/>
      <c r="BJ171" s="1189"/>
    </row>
    <row r="172" spans="53:62">
      <c r="BA172" s="1329"/>
      <c r="BB172" s="1329"/>
      <c r="BC172" s="1329"/>
      <c r="BD172" s="1329"/>
      <c r="BH172" s="1187"/>
      <c r="BI172" s="1188"/>
      <c r="BJ172" s="1189"/>
    </row>
    <row r="173" spans="53:62">
      <c r="BA173" s="1330"/>
      <c r="BB173" s="1330"/>
      <c r="BC173" s="1330"/>
      <c r="BD173" s="1330"/>
      <c r="BH173" s="1187"/>
      <c r="BI173" s="1188"/>
      <c r="BJ173" s="1189"/>
    </row>
    <row r="174" spans="53:62">
      <c r="BA174" s="1330"/>
      <c r="BB174" s="1330"/>
      <c r="BC174" s="1330"/>
      <c r="BD174" s="1330"/>
      <c r="BH174" s="1187"/>
      <c r="BI174" s="1188"/>
      <c r="BJ174" s="1189"/>
    </row>
    <row r="175" spans="53:62">
      <c r="BA175" s="1329"/>
      <c r="BB175" s="1329"/>
      <c r="BC175" s="1329"/>
      <c r="BD175" s="1329"/>
      <c r="BH175" s="1187"/>
      <c r="BI175" s="1188"/>
      <c r="BJ175" s="1189"/>
    </row>
    <row r="176" spans="53:62">
      <c r="BA176" s="1329"/>
      <c r="BB176" s="1329"/>
      <c r="BC176" s="1329"/>
      <c r="BD176" s="1329"/>
      <c r="BH176" s="1187"/>
      <c r="BI176" s="1188"/>
      <c r="BJ176" s="1189"/>
    </row>
    <row r="177" spans="53:62">
      <c r="BA177" s="1330"/>
      <c r="BB177" s="1330"/>
      <c r="BC177" s="1330"/>
      <c r="BD177" s="1330"/>
      <c r="BH177" s="1187"/>
      <c r="BI177" s="1188"/>
      <c r="BJ177" s="1189"/>
    </row>
    <row r="178" spans="53:62">
      <c r="BA178" s="1330"/>
      <c r="BB178" s="1330"/>
      <c r="BC178" s="1330"/>
      <c r="BD178" s="1330"/>
      <c r="BH178" s="1187"/>
      <c r="BI178" s="1188"/>
      <c r="BJ178" s="1189"/>
    </row>
    <row r="179" spans="53:62">
      <c r="BA179" s="1329"/>
      <c r="BB179" s="1329"/>
      <c r="BC179" s="1329"/>
      <c r="BD179" s="1329"/>
      <c r="BH179" s="1187"/>
      <c r="BI179" s="1188"/>
      <c r="BJ179" s="1189"/>
    </row>
    <row r="180" spans="53:62">
      <c r="BA180" s="1329"/>
      <c r="BB180" s="1329"/>
      <c r="BC180" s="1329"/>
      <c r="BD180" s="1329"/>
      <c r="BH180" s="1187"/>
      <c r="BI180" s="1188"/>
      <c r="BJ180" s="1189"/>
    </row>
    <row r="181" spans="53:62">
      <c r="BA181" s="1330"/>
      <c r="BB181" s="1330"/>
      <c r="BC181" s="1330"/>
      <c r="BD181" s="1330"/>
      <c r="BH181" s="1187"/>
      <c r="BI181" s="1188"/>
      <c r="BJ181" s="1189"/>
    </row>
    <row r="182" spans="53:62">
      <c r="BA182" s="1330"/>
      <c r="BB182" s="1330"/>
      <c r="BC182" s="1330"/>
      <c r="BD182" s="1330"/>
      <c r="BH182" s="1187"/>
      <c r="BI182" s="1188"/>
      <c r="BJ182" s="1189"/>
    </row>
    <row r="183" spans="53:62">
      <c r="BA183" s="1329"/>
      <c r="BB183" s="1329"/>
      <c r="BC183" s="1329"/>
      <c r="BD183" s="1329"/>
      <c r="BH183" s="1187"/>
      <c r="BI183" s="1188"/>
      <c r="BJ183" s="1189"/>
    </row>
    <row r="184" spans="53:62">
      <c r="BA184" s="1329"/>
      <c r="BB184" s="1329"/>
      <c r="BC184" s="1329"/>
      <c r="BD184" s="1329"/>
      <c r="BH184" s="1187"/>
      <c r="BI184" s="1188"/>
      <c r="BJ184" s="1189"/>
    </row>
    <row r="185" spans="53:62">
      <c r="BA185" s="1330"/>
      <c r="BB185" s="1330"/>
      <c r="BC185" s="1330"/>
      <c r="BD185" s="1330"/>
      <c r="BH185" s="1187"/>
      <c r="BI185" s="1188"/>
      <c r="BJ185" s="1189"/>
    </row>
    <row r="186" spans="53:62">
      <c r="BA186" s="1330"/>
      <c r="BB186" s="1330"/>
      <c r="BC186" s="1330"/>
      <c r="BD186" s="1330"/>
      <c r="BH186" s="1187"/>
      <c r="BI186" s="1188"/>
      <c r="BJ186" s="1189"/>
    </row>
    <row r="187" spans="53:62">
      <c r="BA187" s="1329"/>
      <c r="BB187" s="1329"/>
      <c r="BC187" s="1329"/>
      <c r="BD187" s="1329"/>
      <c r="BH187" s="1187"/>
      <c r="BI187" s="1188"/>
      <c r="BJ187" s="1189"/>
    </row>
    <row r="188" spans="53:62">
      <c r="BA188" s="1329"/>
      <c r="BB188" s="1329"/>
      <c r="BC188" s="1329"/>
      <c r="BD188" s="1329"/>
      <c r="BH188" s="1187"/>
      <c r="BI188" s="1188"/>
      <c r="BJ188" s="1189"/>
    </row>
    <row r="189" spans="53:62">
      <c r="BA189" s="1330"/>
      <c r="BB189" s="1330"/>
      <c r="BC189" s="1330"/>
      <c r="BD189" s="1330"/>
      <c r="BH189" s="1187"/>
      <c r="BI189" s="1188"/>
      <c r="BJ189" s="1189"/>
    </row>
    <row r="190" spans="53:62">
      <c r="BA190" s="1330"/>
      <c r="BB190" s="1330"/>
      <c r="BC190" s="1330"/>
      <c r="BD190" s="1330"/>
      <c r="BH190" s="1187"/>
      <c r="BI190" s="1188"/>
      <c r="BJ190" s="1189"/>
    </row>
    <row r="191" spans="53:62">
      <c r="BA191" s="1329"/>
      <c r="BB191" s="1329"/>
      <c r="BC191" s="1329"/>
      <c r="BD191" s="1329"/>
      <c r="BH191" s="1187"/>
      <c r="BI191" s="1188"/>
      <c r="BJ191" s="1189"/>
    </row>
    <row r="192" spans="53:62">
      <c r="BA192" s="1329"/>
      <c r="BB192" s="1329"/>
      <c r="BC192" s="1329"/>
      <c r="BD192" s="1329"/>
      <c r="BH192" s="1187"/>
      <c r="BI192" s="1188"/>
      <c r="BJ192" s="1189"/>
    </row>
    <row r="193" spans="53:62">
      <c r="BA193" s="1330"/>
      <c r="BB193" s="1330"/>
      <c r="BC193" s="1330"/>
      <c r="BD193" s="1330"/>
      <c r="BH193" s="1187"/>
      <c r="BI193" s="1188"/>
      <c r="BJ193" s="1189"/>
    </row>
    <row r="194" spans="53:62">
      <c r="BA194" s="1330"/>
      <c r="BB194" s="1330"/>
      <c r="BC194" s="1330"/>
      <c r="BD194" s="1330"/>
      <c r="BH194" s="1187"/>
      <c r="BI194" s="1188"/>
      <c r="BJ194" s="1189"/>
    </row>
    <row r="195" spans="53:62">
      <c r="BA195" s="1329"/>
      <c r="BB195" s="1329"/>
      <c r="BC195" s="1329"/>
      <c r="BD195" s="1329"/>
      <c r="BH195" s="1187"/>
      <c r="BI195" s="1188"/>
      <c r="BJ195" s="1189"/>
    </row>
    <row r="196" spans="53:62">
      <c r="BA196" s="1329"/>
      <c r="BB196" s="1329"/>
      <c r="BC196" s="1329"/>
      <c r="BD196" s="1329"/>
      <c r="BH196" s="1187"/>
      <c r="BI196" s="1188"/>
      <c r="BJ196" s="1189"/>
    </row>
    <row r="197" spans="53:62">
      <c r="BA197" s="1330"/>
      <c r="BB197" s="1330"/>
      <c r="BC197" s="1330"/>
      <c r="BD197" s="1330"/>
      <c r="BH197" s="1187"/>
      <c r="BI197" s="1188"/>
      <c r="BJ197" s="1189"/>
    </row>
    <row r="198" spans="53:62">
      <c r="BA198" s="1330"/>
      <c r="BB198" s="1330"/>
      <c r="BC198" s="1330"/>
      <c r="BD198" s="1330"/>
      <c r="BH198" s="1187"/>
      <c r="BI198" s="1188"/>
      <c r="BJ198" s="1189"/>
    </row>
    <row r="199" spans="53:62">
      <c r="BA199" s="1329"/>
      <c r="BB199" s="1329"/>
      <c r="BC199" s="1329"/>
      <c r="BD199" s="1329"/>
      <c r="BH199" s="1187"/>
      <c r="BI199" s="1188"/>
      <c r="BJ199" s="1189"/>
    </row>
    <row r="200" spans="53:62">
      <c r="BA200" s="1329"/>
      <c r="BB200" s="1329"/>
      <c r="BC200" s="1329"/>
      <c r="BD200" s="1329"/>
      <c r="BH200" s="1187"/>
      <c r="BI200" s="1188"/>
      <c r="BJ200" s="1189"/>
    </row>
    <row r="201" spans="53:62">
      <c r="BA201" s="1330"/>
      <c r="BB201" s="1330"/>
      <c r="BC201" s="1330"/>
      <c r="BD201" s="1330"/>
      <c r="BH201" s="1187"/>
      <c r="BI201" s="1188"/>
      <c r="BJ201" s="1189"/>
    </row>
    <row r="202" spans="53:62">
      <c r="BA202" s="1330"/>
      <c r="BB202" s="1330"/>
      <c r="BC202" s="1330"/>
      <c r="BD202" s="1330"/>
      <c r="BH202" s="1187"/>
      <c r="BI202" s="1188"/>
      <c r="BJ202" s="1189"/>
    </row>
    <row r="203" spans="53:62">
      <c r="BA203" s="1329"/>
      <c r="BB203" s="1329"/>
      <c r="BC203" s="1329"/>
      <c r="BD203" s="1329"/>
      <c r="BH203" s="1187"/>
      <c r="BI203" s="1188"/>
      <c r="BJ203" s="1189"/>
    </row>
    <row r="204" spans="53:62">
      <c r="BA204" s="1329"/>
      <c r="BB204" s="1329"/>
      <c r="BC204" s="1329"/>
      <c r="BD204" s="1329"/>
      <c r="BH204" s="1187"/>
      <c r="BI204" s="1188"/>
      <c r="BJ204" s="1189"/>
    </row>
    <row r="205" spans="53:62">
      <c r="BA205" s="1330"/>
      <c r="BB205" s="1330"/>
      <c r="BC205" s="1330"/>
      <c r="BD205" s="1330"/>
      <c r="BH205" s="1187"/>
      <c r="BI205" s="1188"/>
      <c r="BJ205" s="1189"/>
    </row>
    <row r="206" spans="53:62">
      <c r="BA206" s="1330"/>
      <c r="BB206" s="1330"/>
      <c r="BC206" s="1330"/>
      <c r="BD206" s="1330"/>
      <c r="BH206" s="1187"/>
      <c r="BI206" s="1188"/>
      <c r="BJ206" s="1189"/>
    </row>
    <row r="207" spans="53:62">
      <c r="BA207" s="1329"/>
      <c r="BB207" s="1329"/>
      <c r="BC207" s="1329"/>
      <c r="BD207" s="1329"/>
      <c r="BH207" s="1187"/>
      <c r="BI207" s="1188"/>
      <c r="BJ207" s="1189"/>
    </row>
    <row r="208" spans="53:62">
      <c r="BA208" s="1329"/>
      <c r="BB208" s="1329"/>
      <c r="BC208" s="1329"/>
      <c r="BD208" s="1329"/>
      <c r="BH208" s="1187"/>
      <c r="BI208" s="1188"/>
      <c r="BJ208" s="1189"/>
    </row>
    <row r="209" spans="53:62">
      <c r="BA209" s="1330"/>
      <c r="BB209" s="1330"/>
      <c r="BC209" s="1330"/>
      <c r="BD209" s="1330"/>
      <c r="BH209" s="1187"/>
      <c r="BI209" s="1188"/>
      <c r="BJ209" s="1189"/>
    </row>
    <row r="210" spans="53:62">
      <c r="BA210" s="1330"/>
      <c r="BB210" s="1330"/>
      <c r="BC210" s="1330"/>
      <c r="BD210" s="1330"/>
      <c r="BH210" s="1187"/>
      <c r="BI210" s="1188"/>
      <c r="BJ210" s="1189"/>
    </row>
    <row r="211" spans="53:62">
      <c r="BA211" s="1329"/>
      <c r="BB211" s="1329"/>
      <c r="BC211" s="1329"/>
      <c r="BD211" s="1329"/>
      <c r="BH211" s="1187"/>
      <c r="BI211" s="1188"/>
      <c r="BJ211" s="1189"/>
    </row>
    <row r="212" spans="53:62">
      <c r="BA212" s="1329"/>
      <c r="BB212" s="1329"/>
      <c r="BC212" s="1329"/>
      <c r="BD212" s="1329"/>
      <c r="BH212" s="1187"/>
      <c r="BI212" s="1188"/>
      <c r="BJ212" s="1189"/>
    </row>
    <row r="213" spans="53:62">
      <c r="BA213" s="1330"/>
      <c r="BB213" s="1330"/>
      <c r="BC213" s="1330"/>
      <c r="BD213" s="1330"/>
      <c r="BH213" s="1187"/>
      <c r="BI213" s="1188"/>
      <c r="BJ213" s="1189"/>
    </row>
    <row r="214" spans="53:62">
      <c r="BA214" s="1330"/>
      <c r="BB214" s="1330"/>
      <c r="BC214" s="1330"/>
      <c r="BD214" s="1330"/>
      <c r="BH214" s="1187"/>
      <c r="BI214" s="1188"/>
      <c r="BJ214" s="1189"/>
    </row>
    <row r="215" spans="53:62">
      <c r="BA215" s="1329"/>
      <c r="BB215" s="1329"/>
      <c r="BC215" s="1329"/>
      <c r="BD215" s="1329"/>
      <c r="BH215" s="1187"/>
      <c r="BI215" s="1188"/>
      <c r="BJ215" s="1189"/>
    </row>
    <row r="216" spans="53:62">
      <c r="BA216" s="1329"/>
      <c r="BB216" s="1329"/>
      <c r="BC216" s="1329"/>
      <c r="BD216" s="1329"/>
      <c r="BH216" s="1187"/>
      <c r="BI216" s="1188"/>
      <c r="BJ216" s="1189"/>
    </row>
    <row r="217" spans="53:62">
      <c r="BA217" s="1330"/>
      <c r="BB217" s="1330"/>
      <c r="BC217" s="1330"/>
      <c r="BD217" s="1330"/>
      <c r="BH217" s="1187"/>
      <c r="BI217" s="1188"/>
      <c r="BJ217" s="1189"/>
    </row>
    <row r="218" spans="53:62">
      <c r="BA218" s="1330"/>
      <c r="BB218" s="1330"/>
      <c r="BC218" s="1330"/>
      <c r="BD218" s="1330"/>
      <c r="BH218" s="1187"/>
      <c r="BI218" s="1188"/>
      <c r="BJ218" s="1189"/>
    </row>
    <row r="219" spans="53:62">
      <c r="BA219" s="1329"/>
      <c r="BB219" s="1329"/>
      <c r="BC219" s="1329"/>
      <c r="BD219" s="1329"/>
      <c r="BH219" s="1187"/>
      <c r="BI219" s="1188"/>
      <c r="BJ219" s="1189"/>
    </row>
    <row r="220" spans="53:62">
      <c r="BA220" s="1329"/>
      <c r="BB220" s="1329"/>
      <c r="BC220" s="1329"/>
      <c r="BD220" s="1329"/>
      <c r="BH220" s="1187"/>
      <c r="BI220" s="1188"/>
      <c r="BJ220" s="1189"/>
    </row>
    <row r="221" spans="53:62">
      <c r="BA221" s="1330"/>
      <c r="BB221" s="1330"/>
      <c r="BC221" s="1330"/>
      <c r="BD221" s="1330"/>
      <c r="BH221" s="1187"/>
      <c r="BI221" s="1188"/>
      <c r="BJ221" s="1189"/>
    </row>
    <row r="222" spans="53:62">
      <c r="BA222" s="1330"/>
      <c r="BB222" s="1330"/>
      <c r="BC222" s="1330"/>
      <c r="BD222" s="1330"/>
      <c r="BH222" s="1187"/>
      <c r="BI222" s="1188"/>
      <c r="BJ222" s="1189"/>
    </row>
    <row r="223" spans="53:62">
      <c r="BA223" s="1329"/>
      <c r="BB223" s="1329"/>
      <c r="BC223" s="1329"/>
      <c r="BD223" s="1329"/>
      <c r="BH223" s="1187"/>
      <c r="BI223" s="1188"/>
      <c r="BJ223" s="1189"/>
    </row>
    <row r="224" spans="53:62">
      <c r="BA224" s="1329"/>
      <c r="BB224" s="1329"/>
      <c r="BC224" s="1329"/>
      <c r="BD224" s="1329"/>
      <c r="BH224" s="1187"/>
      <c r="BI224" s="1188"/>
      <c r="BJ224" s="1189"/>
    </row>
    <row r="225" spans="53:62">
      <c r="BA225" s="1330"/>
      <c r="BB225" s="1330"/>
      <c r="BC225" s="1330"/>
      <c r="BD225" s="1330"/>
      <c r="BH225" s="1187"/>
      <c r="BI225" s="1188"/>
      <c r="BJ225" s="1189"/>
    </row>
    <row r="226" spans="53:62">
      <c r="BA226" s="1330"/>
      <c r="BB226" s="1330"/>
      <c r="BC226" s="1330"/>
      <c r="BD226" s="1330"/>
      <c r="BH226" s="1187"/>
      <c r="BI226" s="1188"/>
      <c r="BJ226" s="1189"/>
    </row>
    <row r="227" spans="53:62">
      <c r="BA227" s="1329"/>
      <c r="BB227" s="1329"/>
      <c r="BC227" s="1329"/>
      <c r="BD227" s="1329"/>
      <c r="BH227" s="1187"/>
      <c r="BI227" s="1188"/>
      <c r="BJ227" s="1189"/>
    </row>
    <row r="228" spans="53:62">
      <c r="BA228" s="1329"/>
      <c r="BB228" s="1329"/>
      <c r="BC228" s="1329"/>
      <c r="BD228" s="1329"/>
      <c r="BH228" s="1187"/>
      <c r="BI228" s="1188"/>
      <c r="BJ228" s="1189"/>
    </row>
    <row r="229" spans="53:62">
      <c r="BA229" s="1330"/>
      <c r="BB229" s="1330"/>
      <c r="BC229" s="1330"/>
      <c r="BD229" s="1330"/>
      <c r="BH229" s="1187"/>
      <c r="BI229" s="1188"/>
      <c r="BJ229" s="1189"/>
    </row>
    <row r="230" spans="53:62">
      <c r="BA230" s="1330"/>
      <c r="BB230" s="1330"/>
      <c r="BC230" s="1330"/>
      <c r="BD230" s="1330"/>
      <c r="BH230" s="1187"/>
      <c r="BI230" s="1188"/>
      <c r="BJ230" s="1189"/>
    </row>
    <row r="231" spans="53:62">
      <c r="BA231" s="1329"/>
      <c r="BB231" s="1329"/>
      <c r="BC231" s="1329"/>
      <c r="BD231" s="1329"/>
      <c r="BH231" s="1187"/>
      <c r="BI231" s="1188"/>
      <c r="BJ231" s="1189"/>
    </row>
    <row r="232" spans="53:62">
      <c r="BA232" s="1329"/>
      <c r="BB232" s="1329"/>
      <c r="BC232" s="1329"/>
      <c r="BD232" s="1329"/>
      <c r="BH232" s="1187"/>
      <c r="BI232" s="1188"/>
      <c r="BJ232" s="1189"/>
    </row>
    <row r="233" spans="53:62">
      <c r="BA233" s="1330"/>
      <c r="BB233" s="1330"/>
      <c r="BC233" s="1330"/>
      <c r="BD233" s="1330"/>
      <c r="BH233" s="1187"/>
      <c r="BI233" s="1188"/>
      <c r="BJ233" s="1189"/>
    </row>
    <row r="234" spans="53:62">
      <c r="BA234" s="1330"/>
      <c r="BB234" s="1330"/>
      <c r="BC234" s="1330"/>
      <c r="BD234" s="1330"/>
      <c r="BH234" s="1187"/>
      <c r="BI234" s="1188"/>
      <c r="BJ234" s="1189"/>
    </row>
    <row r="235" spans="53:62">
      <c r="BA235" s="1329"/>
      <c r="BB235" s="1329"/>
      <c r="BC235" s="1329"/>
      <c r="BD235" s="1329"/>
      <c r="BH235" s="1187"/>
      <c r="BI235" s="1188"/>
      <c r="BJ235" s="1189"/>
    </row>
    <row r="236" spans="53:62">
      <c r="BA236" s="1329"/>
      <c r="BB236" s="1329"/>
      <c r="BC236" s="1329"/>
      <c r="BD236" s="1329"/>
      <c r="BH236" s="1187"/>
      <c r="BI236" s="1188"/>
      <c r="BJ236" s="1189"/>
    </row>
    <row r="237" spans="53:62">
      <c r="BA237" s="1330"/>
      <c r="BB237" s="1330"/>
      <c r="BC237" s="1330"/>
      <c r="BD237" s="1330"/>
      <c r="BH237" s="1187"/>
      <c r="BI237" s="1188"/>
      <c r="BJ237" s="1189"/>
    </row>
    <row r="238" spans="53:62">
      <c r="BA238" s="1330"/>
      <c r="BB238" s="1330"/>
      <c r="BC238" s="1330"/>
      <c r="BD238" s="1330"/>
      <c r="BH238" s="1187"/>
      <c r="BI238" s="1188"/>
      <c r="BJ238" s="1189"/>
    </row>
    <row r="239" spans="53:62">
      <c r="BA239" s="1329"/>
      <c r="BB239" s="1329"/>
      <c r="BC239" s="1329"/>
      <c r="BD239" s="1329"/>
      <c r="BH239" s="1187"/>
      <c r="BI239" s="1188"/>
      <c r="BJ239" s="1189"/>
    </row>
    <row r="240" spans="53:62">
      <c r="BA240" s="1329"/>
      <c r="BB240" s="1329"/>
      <c r="BC240" s="1329"/>
      <c r="BD240" s="1329"/>
      <c r="BH240" s="1187"/>
      <c r="BI240" s="1188"/>
      <c r="BJ240" s="1189"/>
    </row>
    <row r="241" spans="53:62">
      <c r="BA241" s="1330"/>
      <c r="BB241" s="1330"/>
      <c r="BC241" s="1330"/>
      <c r="BD241" s="1330"/>
      <c r="BH241" s="1187"/>
      <c r="BI241" s="1188"/>
      <c r="BJ241" s="1189"/>
    </row>
    <row r="242" spans="53:62">
      <c r="BA242" s="1330"/>
      <c r="BB242" s="1330"/>
      <c r="BC242" s="1330"/>
      <c r="BD242" s="1330"/>
      <c r="BH242" s="1187"/>
      <c r="BI242" s="1188"/>
      <c r="BJ242" s="1189"/>
    </row>
    <row r="243" spans="53:62">
      <c r="BA243" s="1329"/>
      <c r="BB243" s="1329"/>
      <c r="BC243" s="1329"/>
      <c r="BD243" s="1329"/>
      <c r="BH243" s="1187"/>
      <c r="BI243" s="1188"/>
      <c r="BJ243" s="1189"/>
    </row>
    <row r="244" spans="53:62">
      <c r="BA244" s="1329"/>
      <c r="BB244" s="1329"/>
      <c r="BC244" s="1329"/>
      <c r="BD244" s="1329"/>
      <c r="BH244" s="1187"/>
      <c r="BI244" s="1188"/>
      <c r="BJ244" s="1189"/>
    </row>
    <row r="245" spans="53:62">
      <c r="BA245" s="1330"/>
      <c r="BB245" s="1330"/>
      <c r="BC245" s="1330"/>
      <c r="BD245" s="1330"/>
      <c r="BH245" s="1187"/>
      <c r="BI245" s="1188"/>
      <c r="BJ245" s="1189"/>
    </row>
    <row r="246" spans="53:62">
      <c r="BA246" s="1330"/>
      <c r="BB246" s="1330"/>
      <c r="BC246" s="1330"/>
      <c r="BD246" s="1330"/>
      <c r="BH246" s="1187"/>
      <c r="BI246" s="1188"/>
      <c r="BJ246" s="1189"/>
    </row>
    <row r="247" spans="53:62">
      <c r="BA247" s="1329"/>
      <c r="BB247" s="1329"/>
      <c r="BC247" s="1329"/>
      <c r="BD247" s="1329"/>
      <c r="BH247" s="1187"/>
      <c r="BI247" s="1188"/>
      <c r="BJ247" s="1189"/>
    </row>
    <row r="248" spans="53:62">
      <c r="BA248" s="1329"/>
      <c r="BB248" s="1329"/>
      <c r="BC248" s="1329"/>
      <c r="BD248" s="1329"/>
      <c r="BH248" s="1187"/>
      <c r="BI248" s="1188"/>
      <c r="BJ248" s="1189"/>
    </row>
    <row r="249" spans="53:62">
      <c r="BA249" s="1330"/>
      <c r="BB249" s="1330"/>
      <c r="BC249" s="1330"/>
      <c r="BD249" s="1330"/>
      <c r="BH249" s="1187"/>
      <c r="BI249" s="1188"/>
      <c r="BJ249" s="1189"/>
    </row>
    <row r="250" spans="53:62">
      <c r="BA250" s="1330"/>
      <c r="BB250" s="1330"/>
      <c r="BC250" s="1330"/>
      <c r="BD250" s="1330"/>
      <c r="BH250" s="1187"/>
      <c r="BI250" s="1188"/>
      <c r="BJ250" s="1189"/>
    </row>
    <row r="251" spans="53:62">
      <c r="BA251" s="1329"/>
      <c r="BB251" s="1329"/>
      <c r="BC251" s="1329"/>
      <c r="BD251" s="1329"/>
      <c r="BH251" s="1187"/>
      <c r="BI251" s="1188"/>
      <c r="BJ251" s="1189"/>
    </row>
    <row r="252" spans="53:62">
      <c r="BA252" s="1329"/>
      <c r="BB252" s="1329"/>
      <c r="BC252" s="1329"/>
      <c r="BD252" s="1329"/>
      <c r="BH252" s="1187"/>
      <c r="BI252" s="1188"/>
      <c r="BJ252" s="1189"/>
    </row>
    <row r="253" spans="53:62">
      <c r="BA253" s="1330"/>
      <c r="BB253" s="1330"/>
      <c r="BC253" s="1330"/>
      <c r="BD253" s="1330"/>
      <c r="BH253" s="1187"/>
      <c r="BI253" s="1188"/>
      <c r="BJ253" s="1189"/>
    </row>
    <row r="254" spans="53:62">
      <c r="BA254" s="1330"/>
      <c r="BB254" s="1330"/>
      <c r="BC254" s="1330"/>
      <c r="BD254" s="1330"/>
      <c r="BH254" s="1187"/>
      <c r="BI254" s="1188"/>
      <c r="BJ254" s="1189"/>
    </row>
    <row r="255" spans="53:62">
      <c r="BA255" s="1329"/>
      <c r="BB255" s="1329"/>
      <c r="BC255" s="1329"/>
      <c r="BD255" s="1329"/>
      <c r="BH255" s="1187"/>
      <c r="BI255" s="1188"/>
      <c r="BJ255" s="1189"/>
    </row>
    <row r="256" spans="53:62">
      <c r="BA256" s="1329"/>
      <c r="BB256" s="1329"/>
      <c r="BC256" s="1329"/>
      <c r="BD256" s="1329"/>
      <c r="BH256" s="1187"/>
      <c r="BI256" s="1188"/>
      <c r="BJ256" s="1189"/>
    </row>
    <row r="257" spans="53:62">
      <c r="BA257" s="1330"/>
      <c r="BB257" s="1330"/>
      <c r="BC257" s="1330"/>
      <c r="BD257" s="1330"/>
      <c r="BH257" s="1187"/>
      <c r="BI257" s="1188"/>
      <c r="BJ257" s="1189"/>
    </row>
    <row r="258" spans="53:62">
      <c r="BA258" s="1330"/>
      <c r="BB258" s="1330"/>
      <c r="BC258" s="1330"/>
      <c r="BD258" s="1330"/>
      <c r="BH258" s="1187"/>
      <c r="BI258" s="1188"/>
      <c r="BJ258" s="1189"/>
    </row>
    <row r="259" spans="53:62">
      <c r="BA259" s="1329"/>
      <c r="BB259" s="1329"/>
      <c r="BC259" s="1329"/>
      <c r="BD259" s="1329"/>
      <c r="BH259" s="1187"/>
      <c r="BI259" s="1188"/>
      <c r="BJ259" s="1189"/>
    </row>
    <row r="260" spans="53:62">
      <c r="BA260" s="1329"/>
      <c r="BB260" s="1329"/>
      <c r="BC260" s="1329"/>
      <c r="BD260" s="1329"/>
      <c r="BH260" s="1187"/>
      <c r="BI260" s="1188"/>
      <c r="BJ260" s="1189"/>
    </row>
    <row r="261" spans="53:62">
      <c r="BA261" s="1330"/>
      <c r="BB261" s="1330"/>
      <c r="BC261" s="1330"/>
      <c r="BD261" s="1330"/>
      <c r="BH261" s="1187"/>
      <c r="BI261" s="1188"/>
      <c r="BJ261" s="1189"/>
    </row>
    <row r="262" spans="53:62">
      <c r="BA262" s="1330"/>
      <c r="BB262" s="1330"/>
      <c r="BC262" s="1330"/>
      <c r="BD262" s="1330"/>
      <c r="BH262" s="1187"/>
      <c r="BI262" s="1188"/>
      <c r="BJ262" s="1189"/>
    </row>
    <row r="263" spans="53:62">
      <c r="BA263" s="1329"/>
      <c r="BB263" s="1329"/>
      <c r="BC263" s="1329"/>
      <c r="BD263" s="1329"/>
      <c r="BH263" s="1187"/>
      <c r="BI263" s="1188"/>
      <c r="BJ263" s="1189"/>
    </row>
    <row r="264" spans="53:62">
      <c r="BA264" s="1329"/>
      <c r="BB264" s="1329"/>
      <c r="BC264" s="1329"/>
      <c r="BD264" s="1329"/>
      <c r="BH264" s="1187"/>
      <c r="BI264" s="1188"/>
      <c r="BJ264" s="1189"/>
    </row>
    <row r="265" spans="53:62">
      <c r="BA265" s="1330"/>
      <c r="BB265" s="1330"/>
      <c r="BC265" s="1330"/>
      <c r="BD265" s="1330"/>
      <c r="BH265" s="1187"/>
      <c r="BI265" s="1188"/>
      <c r="BJ265" s="1189"/>
    </row>
    <row r="266" spans="53:62">
      <c r="BA266" s="1330"/>
      <c r="BB266" s="1330"/>
      <c r="BC266" s="1330"/>
      <c r="BD266" s="1330"/>
      <c r="BH266" s="1187"/>
      <c r="BI266" s="1188"/>
      <c r="BJ266" s="1189"/>
    </row>
    <row r="267" spans="53:62">
      <c r="BA267" s="1329"/>
      <c r="BB267" s="1329"/>
      <c r="BC267" s="1329"/>
      <c r="BD267" s="1329"/>
      <c r="BH267" s="1187"/>
      <c r="BI267" s="1188"/>
      <c r="BJ267" s="1189"/>
    </row>
    <row r="268" spans="53:62">
      <c r="BA268" s="1329"/>
      <c r="BB268" s="1329"/>
      <c r="BC268" s="1329"/>
      <c r="BD268" s="1329"/>
      <c r="BH268" s="1187"/>
      <c r="BI268" s="1188"/>
      <c r="BJ268" s="1189"/>
    </row>
    <row r="269" spans="53:62">
      <c r="BA269" s="1330"/>
      <c r="BB269" s="1330"/>
      <c r="BC269" s="1330"/>
      <c r="BD269" s="1330"/>
      <c r="BH269" s="1187"/>
      <c r="BI269" s="1188"/>
      <c r="BJ269" s="1189"/>
    </row>
    <row r="270" spans="53:62">
      <c r="BA270" s="1330"/>
      <c r="BB270" s="1330"/>
      <c r="BC270" s="1330"/>
      <c r="BD270" s="1330"/>
      <c r="BH270" s="1187"/>
      <c r="BI270" s="1188"/>
      <c r="BJ270" s="1189"/>
    </row>
    <row r="271" spans="53:62">
      <c r="BA271" s="1329"/>
      <c r="BB271" s="1329"/>
      <c r="BC271" s="1329"/>
      <c r="BD271" s="1329"/>
      <c r="BH271" s="1187"/>
      <c r="BI271" s="1188"/>
      <c r="BJ271" s="1189"/>
    </row>
    <row r="272" spans="53:62">
      <c r="BA272" s="1329"/>
      <c r="BB272" s="1329"/>
      <c r="BC272" s="1329"/>
      <c r="BD272" s="1329"/>
      <c r="BH272" s="1187"/>
      <c r="BI272" s="1188"/>
      <c r="BJ272" s="1189"/>
    </row>
    <row r="273" spans="53:62">
      <c r="BA273" s="1330"/>
      <c r="BB273" s="1330"/>
      <c r="BC273" s="1330"/>
      <c r="BD273" s="1330"/>
      <c r="BH273" s="1187"/>
      <c r="BI273" s="1188"/>
      <c r="BJ273" s="1189"/>
    </row>
    <row r="274" spans="53:62">
      <c r="BA274" s="1330"/>
      <c r="BB274" s="1330"/>
      <c r="BC274" s="1330"/>
      <c r="BD274" s="1330"/>
      <c r="BH274" s="1187"/>
      <c r="BI274" s="1188"/>
      <c r="BJ274" s="1189"/>
    </row>
    <row r="275" spans="53:62">
      <c r="BA275" s="1329"/>
      <c r="BB275" s="1329"/>
      <c r="BC275" s="1329"/>
      <c r="BD275" s="1329"/>
      <c r="BH275" s="1187"/>
      <c r="BI275" s="1188"/>
      <c r="BJ275" s="1189"/>
    </row>
    <row r="276" spans="53:62">
      <c r="BA276" s="1329"/>
      <c r="BB276" s="1329"/>
      <c r="BC276" s="1329"/>
      <c r="BD276" s="1329"/>
      <c r="BH276" s="1187"/>
      <c r="BI276" s="1188"/>
      <c r="BJ276" s="1189"/>
    </row>
    <row r="277" spans="53:62">
      <c r="BA277" s="1330"/>
      <c r="BB277" s="1330"/>
      <c r="BC277" s="1330"/>
      <c r="BD277" s="1330"/>
      <c r="BH277" s="1187"/>
      <c r="BI277" s="1188"/>
      <c r="BJ277" s="1189"/>
    </row>
    <row r="278" spans="53:62">
      <c r="BA278" s="1330"/>
      <c r="BB278" s="1330"/>
      <c r="BC278" s="1330"/>
      <c r="BD278" s="1330"/>
      <c r="BH278" s="1187"/>
      <c r="BI278" s="1188"/>
      <c r="BJ278" s="1189"/>
    </row>
    <row r="279" spans="53:62">
      <c r="BA279" s="1329"/>
      <c r="BB279" s="1329"/>
      <c r="BC279" s="1329"/>
      <c r="BD279" s="1329"/>
      <c r="BH279" s="1187"/>
      <c r="BI279" s="1188"/>
      <c r="BJ279" s="1189"/>
    </row>
    <row r="280" spans="53:62">
      <c r="BA280" s="1329"/>
      <c r="BB280" s="1329"/>
      <c r="BC280" s="1329"/>
      <c r="BD280" s="1329"/>
      <c r="BH280" s="1187"/>
      <c r="BI280" s="1188"/>
      <c r="BJ280" s="1189"/>
    </row>
    <row r="281" spans="53:62">
      <c r="BA281" s="1330"/>
      <c r="BB281" s="1330"/>
      <c r="BC281" s="1330"/>
      <c r="BD281" s="1330"/>
      <c r="BH281" s="1187"/>
      <c r="BI281" s="1188"/>
      <c r="BJ281" s="1189"/>
    </row>
    <row r="282" spans="53:62">
      <c r="BA282" s="1330"/>
      <c r="BB282" s="1330"/>
      <c r="BC282" s="1330"/>
      <c r="BD282" s="1330"/>
      <c r="BH282" s="1187"/>
      <c r="BI282" s="1188"/>
      <c r="BJ282" s="1189"/>
    </row>
    <row r="283" spans="53:62">
      <c r="BA283" s="1329"/>
      <c r="BB283" s="1329"/>
      <c r="BC283" s="1329"/>
      <c r="BD283" s="1329"/>
      <c r="BH283" s="1187"/>
      <c r="BI283" s="1188"/>
      <c r="BJ283" s="1189"/>
    </row>
    <row r="284" spans="53:62">
      <c r="BA284" s="1329"/>
      <c r="BB284" s="1329"/>
      <c r="BC284" s="1329"/>
      <c r="BD284" s="1329"/>
      <c r="BH284" s="1187"/>
      <c r="BI284" s="1188"/>
      <c r="BJ284" s="1189"/>
    </row>
    <row r="285" spans="53:62">
      <c r="BA285" s="1330"/>
      <c r="BB285" s="1330"/>
      <c r="BC285" s="1330"/>
      <c r="BD285" s="1330"/>
      <c r="BH285" s="1187"/>
      <c r="BI285" s="1188"/>
      <c r="BJ285" s="1189"/>
    </row>
    <row r="286" spans="53:62">
      <c r="BA286" s="1330"/>
      <c r="BB286" s="1330"/>
      <c r="BC286" s="1330"/>
      <c r="BD286" s="1330"/>
      <c r="BH286" s="1187"/>
      <c r="BI286" s="1188"/>
      <c r="BJ286" s="1189"/>
    </row>
    <row r="287" spans="53:62">
      <c r="BA287" s="1329"/>
      <c r="BB287" s="1329"/>
      <c r="BC287" s="1329"/>
      <c r="BD287" s="1329"/>
      <c r="BH287" s="1187"/>
      <c r="BI287" s="1188"/>
      <c r="BJ287" s="1189"/>
    </row>
    <row r="288" spans="53:62">
      <c r="BA288" s="1329"/>
      <c r="BB288" s="1329"/>
      <c r="BC288" s="1329"/>
      <c r="BD288" s="1329"/>
      <c r="BH288" s="1187"/>
      <c r="BI288" s="1188"/>
      <c r="BJ288" s="1189"/>
    </row>
    <row r="289" spans="53:62">
      <c r="BA289" s="1330"/>
      <c r="BB289" s="1330"/>
      <c r="BC289" s="1330"/>
      <c r="BD289" s="1330"/>
      <c r="BH289" s="1187"/>
      <c r="BI289" s="1188"/>
      <c r="BJ289" s="1189"/>
    </row>
    <row r="290" spans="53:62">
      <c r="BA290" s="1330"/>
      <c r="BB290" s="1330"/>
      <c r="BC290" s="1330"/>
      <c r="BD290" s="1330"/>
      <c r="BH290" s="1187"/>
      <c r="BI290" s="1188"/>
      <c r="BJ290" s="1189"/>
    </row>
    <row r="291" spans="53:62">
      <c r="BA291" s="1329"/>
      <c r="BB291" s="1329"/>
      <c r="BC291" s="1329"/>
      <c r="BD291" s="1329"/>
      <c r="BH291" s="1187"/>
      <c r="BI291" s="1188"/>
      <c r="BJ291" s="1189"/>
    </row>
    <row r="292" spans="53:62">
      <c r="BA292" s="1329"/>
      <c r="BB292" s="1329"/>
      <c r="BC292" s="1329"/>
      <c r="BD292" s="1329"/>
      <c r="BH292" s="1187"/>
      <c r="BI292" s="1188"/>
      <c r="BJ292" s="1189"/>
    </row>
    <row r="293" spans="53:62">
      <c r="BA293" s="1330"/>
      <c r="BB293" s="1330"/>
      <c r="BC293" s="1330"/>
      <c r="BD293" s="1330"/>
      <c r="BH293" s="1187"/>
      <c r="BI293" s="1188"/>
      <c r="BJ293" s="1189"/>
    </row>
    <row r="294" spans="53:62">
      <c r="BA294" s="1330"/>
      <c r="BB294" s="1330"/>
      <c r="BC294" s="1330"/>
      <c r="BD294" s="1330"/>
      <c r="BH294" s="1187"/>
      <c r="BI294" s="1188"/>
      <c r="BJ294" s="1189"/>
    </row>
    <row r="295" spans="53:62">
      <c r="BA295" s="1329"/>
      <c r="BB295" s="1329"/>
      <c r="BC295" s="1329"/>
      <c r="BD295" s="1329"/>
      <c r="BH295" s="1187"/>
      <c r="BI295" s="1188"/>
      <c r="BJ295" s="1189"/>
    </row>
    <row r="296" spans="53:62">
      <c r="BA296" s="1329"/>
      <c r="BB296" s="1329"/>
      <c r="BC296" s="1329"/>
      <c r="BD296" s="1329"/>
      <c r="BH296" s="1187"/>
      <c r="BI296" s="1188"/>
      <c r="BJ296" s="1189"/>
    </row>
    <row r="297" spans="53:62">
      <c r="BA297" s="1330"/>
      <c r="BB297" s="1330"/>
      <c r="BC297" s="1330"/>
      <c r="BD297" s="1330"/>
      <c r="BH297" s="1187"/>
      <c r="BI297" s="1188"/>
      <c r="BJ297" s="1189"/>
    </row>
    <row r="298" spans="53:62">
      <c r="BA298" s="1330"/>
      <c r="BB298" s="1330"/>
      <c r="BC298" s="1330"/>
      <c r="BD298" s="1330"/>
      <c r="BH298" s="1187"/>
      <c r="BI298" s="1188"/>
      <c r="BJ298" s="1189"/>
    </row>
    <row r="299" spans="53:62">
      <c r="BA299" s="1329"/>
      <c r="BB299" s="1329"/>
      <c r="BC299" s="1329"/>
      <c r="BD299" s="1329"/>
      <c r="BH299" s="1187"/>
      <c r="BI299" s="1188"/>
      <c r="BJ299" s="1189"/>
    </row>
    <row r="300" spans="53:62">
      <c r="BA300" s="1329"/>
      <c r="BB300" s="1329"/>
      <c r="BC300" s="1329"/>
      <c r="BD300" s="1329"/>
      <c r="BH300" s="1187"/>
      <c r="BI300" s="1188"/>
      <c r="BJ300" s="1189"/>
    </row>
    <row r="301" spans="53:62">
      <c r="BA301" s="1330"/>
      <c r="BB301" s="1330"/>
      <c r="BC301" s="1330"/>
      <c r="BD301" s="1330"/>
      <c r="BH301" s="1187"/>
      <c r="BI301" s="1188"/>
      <c r="BJ301" s="1189"/>
    </row>
    <row r="302" spans="53:62">
      <c r="BA302" s="1330"/>
      <c r="BB302" s="1330"/>
      <c r="BC302" s="1330"/>
      <c r="BD302" s="1330"/>
      <c r="BH302" s="1187"/>
      <c r="BI302" s="1188"/>
      <c r="BJ302" s="1189"/>
    </row>
    <row r="303" spans="53:62">
      <c r="BA303" s="1329"/>
      <c r="BB303" s="1329"/>
      <c r="BC303" s="1329"/>
      <c r="BD303" s="1329"/>
      <c r="BH303" s="1187"/>
      <c r="BI303" s="1188"/>
      <c r="BJ303" s="1189"/>
    </row>
    <row r="304" spans="53:62">
      <c r="BA304" s="1329"/>
      <c r="BB304" s="1329"/>
      <c r="BC304" s="1329"/>
      <c r="BD304" s="1329"/>
      <c r="BH304" s="1187"/>
      <c r="BI304" s="1188"/>
      <c r="BJ304" s="1189"/>
    </row>
    <row r="305" spans="53:62">
      <c r="BA305" s="1330"/>
      <c r="BB305" s="1330"/>
      <c r="BC305" s="1330"/>
      <c r="BD305" s="1330"/>
      <c r="BH305" s="1187"/>
      <c r="BI305" s="1188"/>
      <c r="BJ305" s="1189"/>
    </row>
    <row r="306" spans="53:62">
      <c r="BA306" s="1330"/>
      <c r="BB306" s="1330"/>
      <c r="BC306" s="1330"/>
      <c r="BD306" s="1330"/>
      <c r="BH306" s="1187"/>
      <c r="BI306" s="1188"/>
      <c r="BJ306" s="1189"/>
    </row>
    <row r="307" spans="53:62">
      <c r="BA307" s="1329"/>
      <c r="BB307" s="1329"/>
      <c r="BC307" s="1329"/>
      <c r="BD307" s="1329"/>
      <c r="BH307" s="1187"/>
      <c r="BI307" s="1188"/>
      <c r="BJ307" s="1189"/>
    </row>
    <row r="308" spans="53:62">
      <c r="BA308" s="1329"/>
      <c r="BB308" s="1329"/>
      <c r="BC308" s="1329"/>
      <c r="BD308" s="1329"/>
      <c r="BH308" s="1187"/>
      <c r="BI308" s="1188"/>
      <c r="BJ308" s="1189"/>
    </row>
    <row r="309" spans="53:62">
      <c r="BA309" s="1330"/>
      <c r="BB309" s="1330"/>
      <c r="BC309" s="1330"/>
      <c r="BD309" s="1330"/>
      <c r="BH309" s="1187"/>
      <c r="BI309" s="1188"/>
      <c r="BJ309" s="1189"/>
    </row>
    <row r="310" spans="53:62">
      <c r="BA310" s="1330"/>
      <c r="BB310" s="1330"/>
      <c r="BC310" s="1330"/>
      <c r="BD310" s="1330"/>
      <c r="BH310" s="1187"/>
      <c r="BI310" s="1188"/>
      <c r="BJ310" s="1189"/>
    </row>
    <row r="311" spans="53:62">
      <c r="BA311" s="1329"/>
      <c r="BB311" s="1329"/>
      <c r="BC311" s="1329"/>
      <c r="BD311" s="1329"/>
      <c r="BH311" s="1187"/>
      <c r="BI311" s="1188"/>
      <c r="BJ311" s="1189"/>
    </row>
    <row r="312" spans="53:62">
      <c r="BA312" s="1329"/>
      <c r="BB312" s="1329"/>
      <c r="BC312" s="1329"/>
      <c r="BD312" s="1329"/>
      <c r="BH312" s="1187"/>
      <c r="BI312" s="1188"/>
      <c r="BJ312" s="1189"/>
    </row>
    <row r="313" spans="53:62">
      <c r="BA313" s="1330"/>
      <c r="BB313" s="1330"/>
      <c r="BC313" s="1330"/>
      <c r="BD313" s="1330"/>
      <c r="BH313" s="1187"/>
      <c r="BI313" s="1188"/>
      <c r="BJ313" s="1189"/>
    </row>
    <row r="314" spans="53:62">
      <c r="BA314" s="1330"/>
      <c r="BB314" s="1330"/>
      <c r="BC314" s="1330"/>
      <c r="BD314" s="1330"/>
      <c r="BH314" s="1187"/>
      <c r="BI314" s="1188"/>
      <c r="BJ314" s="1189"/>
    </row>
    <row r="315" spans="53:62">
      <c r="BA315" s="1329"/>
      <c r="BB315" s="1329"/>
      <c r="BC315" s="1329"/>
      <c r="BD315" s="1329"/>
      <c r="BH315" s="1187"/>
      <c r="BI315" s="1188"/>
      <c r="BJ315" s="1189"/>
    </row>
    <row r="316" spans="53:62">
      <c r="BA316" s="1329"/>
      <c r="BB316" s="1329"/>
      <c r="BC316" s="1329"/>
      <c r="BD316" s="1329"/>
      <c r="BH316" s="1187"/>
      <c r="BI316" s="1188"/>
      <c r="BJ316" s="1189"/>
    </row>
    <row r="317" spans="53:62">
      <c r="BA317" s="1330"/>
      <c r="BB317" s="1330"/>
      <c r="BC317" s="1330"/>
      <c r="BD317" s="1330"/>
      <c r="BH317" s="1187"/>
      <c r="BI317" s="1188"/>
      <c r="BJ317" s="1189"/>
    </row>
    <row r="318" spans="53:62">
      <c r="BA318" s="1330"/>
      <c r="BB318" s="1330"/>
      <c r="BC318" s="1330"/>
      <c r="BD318" s="1330"/>
      <c r="BH318" s="1187"/>
      <c r="BI318" s="1188"/>
      <c r="BJ318" s="1189"/>
    </row>
    <row r="319" spans="53:62">
      <c r="BA319" s="1329"/>
      <c r="BB319" s="1329"/>
      <c r="BC319" s="1329"/>
      <c r="BD319" s="1329"/>
      <c r="BH319" s="1187"/>
      <c r="BI319" s="1188"/>
      <c r="BJ319" s="1189"/>
    </row>
    <row r="320" spans="53:62">
      <c r="BA320" s="1329"/>
      <c r="BB320" s="1329"/>
      <c r="BC320" s="1329"/>
      <c r="BD320" s="1329"/>
      <c r="BH320" s="1187"/>
      <c r="BI320" s="1188"/>
      <c r="BJ320" s="1189"/>
    </row>
    <row r="321" spans="53:62">
      <c r="BA321" s="1330"/>
      <c r="BB321" s="1330"/>
      <c r="BC321" s="1330"/>
      <c r="BD321" s="1330"/>
      <c r="BH321" s="1187"/>
      <c r="BI321" s="1188"/>
      <c r="BJ321" s="1189"/>
    </row>
    <row r="322" spans="53:62">
      <c r="BA322" s="1330"/>
      <c r="BB322" s="1330"/>
      <c r="BC322" s="1330"/>
      <c r="BD322" s="1330"/>
      <c r="BH322" s="1187"/>
      <c r="BI322" s="1188"/>
      <c r="BJ322" s="1189"/>
    </row>
    <row r="323" spans="53:62">
      <c r="BA323" s="1329"/>
      <c r="BB323" s="1329"/>
      <c r="BC323" s="1329"/>
      <c r="BD323" s="1329"/>
      <c r="BH323" s="1187"/>
      <c r="BI323" s="1188"/>
      <c r="BJ323" s="1189"/>
    </row>
    <row r="324" spans="53:62">
      <c r="BA324" s="1329"/>
      <c r="BB324" s="1329"/>
      <c r="BC324" s="1329"/>
      <c r="BD324" s="1329"/>
      <c r="BH324" s="1187"/>
      <c r="BI324" s="1188"/>
      <c r="BJ324" s="1189"/>
    </row>
    <row r="325" spans="53:62">
      <c r="BA325" s="1330"/>
      <c r="BB325" s="1330"/>
      <c r="BC325" s="1330"/>
      <c r="BD325" s="1330"/>
      <c r="BH325" s="1187"/>
      <c r="BI325" s="1188"/>
      <c r="BJ325" s="1189"/>
    </row>
    <row r="326" spans="53:62">
      <c r="BA326" s="1330"/>
      <c r="BB326" s="1330"/>
      <c r="BC326" s="1330"/>
      <c r="BD326" s="1330"/>
      <c r="BH326" s="1187"/>
      <c r="BI326" s="1188"/>
      <c r="BJ326" s="1189"/>
    </row>
    <row r="327" spans="53:62">
      <c r="BA327" s="1329"/>
      <c r="BB327" s="1329"/>
      <c r="BC327" s="1329"/>
      <c r="BD327" s="1329"/>
      <c r="BH327" s="1187"/>
      <c r="BI327" s="1188"/>
      <c r="BJ327" s="1189"/>
    </row>
    <row r="328" spans="53:62">
      <c r="BA328" s="1329"/>
      <c r="BB328" s="1329"/>
      <c r="BC328" s="1329"/>
      <c r="BD328" s="1329"/>
      <c r="BH328" s="1187"/>
      <c r="BI328" s="1188"/>
      <c r="BJ328" s="1189"/>
    </row>
    <row r="329" spans="53:62">
      <c r="BA329" s="1330"/>
      <c r="BB329" s="1330"/>
      <c r="BC329" s="1330"/>
      <c r="BD329" s="1330"/>
      <c r="BH329" s="1187"/>
      <c r="BI329" s="1188"/>
      <c r="BJ329" s="1189"/>
    </row>
    <row r="330" spans="53:62">
      <c r="BA330" s="1330"/>
      <c r="BB330" s="1330"/>
      <c r="BC330" s="1330"/>
      <c r="BD330" s="1330"/>
      <c r="BH330" s="1187"/>
      <c r="BI330" s="1188"/>
      <c r="BJ330" s="1189"/>
    </row>
    <row r="331" spans="53:62">
      <c r="BA331" s="1329"/>
      <c r="BB331" s="1329"/>
      <c r="BC331" s="1329"/>
      <c r="BD331" s="1329"/>
      <c r="BH331" s="1187"/>
      <c r="BI331" s="1188"/>
      <c r="BJ331" s="1189"/>
    </row>
    <row r="332" spans="53:62">
      <c r="BA332" s="1329"/>
      <c r="BB332" s="1329"/>
      <c r="BC332" s="1329"/>
      <c r="BD332" s="1329"/>
      <c r="BH332" s="1187"/>
      <c r="BI332" s="1188"/>
      <c r="BJ332" s="1189"/>
    </row>
    <row r="333" spans="53:62">
      <c r="BA333" s="1330"/>
      <c r="BB333" s="1330"/>
      <c r="BC333" s="1330"/>
      <c r="BD333" s="1330"/>
      <c r="BH333" s="1187"/>
      <c r="BI333" s="1188"/>
      <c r="BJ333" s="1189"/>
    </row>
    <row r="334" spans="53:62">
      <c r="BA334" s="1330"/>
      <c r="BB334" s="1330"/>
      <c r="BC334" s="1330"/>
      <c r="BD334" s="1330"/>
      <c r="BH334" s="1187"/>
      <c r="BI334" s="1188"/>
      <c r="BJ334" s="1189"/>
    </row>
    <row r="335" spans="53:62">
      <c r="BA335" s="1329"/>
      <c r="BB335" s="1329"/>
      <c r="BC335" s="1329"/>
      <c r="BD335" s="1329"/>
      <c r="BH335" s="1187"/>
      <c r="BI335" s="1188"/>
      <c r="BJ335" s="1189"/>
    </row>
    <row r="336" spans="53:62">
      <c r="BA336" s="1329"/>
      <c r="BB336" s="1329"/>
      <c r="BC336" s="1329"/>
      <c r="BD336" s="1329"/>
      <c r="BH336" s="1187"/>
      <c r="BI336" s="1188"/>
      <c r="BJ336" s="1189"/>
    </row>
    <row r="337" spans="53:62">
      <c r="BA337" s="1330"/>
      <c r="BB337" s="1330"/>
      <c r="BC337" s="1330"/>
      <c r="BD337" s="1330"/>
      <c r="BH337" s="1187"/>
      <c r="BI337" s="1188"/>
      <c r="BJ337" s="1189"/>
    </row>
    <row r="338" spans="53:62">
      <c r="BA338" s="1330"/>
      <c r="BB338" s="1330"/>
      <c r="BC338" s="1330"/>
      <c r="BD338" s="1330"/>
      <c r="BH338" s="1187"/>
      <c r="BI338" s="1188"/>
      <c r="BJ338" s="1189"/>
    </row>
    <row r="339" spans="53:62">
      <c r="BA339" s="1329"/>
      <c r="BB339" s="1329"/>
      <c r="BC339" s="1329"/>
      <c r="BD339" s="1329"/>
      <c r="BH339" s="1187"/>
      <c r="BI339" s="1188"/>
      <c r="BJ339" s="1189"/>
    </row>
    <row r="340" spans="53:62">
      <c r="BA340" s="1329"/>
      <c r="BB340" s="1329"/>
      <c r="BC340" s="1329"/>
      <c r="BD340" s="1329"/>
      <c r="BH340" s="1187"/>
      <c r="BI340" s="1188"/>
      <c r="BJ340" s="1189"/>
    </row>
    <row r="341" spans="53:62">
      <c r="BA341" s="1330"/>
      <c r="BB341" s="1330"/>
      <c r="BC341" s="1330"/>
      <c r="BD341" s="1330"/>
      <c r="BH341" s="1187"/>
      <c r="BI341" s="1188"/>
      <c r="BJ341" s="1189"/>
    </row>
    <row r="342" spans="53:62">
      <c r="BA342" s="1330"/>
      <c r="BB342" s="1330"/>
      <c r="BC342" s="1330"/>
      <c r="BD342" s="1330"/>
      <c r="BH342" s="1187"/>
      <c r="BI342" s="1188"/>
      <c r="BJ342" s="1189"/>
    </row>
    <row r="343" spans="53:62">
      <c r="BA343" s="1329"/>
      <c r="BB343" s="1329"/>
      <c r="BC343" s="1329"/>
      <c r="BD343" s="1329"/>
      <c r="BH343" s="1187"/>
      <c r="BI343" s="1188"/>
      <c r="BJ343" s="1189"/>
    </row>
    <row r="344" spans="53:62">
      <c r="BA344" s="1329"/>
      <c r="BB344" s="1329"/>
      <c r="BC344" s="1329"/>
      <c r="BD344" s="1329"/>
      <c r="BH344" s="1187"/>
      <c r="BI344" s="1188"/>
      <c r="BJ344" s="1189"/>
    </row>
    <row r="345" spans="53:62">
      <c r="BA345" s="1330"/>
      <c r="BB345" s="1330"/>
      <c r="BC345" s="1330"/>
      <c r="BD345" s="1330"/>
      <c r="BH345" s="1187"/>
      <c r="BI345" s="1188"/>
      <c r="BJ345" s="1189"/>
    </row>
    <row r="346" spans="53:62">
      <c r="BA346" s="1330"/>
      <c r="BB346" s="1330"/>
      <c r="BC346" s="1330"/>
      <c r="BD346" s="1330"/>
      <c r="BH346" s="1187"/>
      <c r="BI346" s="1188"/>
      <c r="BJ346" s="1189"/>
    </row>
    <row r="347" spans="53:62">
      <c r="BA347" s="1329"/>
      <c r="BB347" s="1329"/>
      <c r="BC347" s="1329"/>
      <c r="BD347" s="1329"/>
      <c r="BH347" s="1187"/>
      <c r="BI347" s="1188"/>
      <c r="BJ347" s="1189"/>
    </row>
    <row r="348" spans="53:62">
      <c r="BA348" s="1329"/>
      <c r="BB348" s="1329"/>
      <c r="BC348" s="1329"/>
      <c r="BD348" s="1329"/>
      <c r="BH348" s="1187"/>
      <c r="BI348" s="1188"/>
      <c r="BJ348" s="1189"/>
    </row>
    <row r="349" spans="53:62">
      <c r="BA349" s="1330"/>
      <c r="BB349" s="1330"/>
      <c r="BC349" s="1330"/>
      <c r="BD349" s="1330"/>
      <c r="BH349" s="1187"/>
      <c r="BI349" s="1188"/>
      <c r="BJ349" s="1189"/>
    </row>
    <row r="350" spans="53:62">
      <c r="BA350" s="1330"/>
      <c r="BB350" s="1330"/>
      <c r="BC350" s="1330"/>
      <c r="BD350" s="1330"/>
      <c r="BH350" s="1187"/>
      <c r="BI350" s="1188"/>
      <c r="BJ350" s="1189"/>
    </row>
    <row r="351" spans="53:62">
      <c r="BA351" s="1329"/>
      <c r="BB351" s="1329"/>
      <c r="BC351" s="1329"/>
      <c r="BD351" s="1329"/>
      <c r="BH351" s="1187"/>
      <c r="BI351" s="1188"/>
      <c r="BJ351" s="1189"/>
    </row>
    <row r="352" spans="53:62">
      <c r="BA352" s="1329"/>
      <c r="BB352" s="1329"/>
      <c r="BC352" s="1329"/>
      <c r="BD352" s="1329"/>
      <c r="BH352" s="1187"/>
      <c r="BI352" s="1188"/>
      <c r="BJ352" s="1189"/>
    </row>
    <row r="353" spans="53:62">
      <c r="BA353" s="1330"/>
      <c r="BB353" s="1330"/>
      <c r="BC353" s="1330"/>
      <c r="BD353" s="1330"/>
      <c r="BH353" s="1187"/>
      <c r="BI353" s="1188"/>
      <c r="BJ353" s="1189"/>
    </row>
    <row r="354" spans="53:62">
      <c r="BA354" s="1330"/>
      <c r="BB354" s="1330"/>
      <c r="BC354" s="1330"/>
      <c r="BD354" s="1330"/>
      <c r="BH354" s="1187"/>
      <c r="BI354" s="1188"/>
      <c r="BJ354" s="1189"/>
    </row>
    <row r="355" spans="53:62">
      <c r="BA355" s="1329"/>
      <c r="BB355" s="1329"/>
      <c r="BC355" s="1329"/>
      <c r="BD355" s="1329"/>
      <c r="BH355" s="1187"/>
      <c r="BI355" s="1188"/>
      <c r="BJ355" s="1189"/>
    </row>
    <row r="356" spans="53:62">
      <c r="BA356" s="1329"/>
      <c r="BB356" s="1329"/>
      <c r="BC356" s="1329"/>
      <c r="BD356" s="1329"/>
      <c r="BH356" s="1187"/>
      <c r="BI356" s="1188"/>
      <c r="BJ356" s="1189"/>
    </row>
    <row r="357" spans="53:62">
      <c r="BA357" s="1330"/>
      <c r="BB357" s="1330"/>
      <c r="BC357" s="1330"/>
      <c r="BD357" s="1330"/>
      <c r="BH357" s="1187"/>
      <c r="BI357" s="1188"/>
      <c r="BJ357" s="1189"/>
    </row>
    <row r="358" spans="53:62">
      <c r="BA358" s="1330"/>
      <c r="BB358" s="1330"/>
      <c r="BC358" s="1330"/>
      <c r="BD358" s="1330"/>
      <c r="BH358" s="1187"/>
      <c r="BI358" s="1188"/>
      <c r="BJ358" s="1189"/>
    </row>
    <row r="359" spans="53:62">
      <c r="BA359" s="1329"/>
      <c r="BB359" s="1329"/>
      <c r="BC359" s="1329"/>
      <c r="BD359" s="1329"/>
      <c r="BH359" s="1187"/>
      <c r="BI359" s="1188"/>
      <c r="BJ359" s="1189"/>
    </row>
    <row r="360" spans="53:62">
      <c r="BA360" s="1329"/>
      <c r="BB360" s="1329"/>
      <c r="BC360" s="1329"/>
      <c r="BD360" s="1329"/>
      <c r="BH360" s="1187"/>
      <c r="BI360" s="1188"/>
      <c r="BJ360" s="1189"/>
    </row>
    <row r="361" spans="53:62">
      <c r="BA361" s="1330"/>
      <c r="BB361" s="1330"/>
      <c r="BC361" s="1330"/>
      <c r="BD361" s="1330"/>
      <c r="BH361" s="1187"/>
      <c r="BI361" s="1188"/>
      <c r="BJ361" s="1189"/>
    </row>
    <row r="362" spans="53:62">
      <c r="BA362" s="1330"/>
      <c r="BB362" s="1330"/>
      <c r="BC362" s="1330"/>
      <c r="BD362" s="1330"/>
      <c r="BH362" s="1187"/>
      <c r="BI362" s="1188"/>
      <c r="BJ362" s="1189"/>
    </row>
    <row r="363" spans="53:62">
      <c r="BA363" s="1329"/>
      <c r="BB363" s="1329"/>
      <c r="BC363" s="1329"/>
      <c r="BD363" s="1329"/>
      <c r="BH363" s="1187"/>
      <c r="BI363" s="1188"/>
      <c r="BJ363" s="1189"/>
    </row>
    <row r="364" spans="53:62">
      <c r="BA364" s="1329"/>
      <c r="BB364" s="1329"/>
      <c r="BC364" s="1329"/>
      <c r="BD364" s="1329"/>
      <c r="BH364" s="1187"/>
      <c r="BI364" s="1188"/>
      <c r="BJ364" s="1189"/>
    </row>
    <row r="365" spans="53:62">
      <c r="BA365" s="1330"/>
      <c r="BB365" s="1330"/>
      <c r="BC365" s="1330"/>
      <c r="BD365" s="1330"/>
      <c r="BH365" s="1187"/>
      <c r="BI365" s="1188"/>
      <c r="BJ365" s="1189"/>
    </row>
    <row r="366" spans="53:62">
      <c r="BA366" s="1330"/>
      <c r="BB366" s="1330"/>
      <c r="BC366" s="1330"/>
      <c r="BD366" s="1330"/>
      <c r="BH366" s="1187"/>
      <c r="BI366" s="1188"/>
      <c r="BJ366" s="1189"/>
    </row>
    <row r="367" spans="53:62">
      <c r="BA367" s="1329"/>
      <c r="BB367" s="1329"/>
      <c r="BC367" s="1329"/>
      <c r="BD367" s="1329"/>
      <c r="BH367" s="1187"/>
      <c r="BI367" s="1188"/>
      <c r="BJ367" s="1189"/>
    </row>
    <row r="368" spans="53:62">
      <c r="BA368" s="1329"/>
      <c r="BB368" s="1329"/>
      <c r="BC368" s="1329"/>
      <c r="BD368" s="1329"/>
      <c r="BH368" s="1187"/>
      <c r="BI368" s="1188"/>
      <c r="BJ368" s="1189"/>
    </row>
    <row r="369" spans="53:62">
      <c r="BA369" s="1330"/>
      <c r="BB369" s="1330"/>
      <c r="BC369" s="1330"/>
      <c r="BD369" s="1330"/>
      <c r="BH369" s="1187"/>
      <c r="BI369" s="1188"/>
      <c r="BJ369" s="1189"/>
    </row>
    <row r="370" spans="53:62">
      <c r="BA370" s="1330"/>
      <c r="BB370" s="1330"/>
      <c r="BC370" s="1330"/>
      <c r="BD370" s="1330"/>
      <c r="BH370" s="1187"/>
      <c r="BI370" s="1188"/>
      <c r="BJ370" s="1189"/>
    </row>
    <row r="371" spans="53:62">
      <c r="BA371" s="1329"/>
      <c r="BB371" s="1329"/>
      <c r="BC371" s="1329"/>
      <c r="BD371" s="1329"/>
      <c r="BH371" s="1187"/>
      <c r="BI371" s="1188"/>
      <c r="BJ371" s="1189"/>
    </row>
    <row r="372" spans="53:62">
      <c r="BA372" s="1329"/>
      <c r="BB372" s="1329"/>
      <c r="BC372" s="1329"/>
      <c r="BD372" s="1329"/>
      <c r="BH372" s="1187"/>
      <c r="BI372" s="1188"/>
      <c r="BJ372" s="1189"/>
    </row>
    <row r="373" spans="53:62">
      <c r="BA373" s="1330"/>
      <c r="BB373" s="1330"/>
      <c r="BC373" s="1330"/>
      <c r="BD373" s="1330"/>
      <c r="BH373" s="1187"/>
      <c r="BI373" s="1188"/>
      <c r="BJ373" s="1189"/>
    </row>
    <row r="374" spans="53:62">
      <c r="BA374" s="1330"/>
      <c r="BB374" s="1330"/>
      <c r="BC374" s="1330"/>
      <c r="BD374" s="1330"/>
      <c r="BH374" s="1187"/>
      <c r="BI374" s="1188"/>
      <c r="BJ374" s="1189"/>
    </row>
    <row r="375" spans="53:62">
      <c r="BA375" s="1329"/>
      <c r="BB375" s="1329"/>
      <c r="BC375" s="1329"/>
      <c r="BD375" s="1329"/>
      <c r="BH375" s="1187"/>
      <c r="BI375" s="1188"/>
      <c r="BJ375" s="1189"/>
    </row>
    <row r="376" spans="53:62">
      <c r="BA376" s="1329"/>
      <c r="BB376" s="1329"/>
      <c r="BC376" s="1329"/>
      <c r="BD376" s="1329"/>
      <c r="BH376" s="1187"/>
      <c r="BI376" s="1188"/>
      <c r="BJ376" s="1189"/>
    </row>
    <row r="377" spans="53:62">
      <c r="BA377" s="1330"/>
      <c r="BB377" s="1330"/>
      <c r="BC377" s="1330"/>
      <c r="BD377" s="1330"/>
      <c r="BH377" s="1187"/>
      <c r="BI377" s="1188"/>
      <c r="BJ377" s="1189"/>
    </row>
    <row r="378" spans="53:62">
      <c r="BA378" s="1330"/>
      <c r="BB378" s="1330"/>
      <c r="BC378" s="1330"/>
      <c r="BD378" s="1330"/>
      <c r="BH378" s="1187"/>
      <c r="BI378" s="1188"/>
      <c r="BJ378" s="1189"/>
    </row>
    <row r="379" spans="53:62">
      <c r="BA379" s="1329"/>
      <c r="BB379" s="1329"/>
      <c r="BC379" s="1329"/>
      <c r="BD379" s="1329"/>
      <c r="BH379" s="1187"/>
      <c r="BI379" s="1188"/>
      <c r="BJ379" s="1189"/>
    </row>
    <row r="380" spans="53:62">
      <c r="BA380" s="1329"/>
      <c r="BB380" s="1329"/>
      <c r="BC380" s="1329"/>
      <c r="BD380" s="1329"/>
      <c r="BH380" s="1187"/>
      <c r="BI380" s="1188"/>
      <c r="BJ380" s="1189"/>
    </row>
    <row r="381" spans="53:62">
      <c r="BA381" s="1330"/>
      <c r="BB381" s="1330"/>
      <c r="BC381" s="1330"/>
      <c r="BD381" s="1330"/>
      <c r="BH381" s="1187"/>
      <c r="BI381" s="1188"/>
      <c r="BJ381" s="1189"/>
    </row>
    <row r="382" spans="53:62">
      <c r="BA382" s="1330"/>
      <c r="BB382" s="1330"/>
      <c r="BC382" s="1330"/>
      <c r="BD382" s="1330"/>
      <c r="BH382" s="1187"/>
      <c r="BI382" s="1188"/>
      <c r="BJ382" s="1189"/>
    </row>
    <row r="383" spans="53:62">
      <c r="BA383" s="1329"/>
      <c r="BB383" s="1329"/>
      <c r="BC383" s="1329"/>
      <c r="BD383" s="1329"/>
      <c r="BH383" s="1187"/>
      <c r="BI383" s="1188"/>
      <c r="BJ383" s="1189"/>
    </row>
    <row r="384" spans="53:62">
      <c r="BA384" s="1329"/>
      <c r="BB384" s="1329"/>
      <c r="BC384" s="1329"/>
      <c r="BD384" s="1329"/>
      <c r="BH384" s="1187"/>
      <c r="BI384" s="1188"/>
      <c r="BJ384" s="1189"/>
    </row>
    <row r="385" spans="53:62">
      <c r="BA385" s="1330"/>
      <c r="BB385" s="1330"/>
      <c r="BC385" s="1330"/>
      <c r="BD385" s="1330"/>
      <c r="BH385" s="1187"/>
      <c r="BI385" s="1188"/>
      <c r="BJ385" s="1189"/>
    </row>
    <row r="386" spans="53:62">
      <c r="BA386" s="1330"/>
      <c r="BB386" s="1330"/>
      <c r="BC386" s="1330"/>
      <c r="BD386" s="1330"/>
      <c r="BH386" s="1187"/>
      <c r="BI386" s="1188"/>
      <c r="BJ386" s="1189"/>
    </row>
    <row r="387" spans="53:62">
      <c r="BA387" s="1329"/>
      <c r="BB387" s="1329"/>
      <c r="BC387" s="1329"/>
      <c r="BD387" s="1329"/>
      <c r="BH387" s="1187"/>
      <c r="BI387" s="1188"/>
      <c r="BJ387" s="1189"/>
    </row>
    <row r="388" spans="53:62">
      <c r="BA388" s="1329"/>
      <c r="BB388" s="1329"/>
      <c r="BC388" s="1329"/>
      <c r="BD388" s="1329"/>
      <c r="BH388" s="1187"/>
      <c r="BI388" s="1188"/>
      <c r="BJ388" s="1189"/>
    </row>
    <row r="389" spans="53:62">
      <c r="BA389" s="1330"/>
      <c r="BB389" s="1330"/>
      <c r="BC389" s="1330"/>
      <c r="BD389" s="1330"/>
      <c r="BH389" s="1187"/>
      <c r="BI389" s="1188"/>
      <c r="BJ389" s="1189"/>
    </row>
    <row r="390" spans="53:62">
      <c r="BA390" s="1330"/>
      <c r="BB390" s="1330"/>
      <c r="BC390" s="1330"/>
      <c r="BD390" s="1330"/>
      <c r="BH390" s="1187"/>
      <c r="BI390" s="1188"/>
      <c r="BJ390" s="1189"/>
    </row>
    <row r="391" spans="53:62">
      <c r="BA391" s="1329"/>
      <c r="BB391" s="1329"/>
      <c r="BC391" s="1329"/>
      <c r="BD391" s="1329"/>
      <c r="BH391" s="1187"/>
      <c r="BI391" s="1188"/>
      <c r="BJ391" s="1189"/>
    </row>
    <row r="392" spans="53:62">
      <c r="BA392" s="1329"/>
      <c r="BB392" s="1329"/>
      <c r="BC392" s="1329"/>
      <c r="BD392" s="1329"/>
      <c r="BH392" s="1187"/>
      <c r="BI392" s="1188"/>
      <c r="BJ392" s="1189"/>
    </row>
    <row r="393" spans="53:62">
      <c r="BA393" s="1330"/>
      <c r="BB393" s="1330"/>
      <c r="BC393" s="1330"/>
      <c r="BD393" s="1330"/>
      <c r="BH393" s="1187"/>
      <c r="BI393" s="1188"/>
      <c r="BJ393" s="1189"/>
    </row>
    <row r="394" spans="53:62">
      <c r="BA394" s="1330"/>
      <c r="BB394" s="1330"/>
      <c r="BC394" s="1330"/>
      <c r="BD394" s="1330"/>
      <c r="BH394" s="1187"/>
      <c r="BI394" s="1188"/>
      <c r="BJ394" s="1189"/>
    </row>
    <row r="395" spans="53:62">
      <c r="BA395" s="1329"/>
      <c r="BB395" s="1329"/>
      <c r="BC395" s="1329"/>
      <c r="BD395" s="1329"/>
      <c r="BH395" s="1187"/>
      <c r="BI395" s="1188"/>
      <c r="BJ395" s="1189"/>
    </row>
    <row r="396" spans="53:62">
      <c r="BA396" s="1329"/>
      <c r="BB396" s="1329"/>
      <c r="BC396" s="1329"/>
      <c r="BD396" s="1329"/>
      <c r="BH396" s="1187"/>
      <c r="BI396" s="1188"/>
      <c r="BJ396" s="1189"/>
    </row>
    <row r="397" spans="53:62">
      <c r="BA397" s="1330"/>
      <c r="BB397" s="1330"/>
      <c r="BC397" s="1330"/>
      <c r="BD397" s="1330"/>
      <c r="BH397" s="1187"/>
      <c r="BI397" s="1188"/>
      <c r="BJ397" s="1189"/>
    </row>
    <row r="398" spans="53:62">
      <c r="BA398" s="1330"/>
      <c r="BB398" s="1330"/>
      <c r="BC398" s="1330"/>
      <c r="BD398" s="1330"/>
      <c r="BH398" s="1187"/>
      <c r="BI398" s="1188"/>
      <c r="BJ398" s="1189"/>
    </row>
    <row r="399" spans="53:62">
      <c r="BA399" s="1329"/>
      <c r="BB399" s="1329"/>
      <c r="BC399" s="1329"/>
      <c r="BD399" s="1329"/>
      <c r="BH399" s="1187"/>
      <c r="BI399" s="1188"/>
      <c r="BJ399" s="1189"/>
    </row>
    <row r="400" spans="53:62">
      <c r="BA400" s="1329"/>
      <c r="BB400" s="1329"/>
      <c r="BC400" s="1329"/>
      <c r="BD400" s="1329"/>
      <c r="BH400" s="1187"/>
      <c r="BI400" s="1188"/>
      <c r="BJ400" s="1189"/>
    </row>
    <row r="401" spans="53:62">
      <c r="BA401" s="1330"/>
      <c r="BB401" s="1330"/>
      <c r="BC401" s="1330"/>
      <c r="BD401" s="1330"/>
      <c r="BH401" s="1187"/>
      <c r="BI401" s="1188"/>
      <c r="BJ401" s="1189"/>
    </row>
    <row r="402" spans="53:62">
      <c r="BA402" s="1330"/>
      <c r="BB402" s="1330"/>
      <c r="BC402" s="1330"/>
      <c r="BD402" s="1330"/>
      <c r="BH402" s="1187"/>
      <c r="BI402" s="1188"/>
      <c r="BJ402" s="1189"/>
    </row>
    <row r="403" spans="53:62">
      <c r="BA403" s="1329"/>
      <c r="BB403" s="1329"/>
      <c r="BC403" s="1329"/>
      <c r="BD403" s="1329"/>
      <c r="BH403" s="1187"/>
      <c r="BI403" s="1188"/>
      <c r="BJ403" s="1189"/>
    </row>
    <row r="404" spans="53:62">
      <c r="BA404" s="1329"/>
      <c r="BB404" s="1329"/>
      <c r="BC404" s="1329"/>
      <c r="BD404" s="1329"/>
      <c r="BH404" s="1187"/>
      <c r="BI404" s="1188"/>
      <c r="BJ404" s="1189"/>
    </row>
    <row r="405" spans="53:62">
      <c r="BA405" s="1330"/>
      <c r="BB405" s="1330"/>
      <c r="BC405" s="1330"/>
      <c r="BD405" s="1330"/>
      <c r="BH405" s="1187"/>
      <c r="BI405" s="1188"/>
      <c r="BJ405" s="1189"/>
    </row>
    <row r="406" spans="53:62">
      <c r="BA406" s="1330"/>
      <c r="BB406" s="1330"/>
      <c r="BC406" s="1330"/>
      <c r="BD406" s="1330"/>
      <c r="BH406" s="1187"/>
      <c r="BI406" s="1188"/>
      <c r="BJ406" s="1189"/>
    </row>
    <row r="407" spans="53:62">
      <c r="BA407" s="1329"/>
      <c r="BB407" s="1329"/>
      <c r="BC407" s="1329"/>
      <c r="BD407" s="1329"/>
      <c r="BH407" s="1187"/>
      <c r="BI407" s="1188"/>
      <c r="BJ407" s="1189"/>
    </row>
    <row r="408" spans="53:62">
      <c r="BA408" s="1329"/>
      <c r="BB408" s="1329"/>
      <c r="BC408" s="1329"/>
      <c r="BD408" s="1329"/>
      <c r="BH408" s="1187"/>
      <c r="BI408" s="1188"/>
      <c r="BJ408" s="1189"/>
    </row>
    <row r="409" spans="53:62">
      <c r="BA409" s="1330"/>
      <c r="BB409" s="1330"/>
      <c r="BC409" s="1330"/>
      <c r="BD409" s="1330"/>
      <c r="BH409" s="1187"/>
      <c r="BI409" s="1188"/>
      <c r="BJ409" s="1189"/>
    </row>
    <row r="410" spans="53:62">
      <c r="BA410" s="1330"/>
      <c r="BB410" s="1330"/>
      <c r="BC410" s="1330"/>
      <c r="BD410" s="1330"/>
      <c r="BH410" s="1187"/>
      <c r="BI410" s="1188"/>
      <c r="BJ410" s="1189"/>
    </row>
    <row r="411" spans="53:62">
      <c r="BA411" s="1329"/>
      <c r="BB411" s="1329"/>
      <c r="BC411" s="1329"/>
      <c r="BD411" s="1329"/>
      <c r="BH411" s="1187"/>
      <c r="BI411" s="1188"/>
      <c r="BJ411" s="1189"/>
    </row>
    <row r="412" spans="53:62">
      <c r="BA412" s="1329"/>
      <c r="BB412" s="1329"/>
      <c r="BC412" s="1329"/>
      <c r="BD412" s="1329"/>
      <c r="BH412" s="1187"/>
      <c r="BI412" s="1188"/>
      <c r="BJ412" s="1189"/>
    </row>
    <row r="413" spans="53:62">
      <c r="BA413" s="1330"/>
      <c r="BB413" s="1330"/>
      <c r="BC413" s="1330"/>
      <c r="BD413" s="1330"/>
      <c r="BH413" s="1187"/>
      <c r="BI413" s="1188"/>
      <c r="BJ413" s="1189"/>
    </row>
    <row r="414" spans="53:62">
      <c r="BA414" s="1330"/>
      <c r="BB414" s="1330"/>
      <c r="BC414" s="1330"/>
      <c r="BD414" s="1330"/>
      <c r="BH414" s="1187"/>
      <c r="BI414" s="1188"/>
      <c r="BJ414" s="1189"/>
    </row>
    <row r="415" spans="53:62">
      <c r="BA415" s="1329"/>
      <c r="BB415" s="1329"/>
      <c r="BC415" s="1329"/>
      <c r="BD415" s="1329"/>
      <c r="BH415" s="1187"/>
      <c r="BI415" s="1188"/>
      <c r="BJ415" s="1189"/>
    </row>
    <row r="416" spans="53:62">
      <c r="BA416" s="1329"/>
      <c r="BB416" s="1329"/>
      <c r="BC416" s="1329"/>
      <c r="BD416" s="1329"/>
      <c r="BH416" s="1187"/>
      <c r="BI416" s="1188"/>
      <c r="BJ416" s="1189"/>
    </row>
    <row r="417" spans="53:62">
      <c r="BA417" s="1330"/>
      <c r="BB417" s="1330"/>
      <c r="BC417" s="1330"/>
      <c r="BD417" s="1330"/>
      <c r="BH417" s="1187"/>
      <c r="BI417" s="1188"/>
      <c r="BJ417" s="1189"/>
    </row>
    <row r="418" spans="53:62">
      <c r="BA418" s="1330"/>
      <c r="BB418" s="1330"/>
      <c r="BC418" s="1330"/>
      <c r="BD418" s="1330"/>
      <c r="BH418" s="1187"/>
      <c r="BI418" s="1188"/>
      <c r="BJ418" s="1189"/>
    </row>
    <row r="419" spans="53:62">
      <c r="BA419" s="1329"/>
      <c r="BB419" s="1329"/>
      <c r="BC419" s="1329"/>
      <c r="BD419" s="1329"/>
      <c r="BH419" s="1187"/>
      <c r="BI419" s="1188"/>
      <c r="BJ419" s="1189"/>
    </row>
    <row r="420" spans="53:62">
      <c r="BA420" s="1329"/>
      <c r="BB420" s="1329"/>
      <c r="BC420" s="1329"/>
      <c r="BD420" s="1329"/>
      <c r="BH420" s="1187"/>
      <c r="BI420" s="1188"/>
      <c r="BJ420" s="1189"/>
    </row>
    <row r="421" spans="53:62">
      <c r="BA421" s="1330"/>
      <c r="BB421" s="1330"/>
      <c r="BC421" s="1330"/>
      <c r="BD421" s="1330"/>
      <c r="BH421" s="1187"/>
      <c r="BI421" s="1188"/>
      <c r="BJ421" s="1189"/>
    </row>
    <row r="422" spans="53:62">
      <c r="BA422" s="1330"/>
      <c r="BB422" s="1330"/>
      <c r="BC422" s="1330"/>
      <c r="BD422" s="1330"/>
      <c r="BH422" s="1187"/>
      <c r="BI422" s="1188"/>
      <c r="BJ422" s="1189"/>
    </row>
    <row r="423" spans="53:62">
      <c r="BA423" s="1329"/>
      <c r="BB423" s="1329"/>
      <c r="BC423" s="1329"/>
      <c r="BD423" s="1329"/>
      <c r="BH423" s="1187"/>
      <c r="BI423" s="1188"/>
      <c r="BJ423" s="1189"/>
    </row>
    <row r="424" spans="53:62">
      <c r="BA424" s="1329"/>
      <c r="BB424" s="1329"/>
      <c r="BC424" s="1329"/>
      <c r="BD424" s="1329"/>
      <c r="BH424" s="1187"/>
      <c r="BI424" s="1188"/>
      <c r="BJ424" s="1189"/>
    </row>
    <row r="425" spans="53:62">
      <c r="BA425" s="1330"/>
      <c r="BB425" s="1330"/>
      <c r="BC425" s="1330"/>
      <c r="BD425" s="1330"/>
      <c r="BH425" s="1187"/>
      <c r="BI425" s="1188"/>
      <c r="BJ425" s="1189"/>
    </row>
    <row r="426" spans="53:62">
      <c r="BA426" s="1330"/>
      <c r="BB426" s="1330"/>
      <c r="BC426" s="1330"/>
      <c r="BD426" s="1330"/>
      <c r="BH426" s="1187"/>
      <c r="BI426" s="1188"/>
      <c r="BJ426" s="1189"/>
    </row>
    <row r="427" spans="53:62">
      <c r="BA427" s="1329"/>
      <c r="BB427" s="1329"/>
      <c r="BC427" s="1329"/>
      <c r="BD427" s="1329"/>
      <c r="BH427" s="1187"/>
      <c r="BI427" s="1188"/>
      <c r="BJ427" s="1189"/>
    </row>
    <row r="428" spans="53:62">
      <c r="BA428" s="1329"/>
      <c r="BB428" s="1329"/>
      <c r="BC428" s="1329"/>
      <c r="BD428" s="1329"/>
      <c r="BH428" s="1187"/>
      <c r="BI428" s="1188"/>
      <c r="BJ428" s="1189"/>
    </row>
    <row r="429" spans="53:62">
      <c r="BA429" s="1330"/>
      <c r="BB429" s="1330"/>
      <c r="BC429" s="1330"/>
      <c r="BD429" s="1330"/>
      <c r="BH429" s="1187"/>
      <c r="BI429" s="1188"/>
      <c r="BJ429" s="1189"/>
    </row>
    <row r="430" spans="53:62">
      <c r="BA430" s="1330"/>
      <c r="BB430" s="1330"/>
      <c r="BC430" s="1330"/>
      <c r="BD430" s="1330"/>
      <c r="BH430" s="1187"/>
      <c r="BI430" s="1188"/>
      <c r="BJ430" s="1189"/>
    </row>
    <row r="431" spans="53:62">
      <c r="BA431" s="1329"/>
      <c r="BB431" s="1329"/>
      <c r="BC431" s="1329"/>
      <c r="BD431" s="1329"/>
      <c r="BH431" s="1187"/>
      <c r="BI431" s="1188"/>
      <c r="BJ431" s="1189"/>
    </row>
    <row r="432" spans="53:62">
      <c r="BA432" s="1329"/>
      <c r="BB432" s="1329"/>
      <c r="BC432" s="1329"/>
      <c r="BD432" s="1329"/>
      <c r="BH432" s="1187"/>
      <c r="BI432" s="1188"/>
      <c r="BJ432" s="1189"/>
    </row>
    <row r="433" spans="53:62">
      <c r="BA433" s="1330"/>
      <c r="BB433" s="1330"/>
      <c r="BC433" s="1330"/>
      <c r="BD433" s="1330"/>
      <c r="BH433" s="1187"/>
      <c r="BI433" s="1188"/>
      <c r="BJ433" s="1189"/>
    </row>
    <row r="434" spans="53:62">
      <c r="BA434" s="1330"/>
      <c r="BB434" s="1330"/>
      <c r="BC434" s="1330"/>
      <c r="BD434" s="1330"/>
      <c r="BH434" s="1187"/>
      <c r="BI434" s="1188"/>
      <c r="BJ434" s="1189"/>
    </row>
    <row r="435" spans="53:62">
      <c r="BA435" s="1329"/>
      <c r="BB435" s="1329"/>
      <c r="BC435" s="1329"/>
      <c r="BD435" s="1329"/>
      <c r="BH435" s="1187"/>
      <c r="BI435" s="1188"/>
      <c r="BJ435" s="1189"/>
    </row>
    <row r="436" spans="53:62">
      <c r="BA436" s="1329"/>
      <c r="BB436" s="1329"/>
      <c r="BC436" s="1329"/>
      <c r="BD436" s="1329"/>
      <c r="BH436" s="1187"/>
      <c r="BI436" s="1188"/>
      <c r="BJ436" s="1189"/>
    </row>
    <row r="437" spans="53:62">
      <c r="BA437" s="1330"/>
      <c r="BB437" s="1330"/>
      <c r="BC437" s="1330"/>
      <c r="BD437" s="1330"/>
      <c r="BH437" s="1187"/>
      <c r="BI437" s="1188"/>
      <c r="BJ437" s="1189"/>
    </row>
    <row r="438" spans="53:62">
      <c r="BA438" s="1330"/>
      <c r="BB438" s="1330"/>
      <c r="BC438" s="1330"/>
      <c r="BD438" s="1330"/>
      <c r="BH438" s="1187"/>
      <c r="BI438" s="1188"/>
      <c r="BJ438" s="1189"/>
    </row>
    <row r="439" spans="53:62">
      <c r="BA439" s="1329"/>
      <c r="BB439" s="1329"/>
      <c r="BC439" s="1329"/>
      <c r="BD439" s="1329"/>
      <c r="BH439" s="1187"/>
      <c r="BI439" s="1188"/>
      <c r="BJ439" s="1189"/>
    </row>
    <row r="440" spans="53:62">
      <c r="BA440" s="1329"/>
      <c r="BB440" s="1329"/>
      <c r="BC440" s="1329"/>
      <c r="BD440" s="1329"/>
      <c r="BH440" s="1187"/>
      <c r="BI440" s="1188"/>
      <c r="BJ440" s="1189"/>
    </row>
    <row r="441" spans="53:62">
      <c r="BA441" s="1330"/>
      <c r="BB441" s="1330"/>
      <c r="BC441" s="1330"/>
      <c r="BD441" s="1330"/>
      <c r="BH441" s="1187"/>
      <c r="BI441" s="1188"/>
      <c r="BJ441" s="1189"/>
    </row>
    <row r="442" spans="53:62">
      <c r="BA442" s="1330"/>
      <c r="BB442" s="1330"/>
      <c r="BC442" s="1330"/>
      <c r="BD442" s="1330"/>
      <c r="BH442" s="1187"/>
      <c r="BI442" s="1188"/>
      <c r="BJ442" s="1189"/>
    </row>
    <row r="443" spans="53:62">
      <c r="BA443" s="1329"/>
      <c r="BB443" s="1329"/>
      <c r="BC443" s="1329"/>
      <c r="BD443" s="1329"/>
      <c r="BH443" s="1187"/>
      <c r="BI443" s="1188"/>
      <c r="BJ443" s="1189"/>
    </row>
    <row r="444" spans="53:62">
      <c r="BA444" s="1329"/>
      <c r="BB444" s="1329"/>
      <c r="BC444" s="1329"/>
      <c r="BD444" s="1329"/>
      <c r="BH444" s="1187"/>
      <c r="BI444" s="1188"/>
      <c r="BJ444" s="1189"/>
    </row>
    <row r="445" spans="53:62">
      <c r="BA445" s="1330"/>
      <c r="BB445" s="1330"/>
      <c r="BC445" s="1330"/>
      <c r="BD445" s="1330"/>
      <c r="BH445" s="1187"/>
      <c r="BI445" s="1188"/>
      <c r="BJ445" s="1189"/>
    </row>
    <row r="446" spans="53:62">
      <c r="BA446" s="1330"/>
      <c r="BB446" s="1330"/>
      <c r="BC446" s="1330"/>
      <c r="BD446" s="1330"/>
      <c r="BH446" s="1187"/>
      <c r="BI446" s="1188"/>
      <c r="BJ446" s="1189"/>
    </row>
    <row r="447" spans="53:62">
      <c r="BA447" s="1329"/>
      <c r="BB447" s="1329"/>
      <c r="BC447" s="1329"/>
      <c r="BD447" s="1329"/>
      <c r="BH447" s="1187"/>
      <c r="BI447" s="1188"/>
      <c r="BJ447" s="1189"/>
    </row>
    <row r="448" spans="53:62">
      <c r="BA448" s="1329"/>
      <c r="BB448" s="1329"/>
      <c r="BC448" s="1329"/>
      <c r="BD448" s="1329"/>
      <c r="BH448" s="1187"/>
      <c r="BI448" s="1188"/>
      <c r="BJ448" s="1189"/>
    </row>
    <row r="449" spans="53:62">
      <c r="BA449" s="1330"/>
      <c r="BB449" s="1330"/>
      <c r="BC449" s="1330"/>
      <c r="BD449" s="1330"/>
      <c r="BH449" s="1187"/>
      <c r="BI449" s="1188"/>
      <c r="BJ449" s="1189"/>
    </row>
    <row r="450" spans="53:62">
      <c r="BA450" s="1330"/>
      <c r="BB450" s="1330"/>
      <c r="BC450" s="1330"/>
      <c r="BD450" s="1330"/>
      <c r="BH450" s="1187"/>
      <c r="BI450" s="1188"/>
      <c r="BJ450" s="1189"/>
    </row>
    <row r="451" spans="53:62">
      <c r="BA451" s="1329"/>
      <c r="BB451" s="1329"/>
      <c r="BC451" s="1329"/>
      <c r="BD451" s="1329"/>
      <c r="BH451" s="1187"/>
      <c r="BI451" s="1188"/>
      <c r="BJ451" s="1189"/>
    </row>
    <row r="452" spans="53:62">
      <c r="BA452" s="1329"/>
      <c r="BB452" s="1329"/>
      <c r="BC452" s="1329"/>
      <c r="BD452" s="1329"/>
      <c r="BH452" s="1187"/>
      <c r="BI452" s="1188"/>
      <c r="BJ452" s="1189"/>
    </row>
    <row r="453" spans="53:62">
      <c r="BA453" s="1330"/>
      <c r="BB453" s="1330"/>
      <c r="BC453" s="1330"/>
      <c r="BD453" s="1330"/>
      <c r="BH453" s="1187"/>
      <c r="BI453" s="1188"/>
      <c r="BJ453" s="1189"/>
    </row>
    <row r="454" spans="53:62">
      <c r="BA454" s="1330"/>
      <c r="BB454" s="1330"/>
      <c r="BC454" s="1330"/>
      <c r="BD454" s="1330"/>
      <c r="BH454" s="1187"/>
      <c r="BI454" s="1188"/>
      <c r="BJ454" s="1189"/>
    </row>
    <row r="455" spans="53:62">
      <c r="BA455" s="1329"/>
      <c r="BB455" s="1329"/>
      <c r="BC455" s="1329"/>
      <c r="BD455" s="1329"/>
      <c r="BH455" s="1187"/>
      <c r="BI455" s="1188"/>
      <c r="BJ455" s="1189"/>
    </row>
    <row r="456" spans="53:62">
      <c r="BA456" s="1329"/>
      <c r="BB456" s="1329"/>
      <c r="BC456" s="1329"/>
      <c r="BD456" s="1329"/>
      <c r="BH456" s="1187"/>
      <c r="BI456" s="1188"/>
      <c r="BJ456" s="1189"/>
    </row>
    <row r="457" spans="53:62">
      <c r="BA457" s="1330"/>
      <c r="BB457" s="1330"/>
      <c r="BC457" s="1330"/>
      <c r="BD457" s="1330"/>
      <c r="BH457" s="1187"/>
      <c r="BI457" s="1188"/>
      <c r="BJ457" s="1189"/>
    </row>
    <row r="458" spans="53:62">
      <c r="BA458" s="1330"/>
      <c r="BB458" s="1330"/>
      <c r="BC458" s="1330"/>
      <c r="BD458" s="1330"/>
      <c r="BH458" s="1187"/>
      <c r="BI458" s="1188"/>
      <c r="BJ458" s="1189"/>
    </row>
    <row r="459" spans="53:62">
      <c r="BA459" s="1329"/>
      <c r="BB459" s="1329"/>
      <c r="BC459" s="1329"/>
      <c r="BD459" s="1329"/>
      <c r="BH459" s="1187"/>
      <c r="BI459" s="1188"/>
      <c r="BJ459" s="1189"/>
    </row>
    <row r="460" spans="53:62">
      <c r="BA460" s="1329"/>
      <c r="BB460" s="1329"/>
      <c r="BC460" s="1329"/>
      <c r="BD460" s="1329"/>
      <c r="BH460" s="1187"/>
      <c r="BI460" s="1188"/>
      <c r="BJ460" s="1189"/>
    </row>
    <row r="461" spans="53:62">
      <c r="BA461" s="1330"/>
      <c r="BB461" s="1330"/>
      <c r="BC461" s="1330"/>
      <c r="BD461" s="1330"/>
      <c r="BH461" s="1187"/>
      <c r="BI461" s="1188"/>
      <c r="BJ461" s="1189"/>
    </row>
    <row r="462" spans="53:62">
      <c r="BA462" s="1330"/>
      <c r="BB462" s="1330"/>
      <c r="BC462" s="1330"/>
      <c r="BD462" s="1330"/>
      <c r="BH462" s="1187"/>
      <c r="BI462" s="1188"/>
      <c r="BJ462" s="1189"/>
    </row>
    <row r="463" spans="53:62">
      <c r="BA463" s="1329"/>
      <c r="BB463" s="1329"/>
      <c r="BC463" s="1329"/>
      <c r="BD463" s="1329"/>
      <c r="BH463" s="1187"/>
      <c r="BI463" s="1188"/>
      <c r="BJ463" s="1189"/>
    </row>
    <row r="464" spans="53:62">
      <c r="BA464" s="1329"/>
      <c r="BB464" s="1329"/>
      <c r="BC464" s="1329"/>
      <c r="BD464" s="1329"/>
      <c r="BH464" s="1187"/>
      <c r="BI464" s="1188"/>
      <c r="BJ464" s="1189"/>
    </row>
    <row r="465" spans="53:62">
      <c r="BA465" s="1330"/>
      <c r="BB465" s="1330"/>
      <c r="BC465" s="1330"/>
      <c r="BD465" s="1330"/>
      <c r="BH465" s="1187"/>
      <c r="BI465" s="1188"/>
      <c r="BJ465" s="1189"/>
    </row>
    <row r="466" spans="53:62">
      <c r="BA466" s="1330"/>
      <c r="BB466" s="1330"/>
      <c r="BC466" s="1330"/>
      <c r="BD466" s="1330"/>
      <c r="BH466" s="1187"/>
      <c r="BI466" s="1188"/>
      <c r="BJ466" s="1189"/>
    </row>
    <row r="467" spans="53:62">
      <c r="BA467" s="1329"/>
      <c r="BB467" s="1329"/>
      <c r="BC467" s="1329"/>
      <c r="BD467" s="1329"/>
      <c r="BH467" s="1187"/>
      <c r="BI467" s="1188"/>
      <c r="BJ467" s="1189"/>
    </row>
    <row r="468" spans="53:62">
      <c r="BA468" s="1329"/>
      <c r="BB468" s="1329"/>
      <c r="BC468" s="1329"/>
      <c r="BD468" s="1329"/>
      <c r="BH468" s="1187"/>
      <c r="BI468" s="1188"/>
      <c r="BJ468" s="1189"/>
    </row>
    <row r="469" spans="53:62">
      <c r="BA469" s="1330"/>
      <c r="BB469" s="1330"/>
      <c r="BC469" s="1330"/>
      <c r="BD469" s="1330"/>
      <c r="BH469" s="1187"/>
      <c r="BI469" s="1188"/>
      <c r="BJ469" s="1189"/>
    </row>
    <row r="470" spans="53:62">
      <c r="BA470" s="1330"/>
      <c r="BB470" s="1330"/>
      <c r="BC470" s="1330"/>
      <c r="BD470" s="1330"/>
      <c r="BH470" s="1187"/>
      <c r="BI470" s="1188"/>
      <c r="BJ470" s="1189"/>
    </row>
    <row r="471" spans="53:62">
      <c r="BA471" s="1329"/>
      <c r="BB471" s="1329"/>
      <c r="BC471" s="1329"/>
      <c r="BD471" s="1329"/>
      <c r="BH471" s="1187"/>
      <c r="BI471" s="1188"/>
      <c r="BJ471" s="1189"/>
    </row>
    <row r="472" spans="53:62">
      <c r="BA472" s="1329"/>
      <c r="BB472" s="1329"/>
      <c r="BC472" s="1329"/>
      <c r="BD472" s="1329"/>
      <c r="BH472" s="1187"/>
      <c r="BI472" s="1188"/>
      <c r="BJ472" s="1189"/>
    </row>
    <row r="473" spans="53:62">
      <c r="BA473" s="1330"/>
      <c r="BB473" s="1330"/>
      <c r="BC473" s="1330"/>
      <c r="BD473" s="1330"/>
      <c r="BH473" s="1187"/>
      <c r="BI473" s="1188"/>
      <c r="BJ473" s="1189"/>
    </row>
    <row r="474" spans="53:62">
      <c r="BA474" s="1330"/>
      <c r="BB474" s="1330"/>
      <c r="BC474" s="1330"/>
      <c r="BD474" s="1330"/>
      <c r="BH474" s="1187"/>
      <c r="BI474" s="1188"/>
      <c r="BJ474" s="1189"/>
    </row>
    <row r="475" spans="53:62">
      <c r="BA475" s="1329"/>
      <c r="BB475" s="1329"/>
      <c r="BC475" s="1329"/>
      <c r="BD475" s="1329"/>
      <c r="BH475" s="1187"/>
      <c r="BI475" s="1188"/>
      <c r="BJ475" s="1189"/>
    </row>
    <row r="476" spans="53:62">
      <c r="BA476" s="1329"/>
      <c r="BB476" s="1329"/>
      <c r="BC476" s="1329"/>
      <c r="BD476" s="1329"/>
      <c r="BH476" s="1187"/>
      <c r="BI476" s="1188"/>
      <c r="BJ476" s="1189"/>
    </row>
    <row r="477" spans="53:62">
      <c r="BA477" s="1330"/>
      <c r="BB477" s="1330"/>
      <c r="BC477" s="1330"/>
      <c r="BD477" s="1330"/>
      <c r="BH477" s="1187"/>
      <c r="BI477" s="1188"/>
      <c r="BJ477" s="1189"/>
    </row>
    <row r="478" spans="53:62">
      <c r="BA478" s="1330"/>
      <c r="BB478" s="1330"/>
      <c r="BC478" s="1330"/>
      <c r="BD478" s="1330"/>
      <c r="BH478" s="1187"/>
      <c r="BI478" s="1188"/>
      <c r="BJ478" s="1189"/>
    </row>
    <row r="479" spans="53:62">
      <c r="BA479" s="1329"/>
      <c r="BB479" s="1329"/>
      <c r="BC479" s="1329"/>
      <c r="BD479" s="1329"/>
      <c r="BH479" s="1187"/>
      <c r="BI479" s="1188"/>
      <c r="BJ479" s="1189"/>
    </row>
    <row r="480" spans="53:62">
      <c r="BA480" s="1329"/>
      <c r="BB480" s="1329"/>
      <c r="BC480" s="1329"/>
      <c r="BD480" s="1329"/>
      <c r="BH480" s="1187"/>
      <c r="BI480" s="1188"/>
      <c r="BJ480" s="1189"/>
    </row>
    <row r="481" spans="53:62">
      <c r="BA481" s="1330"/>
      <c r="BB481" s="1330"/>
      <c r="BC481" s="1330"/>
      <c r="BD481" s="1330"/>
      <c r="BH481" s="1187"/>
      <c r="BI481" s="1188"/>
      <c r="BJ481" s="1189"/>
    </row>
    <row r="482" spans="53:62">
      <c r="BA482" s="1330"/>
      <c r="BB482" s="1330"/>
      <c r="BC482" s="1330"/>
      <c r="BD482" s="1330"/>
      <c r="BH482" s="1187"/>
      <c r="BI482" s="1188"/>
      <c r="BJ482" s="1189"/>
    </row>
    <row r="483" spans="53:62">
      <c r="BA483" s="1329"/>
      <c r="BB483" s="1329"/>
      <c r="BC483" s="1329"/>
      <c r="BD483" s="1329"/>
      <c r="BH483" s="1187"/>
      <c r="BI483" s="1188"/>
      <c r="BJ483" s="1189"/>
    </row>
    <row r="484" spans="53:62">
      <c r="BA484" s="1329"/>
      <c r="BB484" s="1329"/>
      <c r="BC484" s="1329"/>
      <c r="BD484" s="1329"/>
      <c r="BH484" s="1187"/>
      <c r="BI484" s="1188"/>
      <c r="BJ484" s="1189"/>
    </row>
    <row r="485" spans="53:62">
      <c r="BA485" s="1330"/>
      <c r="BB485" s="1330"/>
      <c r="BC485" s="1330"/>
      <c r="BD485" s="1330"/>
      <c r="BH485" s="1187"/>
      <c r="BI485" s="1188"/>
      <c r="BJ485" s="1189"/>
    </row>
    <row r="486" spans="53:62">
      <c r="BA486" s="1330"/>
      <c r="BB486" s="1330"/>
      <c r="BC486" s="1330"/>
      <c r="BD486" s="1330"/>
      <c r="BH486" s="1187"/>
      <c r="BI486" s="1188"/>
      <c r="BJ486" s="1189"/>
    </row>
    <row r="487" spans="53:62">
      <c r="BA487" s="1329"/>
      <c r="BB487" s="1329"/>
      <c r="BC487" s="1329"/>
      <c r="BD487" s="1329"/>
      <c r="BH487" s="1187"/>
      <c r="BI487" s="1188"/>
      <c r="BJ487" s="1189"/>
    </row>
    <row r="488" spans="53:62">
      <c r="BA488" s="1329"/>
      <c r="BB488" s="1329"/>
      <c r="BC488" s="1329"/>
      <c r="BD488" s="1329"/>
      <c r="BH488" s="1187"/>
      <c r="BI488" s="1188"/>
      <c r="BJ488" s="1189"/>
    </row>
    <row r="489" spans="53:62">
      <c r="BA489" s="1330"/>
      <c r="BB489" s="1330"/>
      <c r="BC489" s="1330"/>
      <c r="BD489" s="1330"/>
      <c r="BH489" s="1187"/>
      <c r="BI489" s="1188"/>
      <c r="BJ489" s="1189"/>
    </row>
    <row r="490" spans="53:62">
      <c r="BA490" s="1330"/>
      <c r="BB490" s="1330"/>
      <c r="BC490" s="1330"/>
      <c r="BD490" s="1330"/>
      <c r="BH490" s="1187"/>
      <c r="BI490" s="1188"/>
      <c r="BJ490" s="1189"/>
    </row>
    <row r="491" spans="53:62">
      <c r="BA491" s="1329"/>
      <c r="BB491" s="1329"/>
      <c r="BC491" s="1329"/>
      <c r="BD491" s="1329"/>
      <c r="BH491" s="1187"/>
      <c r="BI491" s="1188"/>
      <c r="BJ491" s="1189"/>
    </row>
    <row r="492" spans="53:62">
      <c r="BA492" s="1329"/>
      <c r="BB492" s="1329"/>
      <c r="BC492" s="1329"/>
      <c r="BD492" s="1329"/>
      <c r="BH492" s="1187"/>
      <c r="BI492" s="1188"/>
      <c r="BJ492" s="1189"/>
    </row>
    <row r="493" spans="53:62">
      <c r="BA493" s="1330"/>
      <c r="BB493" s="1330"/>
      <c r="BC493" s="1330"/>
      <c r="BD493" s="1330"/>
      <c r="BH493" s="1187"/>
      <c r="BI493" s="1188"/>
      <c r="BJ493" s="1189"/>
    </row>
    <row r="494" spans="53:62">
      <c r="BA494" s="1330"/>
      <c r="BB494" s="1330"/>
      <c r="BC494" s="1330"/>
      <c r="BD494" s="1330"/>
      <c r="BH494" s="1187"/>
      <c r="BI494" s="1188"/>
      <c r="BJ494" s="1189"/>
    </row>
    <row r="495" spans="53:62">
      <c r="BA495" s="1329"/>
      <c r="BB495" s="1329"/>
      <c r="BC495" s="1329"/>
      <c r="BD495" s="1329"/>
      <c r="BH495" s="1187"/>
      <c r="BI495" s="1188"/>
      <c r="BJ495" s="1189"/>
    </row>
    <row r="496" spans="53:62">
      <c r="BA496" s="1329"/>
      <c r="BB496" s="1329"/>
      <c r="BC496" s="1329"/>
      <c r="BD496" s="1329"/>
      <c r="BH496" s="1187"/>
      <c r="BI496" s="1188"/>
      <c r="BJ496" s="1189"/>
    </row>
    <row r="497" spans="53:62">
      <c r="BA497" s="1330"/>
      <c r="BB497" s="1330"/>
      <c r="BC497" s="1330"/>
      <c r="BD497" s="1330"/>
      <c r="BH497" s="1187"/>
      <c r="BI497" s="1188"/>
      <c r="BJ497" s="1189"/>
    </row>
    <row r="498" spans="53:62">
      <c r="BA498" s="1330"/>
      <c r="BB498" s="1330"/>
      <c r="BC498" s="1330"/>
      <c r="BD498" s="1330"/>
      <c r="BH498" s="1187"/>
      <c r="BI498" s="1188"/>
      <c r="BJ498" s="1189"/>
    </row>
    <row r="499" spans="53:62">
      <c r="BA499" s="1329"/>
      <c r="BB499" s="1329"/>
      <c r="BC499" s="1329"/>
      <c r="BD499" s="1329"/>
      <c r="BH499" s="1187"/>
      <c r="BI499" s="1188"/>
      <c r="BJ499" s="1189"/>
    </row>
    <row r="500" spans="53:62">
      <c r="BA500" s="1329"/>
      <c r="BB500" s="1329"/>
      <c r="BC500" s="1329"/>
      <c r="BD500" s="1329"/>
      <c r="BH500" s="1187"/>
      <c r="BI500" s="1188"/>
      <c r="BJ500" s="1189"/>
    </row>
    <row r="501" spans="53:62">
      <c r="BA501" s="1330"/>
      <c r="BB501" s="1330"/>
      <c r="BC501" s="1330"/>
      <c r="BD501" s="1330"/>
      <c r="BH501" s="1187"/>
      <c r="BI501" s="1188"/>
      <c r="BJ501" s="1189"/>
    </row>
    <row r="502" spans="53:62">
      <c r="BA502" s="1330"/>
      <c r="BB502" s="1330"/>
      <c r="BC502" s="1330"/>
      <c r="BD502" s="1330"/>
      <c r="BH502" s="1187"/>
      <c r="BI502" s="1188"/>
      <c r="BJ502" s="1189"/>
    </row>
    <row r="503" spans="53:62">
      <c r="BA503" s="1329"/>
      <c r="BB503" s="1329"/>
      <c r="BC503" s="1329"/>
      <c r="BD503" s="1329"/>
      <c r="BH503" s="1187"/>
      <c r="BI503" s="1188"/>
      <c r="BJ503" s="1189"/>
    </row>
    <row r="504" spans="53:62">
      <c r="BA504" s="1329"/>
      <c r="BB504" s="1329"/>
      <c r="BC504" s="1329"/>
      <c r="BD504" s="1329"/>
      <c r="BH504" s="1187"/>
      <c r="BI504" s="1188"/>
      <c r="BJ504" s="1189"/>
    </row>
    <row r="505" spans="53:62">
      <c r="BA505" s="1330"/>
      <c r="BB505" s="1330"/>
      <c r="BC505" s="1330"/>
      <c r="BD505" s="1330"/>
      <c r="BH505" s="1187"/>
      <c r="BI505" s="1188"/>
      <c r="BJ505" s="1189"/>
    </row>
    <row r="506" spans="53:62">
      <c r="BA506" s="1330"/>
      <c r="BB506" s="1330"/>
      <c r="BC506" s="1330"/>
      <c r="BD506" s="1330"/>
      <c r="BH506" s="1187"/>
      <c r="BI506" s="1188"/>
      <c r="BJ506" s="1189"/>
    </row>
    <row r="507" spans="53:62">
      <c r="BA507" s="1329"/>
      <c r="BB507" s="1329"/>
      <c r="BC507" s="1329"/>
      <c r="BD507" s="1329"/>
      <c r="BH507" s="1187"/>
      <c r="BI507" s="1188"/>
      <c r="BJ507" s="1189"/>
    </row>
    <row r="508" spans="53:62">
      <c r="BA508" s="1329"/>
      <c r="BB508" s="1329"/>
      <c r="BC508" s="1329"/>
      <c r="BD508" s="1329"/>
      <c r="BH508" s="1187"/>
      <c r="BI508" s="1188"/>
      <c r="BJ508" s="1189"/>
    </row>
    <row r="509" spans="53:62">
      <c r="BA509" s="1330"/>
      <c r="BB509" s="1330"/>
      <c r="BC509" s="1330"/>
      <c r="BD509" s="1330"/>
      <c r="BH509" s="1187"/>
      <c r="BI509" s="1188"/>
      <c r="BJ509" s="1189"/>
    </row>
    <row r="510" spans="53:62">
      <c r="BA510" s="1330"/>
      <c r="BB510" s="1330"/>
      <c r="BC510" s="1330"/>
      <c r="BD510" s="1330"/>
      <c r="BH510" s="1187"/>
      <c r="BI510" s="1188"/>
      <c r="BJ510" s="1189"/>
    </row>
    <row r="511" spans="53:62">
      <c r="BA511" s="1329"/>
      <c r="BB511" s="1329"/>
      <c r="BC511" s="1329"/>
      <c r="BD511" s="1329"/>
      <c r="BH511" s="1187"/>
      <c r="BI511" s="1188"/>
      <c r="BJ511" s="1189"/>
    </row>
    <row r="512" spans="53:62">
      <c r="BA512" s="1329"/>
      <c r="BB512" s="1329"/>
      <c r="BC512" s="1329"/>
      <c r="BD512" s="1329"/>
      <c r="BH512" s="1187"/>
      <c r="BI512" s="1188"/>
      <c r="BJ512" s="1189"/>
    </row>
    <row r="513" spans="53:62">
      <c r="BA513" s="1330"/>
      <c r="BB513" s="1330"/>
      <c r="BC513" s="1330"/>
      <c r="BD513" s="1330"/>
      <c r="BH513" s="1187"/>
      <c r="BI513" s="1188"/>
      <c r="BJ513" s="1189"/>
    </row>
    <row r="514" spans="53:62">
      <c r="BA514" s="1330"/>
      <c r="BB514" s="1330"/>
      <c r="BC514" s="1330"/>
      <c r="BD514" s="1330"/>
      <c r="BH514" s="1187"/>
      <c r="BI514" s="1188"/>
      <c r="BJ514" s="1189"/>
    </row>
    <row r="515" spans="53:62">
      <c r="BA515" s="1329"/>
      <c r="BB515" s="1329"/>
      <c r="BC515" s="1329"/>
      <c r="BD515" s="1329"/>
      <c r="BH515" s="1187"/>
      <c r="BI515" s="1188"/>
      <c r="BJ515" s="1189"/>
    </row>
    <row r="516" spans="53:62">
      <c r="BA516" s="1329"/>
      <c r="BB516" s="1329"/>
      <c r="BC516" s="1329"/>
      <c r="BD516" s="1329"/>
      <c r="BH516" s="1187"/>
      <c r="BI516" s="1188"/>
      <c r="BJ516" s="1189"/>
    </row>
    <row r="517" spans="53:62">
      <c r="BA517" s="1330"/>
      <c r="BB517" s="1330"/>
      <c r="BC517" s="1330"/>
      <c r="BD517" s="1330"/>
      <c r="BH517" s="1187"/>
      <c r="BI517" s="1188"/>
      <c r="BJ517" s="1189"/>
    </row>
    <row r="518" spans="53:62">
      <c r="BA518" s="1330"/>
      <c r="BB518" s="1330"/>
      <c r="BC518" s="1330"/>
      <c r="BD518" s="1330"/>
      <c r="BH518" s="1187"/>
      <c r="BI518" s="1188"/>
      <c r="BJ518" s="1189"/>
    </row>
    <row r="519" spans="53:62">
      <c r="BA519" s="1329"/>
      <c r="BB519" s="1329"/>
      <c r="BC519" s="1329"/>
      <c r="BD519" s="1329"/>
      <c r="BH519" s="1187"/>
      <c r="BI519" s="1188"/>
      <c r="BJ519" s="1189"/>
    </row>
    <row r="520" spans="53:62">
      <c r="BA520" s="1329"/>
      <c r="BB520" s="1329"/>
      <c r="BC520" s="1329"/>
      <c r="BD520" s="1329"/>
      <c r="BH520" s="1187"/>
      <c r="BI520" s="1188"/>
      <c r="BJ520" s="1189"/>
    </row>
    <row r="521" spans="53:62">
      <c r="BA521" s="1330"/>
      <c r="BB521" s="1330"/>
      <c r="BC521" s="1330"/>
      <c r="BD521" s="1330"/>
      <c r="BH521" s="1187"/>
      <c r="BI521" s="1188"/>
      <c r="BJ521" s="1189"/>
    </row>
    <row r="522" spans="53:62">
      <c r="BA522" s="1330"/>
      <c r="BB522" s="1330"/>
      <c r="BC522" s="1330"/>
      <c r="BD522" s="1330"/>
      <c r="BH522" s="1187"/>
      <c r="BI522" s="1188"/>
      <c r="BJ522" s="1189"/>
    </row>
    <row r="523" spans="53:62">
      <c r="BA523" s="1329"/>
      <c r="BB523" s="1329"/>
      <c r="BC523" s="1329"/>
      <c r="BD523" s="1329"/>
      <c r="BH523" s="1187"/>
      <c r="BI523" s="1188"/>
      <c r="BJ523" s="1189"/>
    </row>
    <row r="524" spans="53:62">
      <c r="BA524" s="1329"/>
      <c r="BB524" s="1329"/>
      <c r="BC524" s="1329"/>
      <c r="BD524" s="1329"/>
      <c r="BH524" s="1187"/>
      <c r="BI524" s="1188"/>
      <c r="BJ524" s="1189"/>
    </row>
    <row r="525" spans="53:62">
      <c r="BA525" s="1330"/>
      <c r="BB525" s="1330"/>
      <c r="BC525" s="1330"/>
      <c r="BD525" s="1330"/>
      <c r="BH525" s="1187"/>
      <c r="BI525" s="1188"/>
      <c r="BJ525" s="1189"/>
    </row>
    <row r="526" spans="53:62">
      <c r="BA526" s="1330"/>
      <c r="BB526" s="1330"/>
      <c r="BC526" s="1330"/>
      <c r="BD526" s="1330"/>
      <c r="BH526" s="1187"/>
      <c r="BI526" s="1188"/>
      <c r="BJ526" s="1189"/>
    </row>
    <row r="527" spans="53:62">
      <c r="BA527" s="1329"/>
      <c r="BB527" s="1329"/>
      <c r="BC527" s="1329"/>
      <c r="BD527" s="1329"/>
      <c r="BH527" s="1187"/>
      <c r="BI527" s="1188"/>
      <c r="BJ527" s="1189"/>
    </row>
    <row r="528" spans="53:62">
      <c r="BA528" s="1329"/>
      <c r="BB528" s="1329"/>
      <c r="BC528" s="1329"/>
      <c r="BD528" s="1329"/>
      <c r="BH528" s="1187"/>
      <c r="BI528" s="1188"/>
      <c r="BJ528" s="1189"/>
    </row>
    <row r="529" spans="53:62">
      <c r="BA529" s="1330"/>
      <c r="BB529" s="1330"/>
      <c r="BC529" s="1330"/>
      <c r="BD529" s="1330"/>
      <c r="BH529" s="1187"/>
      <c r="BI529" s="1188"/>
      <c r="BJ529" s="1189"/>
    </row>
    <row r="530" spans="53:62">
      <c r="BA530" s="1330"/>
      <c r="BB530" s="1330"/>
      <c r="BC530" s="1330"/>
      <c r="BD530" s="1330"/>
      <c r="BH530" s="1187"/>
      <c r="BI530" s="1188"/>
      <c r="BJ530" s="1189"/>
    </row>
    <row r="531" spans="53:62">
      <c r="BA531" s="1329"/>
      <c r="BB531" s="1329"/>
      <c r="BC531" s="1329"/>
      <c r="BD531" s="1329"/>
      <c r="BH531" s="1187"/>
      <c r="BI531" s="1188"/>
      <c r="BJ531" s="1189"/>
    </row>
    <row r="532" spans="53:62">
      <c r="BA532" s="1329"/>
      <c r="BB532" s="1329"/>
      <c r="BC532" s="1329"/>
      <c r="BD532" s="1329"/>
      <c r="BH532" s="1187"/>
      <c r="BI532" s="1188"/>
      <c r="BJ532" s="1189"/>
    </row>
    <row r="533" spans="53:62">
      <c r="BA533" s="1330"/>
      <c r="BB533" s="1330"/>
      <c r="BC533" s="1330"/>
      <c r="BD533" s="1330"/>
      <c r="BH533" s="1187"/>
      <c r="BI533" s="1188"/>
      <c r="BJ533" s="1189"/>
    </row>
    <row r="534" spans="53:62">
      <c r="BA534" s="1330"/>
      <c r="BB534" s="1330"/>
      <c r="BC534" s="1330"/>
      <c r="BD534" s="1330"/>
      <c r="BH534" s="1187"/>
      <c r="BI534" s="1188"/>
      <c r="BJ534" s="1189"/>
    </row>
    <row r="535" spans="53:62">
      <c r="BA535" s="1329"/>
      <c r="BB535" s="1329"/>
      <c r="BC535" s="1329"/>
      <c r="BD535" s="1329"/>
      <c r="BH535" s="1187"/>
      <c r="BI535" s="1188"/>
      <c r="BJ535" s="1189"/>
    </row>
    <row r="536" spans="53:62">
      <c r="BA536" s="1329"/>
      <c r="BB536" s="1329"/>
      <c r="BC536" s="1329"/>
      <c r="BD536" s="1329"/>
      <c r="BH536" s="1187"/>
      <c r="BI536" s="1188"/>
      <c r="BJ536" s="1189"/>
    </row>
    <row r="537" spans="53:62">
      <c r="BA537" s="1330"/>
      <c r="BB537" s="1330"/>
      <c r="BC537" s="1330"/>
      <c r="BD537" s="1330"/>
      <c r="BH537" s="1187"/>
      <c r="BI537" s="1188"/>
      <c r="BJ537" s="1189"/>
    </row>
    <row r="538" spans="53:62">
      <c r="BA538" s="1330"/>
      <c r="BB538" s="1330"/>
      <c r="BC538" s="1330"/>
      <c r="BD538" s="1330"/>
      <c r="BH538" s="1187"/>
      <c r="BI538" s="1188"/>
      <c r="BJ538" s="1189"/>
    </row>
    <row r="539" spans="53:62">
      <c r="BA539" s="1329"/>
      <c r="BB539" s="1329"/>
      <c r="BC539" s="1329"/>
      <c r="BD539" s="1329"/>
      <c r="BH539" s="1187"/>
      <c r="BI539" s="1188"/>
      <c r="BJ539" s="1189"/>
    </row>
    <row r="540" spans="53:62">
      <c r="BA540" s="1329"/>
      <c r="BB540" s="1329"/>
      <c r="BC540" s="1329"/>
      <c r="BD540" s="1329"/>
      <c r="BH540" s="1187"/>
      <c r="BI540" s="1188"/>
      <c r="BJ540" s="1189"/>
    </row>
    <row r="541" spans="53:62">
      <c r="BA541" s="1330"/>
      <c r="BB541" s="1330"/>
      <c r="BC541" s="1330"/>
      <c r="BD541" s="1330"/>
      <c r="BH541" s="1187"/>
      <c r="BI541" s="1188"/>
      <c r="BJ541" s="1189"/>
    </row>
    <row r="542" spans="53:62">
      <c r="BA542" s="1330"/>
      <c r="BB542" s="1330"/>
      <c r="BC542" s="1330"/>
      <c r="BD542" s="1330"/>
      <c r="BH542" s="1187"/>
      <c r="BI542" s="1188"/>
      <c r="BJ542" s="1189"/>
    </row>
    <row r="543" spans="53:62">
      <c r="BA543" s="1329"/>
      <c r="BB543" s="1329"/>
      <c r="BC543" s="1329"/>
      <c r="BD543" s="1329"/>
      <c r="BH543" s="1187"/>
      <c r="BI543" s="1188"/>
      <c r="BJ543" s="1189"/>
    </row>
    <row r="544" spans="53:62">
      <c r="BA544" s="1329"/>
      <c r="BB544" s="1329"/>
      <c r="BC544" s="1329"/>
      <c r="BD544" s="1329"/>
      <c r="BH544" s="1187"/>
      <c r="BI544" s="1188"/>
      <c r="BJ544" s="1189"/>
    </row>
    <row r="545" spans="53:62">
      <c r="BA545" s="1330"/>
      <c r="BB545" s="1330"/>
      <c r="BC545" s="1330"/>
      <c r="BD545" s="1330"/>
      <c r="BH545" s="1187"/>
      <c r="BI545" s="1188"/>
      <c r="BJ545" s="1189"/>
    </row>
    <row r="546" spans="53:62">
      <c r="BA546" s="1330"/>
      <c r="BB546" s="1330"/>
      <c r="BC546" s="1330"/>
      <c r="BD546" s="1330"/>
      <c r="BH546" s="1187"/>
      <c r="BI546" s="1188"/>
      <c r="BJ546" s="1189"/>
    </row>
    <row r="547" spans="53:62">
      <c r="BA547" s="1329"/>
      <c r="BB547" s="1329"/>
      <c r="BC547" s="1329"/>
      <c r="BD547" s="1329"/>
      <c r="BH547" s="1187"/>
      <c r="BI547" s="1188"/>
      <c r="BJ547" s="1189"/>
    </row>
    <row r="548" spans="53:62">
      <c r="BA548" s="1329"/>
      <c r="BB548" s="1329"/>
      <c r="BC548" s="1329"/>
      <c r="BD548" s="1329"/>
      <c r="BH548" s="1187"/>
      <c r="BI548" s="1188"/>
      <c r="BJ548" s="1189"/>
    </row>
    <row r="549" spans="53:62">
      <c r="BA549" s="1330"/>
      <c r="BB549" s="1330"/>
      <c r="BC549" s="1330"/>
      <c r="BD549" s="1330"/>
      <c r="BH549" s="1187"/>
      <c r="BI549" s="1188"/>
      <c r="BJ549" s="1189"/>
    </row>
    <row r="550" spans="53:62">
      <c r="BA550" s="1330"/>
      <c r="BB550" s="1330"/>
      <c r="BC550" s="1330"/>
      <c r="BD550" s="1330"/>
      <c r="BH550" s="1187"/>
      <c r="BI550" s="1188"/>
      <c r="BJ550" s="1189"/>
    </row>
  </sheetData>
  <mergeCells count="1926">
    <mergeCell ref="B1:B4"/>
    <mergeCell ref="C1:C4"/>
    <mergeCell ref="D1:D4"/>
    <mergeCell ref="E1:E4"/>
    <mergeCell ref="G1:J1"/>
    <mergeCell ref="L1:Q1"/>
    <mergeCell ref="S1:U2"/>
    <mergeCell ref="W1:X2"/>
    <mergeCell ref="AG7:AG8"/>
    <mergeCell ref="AH7:AH8"/>
    <mergeCell ref="AJ7:AJ10"/>
    <mergeCell ref="AU1:AW2"/>
    <mergeCell ref="AY1:AY4"/>
    <mergeCell ref="BA1:BD1"/>
    <mergeCell ref="BF1:BF4"/>
    <mergeCell ref="BH1:BJ2"/>
    <mergeCell ref="G2:H2"/>
    <mergeCell ref="I2:J2"/>
    <mergeCell ref="L2:N2"/>
    <mergeCell ref="O2:Q2"/>
    <mergeCell ref="BA2:BA4"/>
    <mergeCell ref="BB2:BB4"/>
    <mergeCell ref="BC2:BC4"/>
    <mergeCell ref="BD2:BD4"/>
    <mergeCell ref="G3:H3"/>
    <mergeCell ref="I3:J3"/>
    <mergeCell ref="U3:U4"/>
    <mergeCell ref="X3:X4"/>
    <mergeCell ref="AC3:AC4"/>
    <mergeCell ref="AF3:AF4"/>
    <mergeCell ref="AK3:AK4"/>
    <mergeCell ref="AN3:AO3"/>
    <mergeCell ref="AR3:AS3"/>
    <mergeCell ref="AA1:AF2"/>
    <mergeCell ref="AH1:AI2"/>
    <mergeCell ref="AM1:AO2"/>
    <mergeCell ref="AQ1:AS2"/>
    <mergeCell ref="AW3:AW4"/>
    <mergeCell ref="BJ3:BJ4"/>
    <mergeCell ref="G5:H5"/>
    <mergeCell ref="I5:J5"/>
    <mergeCell ref="L5:N5"/>
    <mergeCell ref="B7:B74"/>
    <mergeCell ref="C7:C10"/>
    <mergeCell ref="D7:D8"/>
    <mergeCell ref="R7:R10"/>
    <mergeCell ref="S7:S10"/>
    <mergeCell ref="T7:T10"/>
    <mergeCell ref="D9:D10"/>
    <mergeCell ref="D19:D20"/>
    <mergeCell ref="R19:R22"/>
    <mergeCell ref="S19:S22"/>
    <mergeCell ref="BH5:BJ5"/>
    <mergeCell ref="BH7:BH10"/>
    <mergeCell ref="BI7:BI10"/>
    <mergeCell ref="BJ7:BJ10"/>
    <mergeCell ref="AW7:AW10"/>
    <mergeCell ref="AX7:AX74"/>
    <mergeCell ref="AZ7:AZ10"/>
    <mergeCell ref="BA7:BA8"/>
    <mergeCell ref="BD7:BD8"/>
    <mergeCell ref="BF7:BF8"/>
    <mergeCell ref="AK7:AK10"/>
    <mergeCell ref="AL7:AL10"/>
    <mergeCell ref="C11:C14"/>
    <mergeCell ref="D11:D12"/>
    <mergeCell ref="R11:R14"/>
    <mergeCell ref="S11:S14"/>
    <mergeCell ref="T11:T14"/>
    <mergeCell ref="U7:U10"/>
    <mergeCell ref="Y7:Y74"/>
    <mergeCell ref="AB7:AB74"/>
    <mergeCell ref="AA5:AF5"/>
    <mergeCell ref="AH5:AK5"/>
    <mergeCell ref="AM5:AO5"/>
    <mergeCell ref="U11:U14"/>
    <mergeCell ref="AG11:AG12"/>
    <mergeCell ref="AH11:AH12"/>
    <mergeCell ref="AG9:AG10"/>
    <mergeCell ref="AN7:AN10"/>
    <mergeCell ref="AO7:AO10"/>
    <mergeCell ref="C15:C18"/>
    <mergeCell ref="D15:D16"/>
    <mergeCell ref="R15:R18"/>
    <mergeCell ref="S15:S18"/>
    <mergeCell ref="T15:T18"/>
    <mergeCell ref="W5:X5"/>
    <mergeCell ref="C31:C34"/>
    <mergeCell ref="D31:D32"/>
    <mergeCell ref="R31:R34"/>
    <mergeCell ref="S31:S34"/>
    <mergeCell ref="T31:T34"/>
    <mergeCell ref="U31:U34"/>
    <mergeCell ref="T19:T22"/>
    <mergeCell ref="U19:U22"/>
    <mergeCell ref="C35:C38"/>
    <mergeCell ref="BA9:BA10"/>
    <mergeCell ref="BB9:BB10"/>
    <mergeCell ref="BB7:BB8"/>
    <mergeCell ref="BC7:BC8"/>
    <mergeCell ref="BC9:BC10"/>
    <mergeCell ref="AW11:AW14"/>
    <mergeCell ref="AZ11:AZ14"/>
    <mergeCell ref="BA11:BA12"/>
    <mergeCell ref="BC11:BC12"/>
    <mergeCell ref="BD11:BD12"/>
    <mergeCell ref="AN15:AN18"/>
    <mergeCell ref="AO15:AO18"/>
    <mergeCell ref="AJ19:AJ22"/>
    <mergeCell ref="AK19:AK22"/>
    <mergeCell ref="AL19:AL22"/>
    <mergeCell ref="AN19:AN22"/>
    <mergeCell ref="AO19:AO22"/>
    <mergeCell ref="AP19:AP22"/>
    <mergeCell ref="AT19:AT22"/>
    <mergeCell ref="AU19:AU22"/>
    <mergeCell ref="AV19:AV22"/>
    <mergeCell ref="AJ11:AJ14"/>
    <mergeCell ref="AK11:AK14"/>
    <mergeCell ref="AL11:AL14"/>
    <mergeCell ref="BC19:BC20"/>
    <mergeCell ref="BC21:BC22"/>
    <mergeCell ref="BD19:BD20"/>
    <mergeCell ref="BB33:BB34"/>
    <mergeCell ref="BC33:BC34"/>
    <mergeCell ref="BD33:BD34"/>
    <mergeCell ref="BA27:BA28"/>
    <mergeCell ref="BB27:BB28"/>
    <mergeCell ref="O5:Q5"/>
    <mergeCell ref="BB19:BB20"/>
    <mergeCell ref="AG15:AG16"/>
    <mergeCell ref="BF11:BF12"/>
    <mergeCell ref="BH11:BH14"/>
    <mergeCell ref="BI11:BI14"/>
    <mergeCell ref="AN11:AN14"/>
    <mergeCell ref="AO11:AO14"/>
    <mergeCell ref="AP11:AP14"/>
    <mergeCell ref="AT11:AT14"/>
    <mergeCell ref="AU11:AU14"/>
    <mergeCell ref="AV11:AV14"/>
    <mergeCell ref="AP7:AP10"/>
    <mergeCell ref="AT7:AT10"/>
    <mergeCell ref="AU7:AU10"/>
    <mergeCell ref="AV7:AV10"/>
    <mergeCell ref="BI15:BI18"/>
    <mergeCell ref="U15:U18"/>
    <mergeCell ref="AH15:AH16"/>
    <mergeCell ref="AJ15:AJ18"/>
    <mergeCell ref="BD9:BD10"/>
    <mergeCell ref="S5:U5"/>
    <mergeCell ref="AK15:AK18"/>
    <mergeCell ref="AL15:AL18"/>
    <mergeCell ref="AQ5:AS5"/>
    <mergeCell ref="AU5:AW5"/>
    <mergeCell ref="BA5:BD5"/>
    <mergeCell ref="BJ11:BJ14"/>
    <mergeCell ref="D13:D14"/>
    <mergeCell ref="AG13:AG14"/>
    <mergeCell ref="AH13:AH14"/>
    <mergeCell ref="BA13:BA14"/>
    <mergeCell ref="BB13:BB14"/>
    <mergeCell ref="BC13:BC14"/>
    <mergeCell ref="BD13:BD14"/>
    <mergeCell ref="BF13:BF14"/>
    <mergeCell ref="BB11:BB12"/>
    <mergeCell ref="AH9:AH10"/>
    <mergeCell ref="BF9:BF10"/>
    <mergeCell ref="BH19:BH22"/>
    <mergeCell ref="BI19:BI22"/>
    <mergeCell ref="BJ19:BJ22"/>
    <mergeCell ref="D21:D22"/>
    <mergeCell ref="AG21:AG22"/>
    <mergeCell ref="AH21:AH22"/>
    <mergeCell ref="BA21:BA22"/>
    <mergeCell ref="BB21:BB22"/>
    <mergeCell ref="AP15:AP18"/>
    <mergeCell ref="AT15:AT18"/>
    <mergeCell ref="AU15:AU18"/>
    <mergeCell ref="AV15:AV18"/>
    <mergeCell ref="AW15:AW18"/>
    <mergeCell ref="AZ15:AZ18"/>
    <mergeCell ref="BA15:BA16"/>
    <mergeCell ref="BB15:BB16"/>
    <mergeCell ref="BC15:BC16"/>
    <mergeCell ref="BD15:BD16"/>
    <mergeCell ref="BF15:BF16"/>
    <mergeCell ref="BH15:BH18"/>
    <mergeCell ref="BJ15:BJ18"/>
    <mergeCell ref="D17:D18"/>
    <mergeCell ref="AG17:AG18"/>
    <mergeCell ref="AH17:AH18"/>
    <mergeCell ref="BA17:BA18"/>
    <mergeCell ref="BB17:BB18"/>
    <mergeCell ref="BC17:BC18"/>
    <mergeCell ref="BD17:BD18"/>
    <mergeCell ref="BF17:BF18"/>
    <mergeCell ref="AG19:AG20"/>
    <mergeCell ref="AH19:AH20"/>
    <mergeCell ref="BF21:BF22"/>
    <mergeCell ref="C23:C26"/>
    <mergeCell ref="D23:D24"/>
    <mergeCell ref="R23:R26"/>
    <mergeCell ref="S23:S26"/>
    <mergeCell ref="T23:T26"/>
    <mergeCell ref="U23:U26"/>
    <mergeCell ref="AG23:AG24"/>
    <mergeCell ref="AH23:AH24"/>
    <mergeCell ref="AV23:AV26"/>
    <mergeCell ref="AW23:AW26"/>
    <mergeCell ref="AZ23:AZ26"/>
    <mergeCell ref="BA23:BA24"/>
    <mergeCell ref="AJ23:AJ26"/>
    <mergeCell ref="AK23:AK26"/>
    <mergeCell ref="AL23:AL26"/>
    <mergeCell ref="AN23:AN26"/>
    <mergeCell ref="C19:C22"/>
    <mergeCell ref="AA19:AA21"/>
    <mergeCell ref="AC19:AC21"/>
    <mergeCell ref="BC23:BC24"/>
    <mergeCell ref="S27:S30"/>
    <mergeCell ref="BC27:BC28"/>
    <mergeCell ref="BD27:BD28"/>
    <mergeCell ref="BH23:BH26"/>
    <mergeCell ref="BI23:BI26"/>
    <mergeCell ref="AT23:AT26"/>
    <mergeCell ref="AU23:AU26"/>
    <mergeCell ref="BF19:BF20"/>
    <mergeCell ref="AE7:AE74"/>
    <mergeCell ref="BC29:BC30"/>
    <mergeCell ref="BD29:BD30"/>
    <mergeCell ref="AU27:AU30"/>
    <mergeCell ref="AV27:AV30"/>
    <mergeCell ref="AW27:AW30"/>
    <mergeCell ref="AG27:AG28"/>
    <mergeCell ref="AH27:AH28"/>
    <mergeCell ref="BD21:BD22"/>
    <mergeCell ref="AT35:AT38"/>
    <mergeCell ref="AU35:AU38"/>
    <mergeCell ref="AV35:AV38"/>
    <mergeCell ref="AW19:AW22"/>
    <mergeCell ref="AZ19:AZ22"/>
    <mergeCell ref="BA19:BA20"/>
    <mergeCell ref="AW35:AW38"/>
    <mergeCell ref="AG35:AG36"/>
    <mergeCell ref="AH35:AH36"/>
    <mergeCell ref="AJ35:AJ38"/>
    <mergeCell ref="AZ35:AZ38"/>
    <mergeCell ref="BA33:BA34"/>
    <mergeCell ref="BA35:BA36"/>
    <mergeCell ref="BB35:BB36"/>
    <mergeCell ref="BC35:BC36"/>
    <mergeCell ref="AL31:AL34"/>
    <mergeCell ref="AN31:AN34"/>
    <mergeCell ref="AJ27:AJ30"/>
    <mergeCell ref="AK27:AK30"/>
    <mergeCell ref="AL27:AL30"/>
    <mergeCell ref="AN27:AN30"/>
    <mergeCell ref="AG33:AG34"/>
    <mergeCell ref="AH33:AH34"/>
    <mergeCell ref="BJ23:BJ26"/>
    <mergeCell ref="D25:D26"/>
    <mergeCell ref="AG25:AG26"/>
    <mergeCell ref="AH25:AH26"/>
    <mergeCell ref="BA25:BA26"/>
    <mergeCell ref="BB25:BB26"/>
    <mergeCell ref="BC25:BC26"/>
    <mergeCell ref="BD25:BD26"/>
    <mergeCell ref="BF25:BF26"/>
    <mergeCell ref="BB23:BB24"/>
    <mergeCell ref="BF27:BF28"/>
    <mergeCell ref="BF29:BF30"/>
    <mergeCell ref="BH27:BH30"/>
    <mergeCell ref="BI27:BI30"/>
    <mergeCell ref="BJ27:BJ30"/>
    <mergeCell ref="D29:D30"/>
    <mergeCell ref="AG29:AG30"/>
    <mergeCell ref="AH29:AH30"/>
    <mergeCell ref="BA29:BA30"/>
    <mergeCell ref="BB29:BB30"/>
    <mergeCell ref="AO23:AO26"/>
    <mergeCell ref="AP23:AP26"/>
    <mergeCell ref="BD23:BD24"/>
    <mergeCell ref="BF23:BF24"/>
    <mergeCell ref="BA31:BA32"/>
    <mergeCell ref="BB31:BB32"/>
    <mergeCell ref="BC31:BC32"/>
    <mergeCell ref="BD31:BD32"/>
    <mergeCell ref="BF31:BF32"/>
    <mergeCell ref="BF33:BF34"/>
    <mergeCell ref="BH31:BH34"/>
    <mergeCell ref="BI31:BI34"/>
    <mergeCell ref="BJ31:BJ34"/>
    <mergeCell ref="D33:D34"/>
    <mergeCell ref="D35:D36"/>
    <mergeCell ref="R35:R38"/>
    <mergeCell ref="S35:S38"/>
    <mergeCell ref="T35:T38"/>
    <mergeCell ref="U35:U38"/>
    <mergeCell ref="AO27:AO30"/>
    <mergeCell ref="AP27:AP30"/>
    <mergeCell ref="AT27:AT30"/>
    <mergeCell ref="AK35:AK38"/>
    <mergeCell ref="AL35:AL38"/>
    <mergeCell ref="AN35:AN38"/>
    <mergeCell ref="AO31:AO34"/>
    <mergeCell ref="AP31:AP34"/>
    <mergeCell ref="AT31:AT34"/>
    <mergeCell ref="AP35:AP38"/>
    <mergeCell ref="AZ27:AZ30"/>
    <mergeCell ref="T27:T30"/>
    <mergeCell ref="U27:U30"/>
    <mergeCell ref="AG31:AG32"/>
    <mergeCell ref="AH31:AH32"/>
    <mergeCell ref="AJ31:AJ34"/>
    <mergeCell ref="AK31:AK34"/>
    <mergeCell ref="BJ39:BJ42"/>
    <mergeCell ref="D41:D42"/>
    <mergeCell ref="AY41:AY42"/>
    <mergeCell ref="BA41:BA42"/>
    <mergeCell ref="BB41:BB42"/>
    <mergeCell ref="BC41:BC42"/>
    <mergeCell ref="BD41:BD42"/>
    <mergeCell ref="BF41:BF42"/>
    <mergeCell ref="BA39:BA40"/>
    <mergeCell ref="BB39:BB40"/>
    <mergeCell ref="C27:C30"/>
    <mergeCell ref="D27:D28"/>
    <mergeCell ref="R27:R30"/>
    <mergeCell ref="BJ35:BJ38"/>
    <mergeCell ref="D37:D38"/>
    <mergeCell ref="AG37:AG38"/>
    <mergeCell ref="AH37:AH38"/>
    <mergeCell ref="BA37:BA38"/>
    <mergeCell ref="BB37:BB38"/>
    <mergeCell ref="BC37:BC38"/>
    <mergeCell ref="BD37:BD38"/>
    <mergeCell ref="AU31:AU34"/>
    <mergeCell ref="AV31:AV34"/>
    <mergeCell ref="AW31:AW34"/>
    <mergeCell ref="C39:C42"/>
    <mergeCell ref="D39:D40"/>
    <mergeCell ref="R39:R42"/>
    <mergeCell ref="S39:S42"/>
    <mergeCell ref="T39:T42"/>
    <mergeCell ref="U39:U42"/>
    <mergeCell ref="AO35:AO38"/>
    <mergeCell ref="AZ31:AZ34"/>
    <mergeCell ref="BH35:BH38"/>
    <mergeCell ref="BI35:BI38"/>
    <mergeCell ref="AG39:AG42"/>
    <mergeCell ref="AJ39:AJ42"/>
    <mergeCell ref="AL39:AL42"/>
    <mergeCell ref="AN39:AN42"/>
    <mergeCell ref="AO39:AO42"/>
    <mergeCell ref="AP39:AP42"/>
    <mergeCell ref="AT39:AT42"/>
    <mergeCell ref="AU39:AU42"/>
    <mergeCell ref="AV39:AV42"/>
    <mergeCell ref="AW39:AW42"/>
    <mergeCell ref="AY39:AY40"/>
    <mergeCell ref="AZ39:AZ42"/>
    <mergeCell ref="BD35:BD36"/>
    <mergeCell ref="BF35:BF36"/>
    <mergeCell ref="BF37:BF38"/>
    <mergeCell ref="AU43:AU46"/>
    <mergeCell ref="AV43:AV46"/>
    <mergeCell ref="AW43:AW46"/>
    <mergeCell ref="AZ43:AZ46"/>
    <mergeCell ref="BA43:BA44"/>
    <mergeCell ref="T43:T46"/>
    <mergeCell ref="U43:U46"/>
    <mergeCell ref="BA49:BA50"/>
    <mergeCell ref="BB49:BB50"/>
    <mergeCell ref="BI39:BI42"/>
    <mergeCell ref="BC39:BC40"/>
    <mergeCell ref="BD39:BD40"/>
    <mergeCell ref="BF39:BF40"/>
    <mergeCell ref="BH39:BH42"/>
    <mergeCell ref="BH47:BH50"/>
    <mergeCell ref="BI47:BI50"/>
    <mergeCell ref="AT47:AT50"/>
    <mergeCell ref="AU47:AU50"/>
    <mergeCell ref="AV47:AV50"/>
    <mergeCell ref="AW47:AW50"/>
    <mergeCell ref="AZ47:AZ50"/>
    <mergeCell ref="BA47:BA48"/>
    <mergeCell ref="BC49:BC50"/>
    <mergeCell ref="BD49:BD50"/>
    <mergeCell ref="BJ43:BJ46"/>
    <mergeCell ref="BA45:BA46"/>
    <mergeCell ref="BB45:BB46"/>
    <mergeCell ref="BC45:BC46"/>
    <mergeCell ref="BD45:BD46"/>
    <mergeCell ref="BF45:BF46"/>
    <mergeCell ref="BB43:BB44"/>
    <mergeCell ref="BC43:BC44"/>
    <mergeCell ref="BD43:BD44"/>
    <mergeCell ref="BD47:BD48"/>
    <mergeCell ref="BB53:BB54"/>
    <mergeCell ref="BC53:BC54"/>
    <mergeCell ref="BD53:BD54"/>
    <mergeCell ref="BF53:BF54"/>
    <mergeCell ref="BB51:BB52"/>
    <mergeCell ref="BC51:BC52"/>
    <mergeCell ref="BD51:BD52"/>
    <mergeCell ref="BH43:BH46"/>
    <mergeCell ref="BI43:BI46"/>
    <mergeCell ref="BF49:BF50"/>
    <mergeCell ref="BB47:BB48"/>
    <mergeCell ref="BC47:BC48"/>
    <mergeCell ref="AJ55:AJ58"/>
    <mergeCell ref="AL55:AL58"/>
    <mergeCell ref="C43:C46"/>
    <mergeCell ref="D51:D52"/>
    <mergeCell ref="R51:R54"/>
    <mergeCell ref="S51:S54"/>
    <mergeCell ref="T51:T54"/>
    <mergeCell ref="U51:U54"/>
    <mergeCell ref="C51:C54"/>
    <mergeCell ref="AG43:AG46"/>
    <mergeCell ref="AJ43:AJ46"/>
    <mergeCell ref="AL43:AL46"/>
    <mergeCell ref="AN43:AN46"/>
    <mergeCell ref="AO43:AO46"/>
    <mergeCell ref="AP43:AP46"/>
    <mergeCell ref="BF43:BF44"/>
    <mergeCell ref="D45:D46"/>
    <mergeCell ref="C47:C50"/>
    <mergeCell ref="D47:D48"/>
    <mergeCell ref="R47:R50"/>
    <mergeCell ref="S47:S50"/>
    <mergeCell ref="T47:T50"/>
    <mergeCell ref="U47:U50"/>
    <mergeCell ref="D43:D44"/>
    <mergeCell ref="R43:R46"/>
    <mergeCell ref="S43:S46"/>
    <mergeCell ref="D53:D54"/>
    <mergeCell ref="BA53:BA54"/>
    <mergeCell ref="AT43:AT46"/>
    <mergeCell ref="BJ59:BJ62"/>
    <mergeCell ref="D61:D62"/>
    <mergeCell ref="BA61:BA62"/>
    <mergeCell ref="BB61:BB62"/>
    <mergeCell ref="AZ55:AZ58"/>
    <mergeCell ref="C55:C58"/>
    <mergeCell ref="D55:D56"/>
    <mergeCell ref="R55:R58"/>
    <mergeCell ref="S55:S58"/>
    <mergeCell ref="T55:T58"/>
    <mergeCell ref="U55:U58"/>
    <mergeCell ref="AG47:AG50"/>
    <mergeCell ref="AJ47:AJ50"/>
    <mergeCell ref="AL47:AL50"/>
    <mergeCell ref="AN47:AN50"/>
    <mergeCell ref="AO47:AO50"/>
    <mergeCell ref="AP47:AP50"/>
    <mergeCell ref="BF47:BF48"/>
    <mergeCell ref="BB55:BB56"/>
    <mergeCell ref="BC55:BC56"/>
    <mergeCell ref="BD55:BD56"/>
    <mergeCell ref="BF55:BF56"/>
    <mergeCell ref="AN55:AN58"/>
    <mergeCell ref="AO55:AO58"/>
    <mergeCell ref="AP55:AP58"/>
    <mergeCell ref="AW55:AW58"/>
    <mergeCell ref="BA55:BA56"/>
    <mergeCell ref="BD57:BD58"/>
    <mergeCell ref="BF57:BF58"/>
    <mergeCell ref="AG55:AG58"/>
    <mergeCell ref="BJ47:BJ50"/>
    <mergeCell ref="D49:D50"/>
    <mergeCell ref="BJ55:BJ58"/>
    <mergeCell ref="D57:D58"/>
    <mergeCell ref="BA57:BA58"/>
    <mergeCell ref="BB57:BB58"/>
    <mergeCell ref="BC57:BC58"/>
    <mergeCell ref="AG51:AG54"/>
    <mergeCell ref="AJ51:AJ54"/>
    <mergeCell ref="AL51:AL54"/>
    <mergeCell ref="AN51:AN54"/>
    <mergeCell ref="AO51:AO54"/>
    <mergeCell ref="AP51:AP54"/>
    <mergeCell ref="BF51:BF52"/>
    <mergeCell ref="BH51:BH54"/>
    <mergeCell ref="BI51:BI54"/>
    <mergeCell ref="AT51:AT54"/>
    <mergeCell ref="AU51:AU54"/>
    <mergeCell ref="AV51:AV54"/>
    <mergeCell ref="AW51:AW54"/>
    <mergeCell ref="AZ51:AZ54"/>
    <mergeCell ref="BA51:BA52"/>
    <mergeCell ref="BJ51:BJ54"/>
    <mergeCell ref="BH55:BH58"/>
    <mergeCell ref="BI55:BI58"/>
    <mergeCell ref="AT55:AT58"/>
    <mergeCell ref="AU55:AU58"/>
    <mergeCell ref="AV55:AV58"/>
    <mergeCell ref="BJ63:BJ66"/>
    <mergeCell ref="D65:D66"/>
    <mergeCell ref="BA65:BA66"/>
    <mergeCell ref="BB65:BB66"/>
    <mergeCell ref="BC65:BC66"/>
    <mergeCell ref="BD65:BD66"/>
    <mergeCell ref="BF65:BF66"/>
    <mergeCell ref="BB63:BB64"/>
    <mergeCell ref="BC63:BC64"/>
    <mergeCell ref="BD63:BD64"/>
    <mergeCell ref="BC61:BC62"/>
    <mergeCell ref="BD61:BD62"/>
    <mergeCell ref="BF61:BF62"/>
    <mergeCell ref="BB59:BB60"/>
    <mergeCell ref="BC59:BC60"/>
    <mergeCell ref="BD59:BD60"/>
    <mergeCell ref="D63:D64"/>
    <mergeCell ref="R63:R66"/>
    <mergeCell ref="S63:S66"/>
    <mergeCell ref="T63:T66"/>
    <mergeCell ref="U63:U66"/>
    <mergeCell ref="AP63:AP66"/>
    <mergeCell ref="BF63:BF64"/>
    <mergeCell ref="BH63:BH66"/>
    <mergeCell ref="BI63:BI66"/>
    <mergeCell ref="AT63:AT66"/>
    <mergeCell ref="AU63:AU66"/>
    <mergeCell ref="AV63:AV66"/>
    <mergeCell ref="AW63:AW66"/>
    <mergeCell ref="AZ63:AZ66"/>
    <mergeCell ref="BA63:BA64"/>
    <mergeCell ref="U59:U62"/>
    <mergeCell ref="BH59:BH62"/>
    <mergeCell ref="BI59:BI62"/>
    <mergeCell ref="AT59:AT62"/>
    <mergeCell ref="AU59:AU62"/>
    <mergeCell ref="AV59:AV62"/>
    <mergeCell ref="AW59:AW62"/>
    <mergeCell ref="AZ59:AZ62"/>
    <mergeCell ref="BA59:BA60"/>
    <mergeCell ref="AU67:AU70"/>
    <mergeCell ref="AV67:AV70"/>
    <mergeCell ref="AW67:AW70"/>
    <mergeCell ref="AZ67:AZ70"/>
    <mergeCell ref="BA67:BA68"/>
    <mergeCell ref="C63:C66"/>
    <mergeCell ref="AG63:AG66"/>
    <mergeCell ref="AJ63:AJ66"/>
    <mergeCell ref="AL63:AL66"/>
    <mergeCell ref="AN63:AN66"/>
    <mergeCell ref="AO63:AO66"/>
    <mergeCell ref="C59:C62"/>
    <mergeCell ref="D59:D60"/>
    <mergeCell ref="R59:R62"/>
    <mergeCell ref="S59:S62"/>
    <mergeCell ref="T59:T62"/>
    <mergeCell ref="AT67:AT70"/>
    <mergeCell ref="T67:T70"/>
    <mergeCell ref="U67:U70"/>
    <mergeCell ref="AG67:AG70"/>
    <mergeCell ref="AJ67:AJ70"/>
    <mergeCell ref="AL67:AL70"/>
    <mergeCell ref="AN67:AN70"/>
    <mergeCell ref="AO67:AO70"/>
    <mergeCell ref="BA71:BA72"/>
    <mergeCell ref="BA73:BA74"/>
    <mergeCell ref="BB73:BB74"/>
    <mergeCell ref="BC73:BC74"/>
    <mergeCell ref="BD73:BD74"/>
    <mergeCell ref="BF73:BF74"/>
    <mergeCell ref="BB71:BB72"/>
    <mergeCell ref="BC71:BC72"/>
    <mergeCell ref="BD71:BD72"/>
    <mergeCell ref="C67:C70"/>
    <mergeCell ref="AG59:AG62"/>
    <mergeCell ref="AJ59:AJ62"/>
    <mergeCell ref="AL59:AL62"/>
    <mergeCell ref="AN59:AN62"/>
    <mergeCell ref="AO59:AO62"/>
    <mergeCell ref="AP59:AP62"/>
    <mergeCell ref="BF59:BF60"/>
    <mergeCell ref="C71:C74"/>
    <mergeCell ref="D71:D72"/>
    <mergeCell ref="R71:R74"/>
    <mergeCell ref="S71:S74"/>
    <mergeCell ref="T71:T74"/>
    <mergeCell ref="U71:U74"/>
    <mergeCell ref="D73:D74"/>
    <mergeCell ref="D67:D68"/>
    <mergeCell ref="R67:R70"/>
    <mergeCell ref="S67:S70"/>
    <mergeCell ref="BD77:BD78"/>
    <mergeCell ref="BA79:BA80"/>
    <mergeCell ref="BB79:BB80"/>
    <mergeCell ref="BC79:BC80"/>
    <mergeCell ref="BD79:BD80"/>
    <mergeCell ref="BH79:BH82"/>
    <mergeCell ref="BB81:BB82"/>
    <mergeCell ref="BC81:BC82"/>
    <mergeCell ref="BD81:BD82"/>
    <mergeCell ref="BJ67:BJ70"/>
    <mergeCell ref="D69:D70"/>
    <mergeCell ref="BA69:BA70"/>
    <mergeCell ref="BB69:BB70"/>
    <mergeCell ref="BC69:BC70"/>
    <mergeCell ref="BD69:BD70"/>
    <mergeCell ref="BF69:BF70"/>
    <mergeCell ref="BB67:BB68"/>
    <mergeCell ref="BC67:BC68"/>
    <mergeCell ref="BD67:BD68"/>
    <mergeCell ref="AG71:AG74"/>
    <mergeCell ref="AJ71:AJ74"/>
    <mergeCell ref="AL71:AL74"/>
    <mergeCell ref="AN71:AN74"/>
    <mergeCell ref="AO71:AO74"/>
    <mergeCell ref="AP71:AP74"/>
    <mergeCell ref="BH71:BH74"/>
    <mergeCell ref="BI71:BI74"/>
    <mergeCell ref="AT71:AT74"/>
    <mergeCell ref="AU71:AU74"/>
    <mergeCell ref="AV71:AV74"/>
    <mergeCell ref="AW71:AW74"/>
    <mergeCell ref="AZ71:AZ74"/>
    <mergeCell ref="AP67:AP70"/>
    <mergeCell ref="BF67:BF68"/>
    <mergeCell ref="BH67:BH70"/>
    <mergeCell ref="BI67:BI70"/>
    <mergeCell ref="BI87:BI90"/>
    <mergeCell ref="BA87:BA88"/>
    <mergeCell ref="BB87:BB88"/>
    <mergeCell ref="BC87:BC88"/>
    <mergeCell ref="BD87:BD88"/>
    <mergeCell ref="BH87:BH90"/>
    <mergeCell ref="BA83:BA84"/>
    <mergeCell ref="BB83:BB84"/>
    <mergeCell ref="BC83:BC84"/>
    <mergeCell ref="BD83:BD84"/>
    <mergeCell ref="BH83:BH86"/>
    <mergeCell ref="BJ87:BJ90"/>
    <mergeCell ref="BA89:BA90"/>
    <mergeCell ref="BB89:BB90"/>
    <mergeCell ref="BC89:BC90"/>
    <mergeCell ref="BD89:BD90"/>
    <mergeCell ref="BF71:BF72"/>
    <mergeCell ref="BJ71:BJ74"/>
    <mergeCell ref="BJ83:BJ86"/>
    <mergeCell ref="BA85:BA86"/>
    <mergeCell ref="BB85:BB86"/>
    <mergeCell ref="BC85:BC86"/>
    <mergeCell ref="BD85:BD86"/>
    <mergeCell ref="BI83:BI86"/>
    <mergeCell ref="BI79:BI82"/>
    <mergeCell ref="BJ79:BJ82"/>
    <mergeCell ref="BA81:BA82"/>
    <mergeCell ref="BA75:BA76"/>
    <mergeCell ref="BB75:BB76"/>
    <mergeCell ref="BC75:BC76"/>
    <mergeCell ref="BD75:BD76"/>
    <mergeCell ref="BH75:BH78"/>
    <mergeCell ref="BA95:BA96"/>
    <mergeCell ref="BB95:BB96"/>
    <mergeCell ref="BC95:BC96"/>
    <mergeCell ref="BD95:BD96"/>
    <mergeCell ref="BH95:BH98"/>
    <mergeCell ref="BA91:BA92"/>
    <mergeCell ref="BB91:BB92"/>
    <mergeCell ref="BC91:BC92"/>
    <mergeCell ref="BD91:BD92"/>
    <mergeCell ref="BH91:BH94"/>
    <mergeCell ref="BI99:BI102"/>
    <mergeCell ref="BI95:BI98"/>
    <mergeCell ref="BJ95:BJ98"/>
    <mergeCell ref="BA97:BA98"/>
    <mergeCell ref="BB97:BB98"/>
    <mergeCell ref="BC97:BC98"/>
    <mergeCell ref="BD97:BD98"/>
    <mergeCell ref="BJ91:BJ94"/>
    <mergeCell ref="BA93:BA94"/>
    <mergeCell ref="BB93:BB94"/>
    <mergeCell ref="BC93:BC94"/>
    <mergeCell ref="BD93:BD94"/>
    <mergeCell ref="BI91:BI94"/>
    <mergeCell ref="BI75:BI78"/>
    <mergeCell ref="BJ75:BJ78"/>
    <mergeCell ref="BA77:BA78"/>
    <mergeCell ref="BB77:BB78"/>
    <mergeCell ref="BC77:BC78"/>
    <mergeCell ref="BA103:BA104"/>
    <mergeCell ref="BB103:BB104"/>
    <mergeCell ref="BC103:BC104"/>
    <mergeCell ref="BD103:BD104"/>
    <mergeCell ref="BH103:BH106"/>
    <mergeCell ref="BA99:BA100"/>
    <mergeCell ref="BB99:BB100"/>
    <mergeCell ref="BC99:BC100"/>
    <mergeCell ref="BD99:BD100"/>
    <mergeCell ref="BH99:BH102"/>
    <mergeCell ref="BI103:BI106"/>
    <mergeCell ref="BJ103:BJ106"/>
    <mergeCell ref="BA105:BA106"/>
    <mergeCell ref="BB105:BB106"/>
    <mergeCell ref="BC105:BC106"/>
    <mergeCell ref="BD105:BD106"/>
    <mergeCell ref="BA107:BA108"/>
    <mergeCell ref="BB107:BB108"/>
    <mergeCell ref="BC107:BC108"/>
    <mergeCell ref="BD107:BD108"/>
    <mergeCell ref="BH107:BH110"/>
    <mergeCell ref="BI107:BI110"/>
    <mergeCell ref="BJ107:BJ110"/>
    <mergeCell ref="BA109:BA110"/>
    <mergeCell ref="BB109:BB110"/>
    <mergeCell ref="BC109:BC110"/>
    <mergeCell ref="BD109:BD110"/>
    <mergeCell ref="BJ99:BJ102"/>
    <mergeCell ref="BA101:BA102"/>
    <mergeCell ref="BB101:BB102"/>
    <mergeCell ref="BC101:BC102"/>
    <mergeCell ref="BD101:BD102"/>
    <mergeCell ref="BI111:BI114"/>
    <mergeCell ref="BJ111:BJ114"/>
    <mergeCell ref="BA113:BA114"/>
    <mergeCell ref="BB113:BB114"/>
    <mergeCell ref="BC113:BC114"/>
    <mergeCell ref="BD113:BD114"/>
    <mergeCell ref="BA115:BA116"/>
    <mergeCell ref="BB115:BB116"/>
    <mergeCell ref="BC115:BC116"/>
    <mergeCell ref="BD115:BD116"/>
    <mergeCell ref="BH115:BH118"/>
    <mergeCell ref="BI115:BI118"/>
    <mergeCell ref="BJ115:BJ118"/>
    <mergeCell ref="BA117:BA118"/>
    <mergeCell ref="BB117:BB118"/>
    <mergeCell ref="BC117:BC118"/>
    <mergeCell ref="BD117:BD118"/>
    <mergeCell ref="BA111:BA112"/>
    <mergeCell ref="BB111:BB112"/>
    <mergeCell ref="BC111:BC112"/>
    <mergeCell ref="BD111:BD112"/>
    <mergeCell ref="BH111:BH114"/>
    <mergeCell ref="BI119:BI122"/>
    <mergeCell ref="BJ119:BJ122"/>
    <mergeCell ref="BA121:BA122"/>
    <mergeCell ref="BB121:BB122"/>
    <mergeCell ref="BC121:BC122"/>
    <mergeCell ref="BD121:BD122"/>
    <mergeCell ref="BA123:BA124"/>
    <mergeCell ref="BB123:BB124"/>
    <mergeCell ref="BC123:BC124"/>
    <mergeCell ref="BD123:BD124"/>
    <mergeCell ref="BH123:BH126"/>
    <mergeCell ref="BI123:BI126"/>
    <mergeCell ref="BJ123:BJ126"/>
    <mergeCell ref="BA125:BA126"/>
    <mergeCell ref="BB125:BB126"/>
    <mergeCell ref="BC125:BC126"/>
    <mergeCell ref="BD125:BD126"/>
    <mergeCell ref="BA119:BA120"/>
    <mergeCell ref="BB119:BB120"/>
    <mergeCell ref="BC119:BC120"/>
    <mergeCell ref="BD119:BD120"/>
    <mergeCell ref="BH119:BH122"/>
    <mergeCell ref="BI127:BI130"/>
    <mergeCell ref="BJ127:BJ130"/>
    <mergeCell ref="BA129:BA130"/>
    <mergeCell ref="BB129:BB130"/>
    <mergeCell ref="BC129:BC130"/>
    <mergeCell ref="BD129:BD130"/>
    <mergeCell ref="BA131:BA132"/>
    <mergeCell ref="BB131:BB132"/>
    <mergeCell ref="BC131:BC132"/>
    <mergeCell ref="BD131:BD132"/>
    <mergeCell ref="BH131:BH134"/>
    <mergeCell ref="BI131:BI134"/>
    <mergeCell ref="BJ131:BJ134"/>
    <mergeCell ref="BA133:BA134"/>
    <mergeCell ref="BB133:BB134"/>
    <mergeCell ref="BC133:BC134"/>
    <mergeCell ref="BD133:BD134"/>
    <mergeCell ref="BA127:BA128"/>
    <mergeCell ref="BB127:BB128"/>
    <mergeCell ref="BC127:BC128"/>
    <mergeCell ref="BD127:BD128"/>
    <mergeCell ref="BH127:BH130"/>
    <mergeCell ref="BI135:BI138"/>
    <mergeCell ref="BJ135:BJ138"/>
    <mergeCell ref="BA137:BA138"/>
    <mergeCell ref="BB137:BB138"/>
    <mergeCell ref="BC137:BC138"/>
    <mergeCell ref="BD137:BD138"/>
    <mergeCell ref="BA139:BA140"/>
    <mergeCell ref="BB139:BB140"/>
    <mergeCell ref="BC139:BC140"/>
    <mergeCell ref="BD139:BD140"/>
    <mergeCell ref="BH139:BH142"/>
    <mergeCell ref="BI139:BI142"/>
    <mergeCell ref="BJ139:BJ142"/>
    <mergeCell ref="BA141:BA142"/>
    <mergeCell ref="BB141:BB142"/>
    <mergeCell ref="BC141:BC142"/>
    <mergeCell ref="BD141:BD142"/>
    <mergeCell ref="BA135:BA136"/>
    <mergeCell ref="BB135:BB136"/>
    <mergeCell ref="BC135:BC136"/>
    <mergeCell ref="BD135:BD136"/>
    <mergeCell ref="BH135:BH138"/>
    <mergeCell ref="BI143:BI146"/>
    <mergeCell ref="BJ143:BJ146"/>
    <mergeCell ref="BA145:BA146"/>
    <mergeCell ref="BB145:BB146"/>
    <mergeCell ref="BC145:BC146"/>
    <mergeCell ref="BD145:BD146"/>
    <mergeCell ref="BA147:BA148"/>
    <mergeCell ref="BB147:BB148"/>
    <mergeCell ref="BC147:BC148"/>
    <mergeCell ref="BD147:BD148"/>
    <mergeCell ref="BH147:BH150"/>
    <mergeCell ref="BI147:BI150"/>
    <mergeCell ref="BJ147:BJ150"/>
    <mergeCell ref="BA149:BA150"/>
    <mergeCell ref="BB149:BB150"/>
    <mergeCell ref="BC149:BC150"/>
    <mergeCell ref="BD149:BD150"/>
    <mergeCell ref="BA143:BA144"/>
    <mergeCell ref="BB143:BB144"/>
    <mergeCell ref="BC143:BC144"/>
    <mergeCell ref="BD143:BD144"/>
    <mergeCell ref="BH143:BH146"/>
    <mergeCell ref="BI151:BI154"/>
    <mergeCell ref="BJ151:BJ154"/>
    <mergeCell ref="BA153:BA154"/>
    <mergeCell ref="BB153:BB154"/>
    <mergeCell ref="BC153:BC154"/>
    <mergeCell ref="BD153:BD154"/>
    <mergeCell ref="BA155:BA156"/>
    <mergeCell ref="BB155:BB156"/>
    <mergeCell ref="BC155:BC156"/>
    <mergeCell ref="BD155:BD156"/>
    <mergeCell ref="BH155:BH158"/>
    <mergeCell ref="BI155:BI158"/>
    <mergeCell ref="BJ155:BJ158"/>
    <mergeCell ref="BA157:BA158"/>
    <mergeCell ref="BB157:BB158"/>
    <mergeCell ref="BC157:BC158"/>
    <mergeCell ref="BD157:BD158"/>
    <mergeCell ref="BA151:BA152"/>
    <mergeCell ref="BB151:BB152"/>
    <mergeCell ref="BC151:BC152"/>
    <mergeCell ref="BD151:BD152"/>
    <mergeCell ref="BH151:BH154"/>
    <mergeCell ref="BI159:BI162"/>
    <mergeCell ref="BJ159:BJ162"/>
    <mergeCell ref="BA161:BA162"/>
    <mergeCell ref="BB161:BB162"/>
    <mergeCell ref="BC161:BC162"/>
    <mergeCell ref="BD161:BD162"/>
    <mergeCell ref="BA163:BA164"/>
    <mergeCell ref="BB163:BB164"/>
    <mergeCell ref="BC163:BC164"/>
    <mergeCell ref="BD163:BD164"/>
    <mergeCell ref="BH163:BH166"/>
    <mergeCell ref="BI163:BI166"/>
    <mergeCell ref="BJ163:BJ166"/>
    <mergeCell ref="BA165:BA166"/>
    <mergeCell ref="BB165:BB166"/>
    <mergeCell ref="BC165:BC166"/>
    <mergeCell ref="BD165:BD166"/>
    <mergeCell ref="BA159:BA160"/>
    <mergeCell ref="BB159:BB160"/>
    <mergeCell ref="BC159:BC160"/>
    <mergeCell ref="BD159:BD160"/>
    <mergeCell ref="BH159:BH162"/>
    <mergeCell ref="BI167:BI170"/>
    <mergeCell ref="BJ167:BJ170"/>
    <mergeCell ref="BA169:BA170"/>
    <mergeCell ref="BB169:BB170"/>
    <mergeCell ref="BC169:BC170"/>
    <mergeCell ref="BD169:BD170"/>
    <mergeCell ref="BA171:BA172"/>
    <mergeCell ref="BB171:BB172"/>
    <mergeCell ref="BC171:BC172"/>
    <mergeCell ref="BD171:BD172"/>
    <mergeCell ref="BH171:BH174"/>
    <mergeCell ref="BI171:BI174"/>
    <mergeCell ref="BJ171:BJ174"/>
    <mergeCell ref="BA173:BA174"/>
    <mergeCell ref="BB173:BB174"/>
    <mergeCell ref="BC173:BC174"/>
    <mergeCell ref="BD173:BD174"/>
    <mergeCell ref="BA167:BA168"/>
    <mergeCell ref="BB167:BB168"/>
    <mergeCell ref="BC167:BC168"/>
    <mergeCell ref="BD167:BD168"/>
    <mergeCell ref="BH167:BH170"/>
    <mergeCell ref="BI175:BI178"/>
    <mergeCell ref="BJ175:BJ178"/>
    <mergeCell ref="BA177:BA178"/>
    <mergeCell ref="BB177:BB178"/>
    <mergeCell ref="BC177:BC178"/>
    <mergeCell ref="BD177:BD178"/>
    <mergeCell ref="BA179:BA180"/>
    <mergeCell ref="BB179:BB180"/>
    <mergeCell ref="BC179:BC180"/>
    <mergeCell ref="BD179:BD180"/>
    <mergeCell ref="BH179:BH182"/>
    <mergeCell ref="BI179:BI182"/>
    <mergeCell ref="BJ179:BJ182"/>
    <mergeCell ref="BA181:BA182"/>
    <mergeCell ref="BB181:BB182"/>
    <mergeCell ref="BC181:BC182"/>
    <mergeCell ref="BD181:BD182"/>
    <mergeCell ref="BA175:BA176"/>
    <mergeCell ref="BB175:BB176"/>
    <mergeCell ref="BC175:BC176"/>
    <mergeCell ref="BD175:BD176"/>
    <mergeCell ref="BH175:BH178"/>
    <mergeCell ref="BI183:BI186"/>
    <mergeCell ref="BJ183:BJ186"/>
    <mergeCell ref="BA185:BA186"/>
    <mergeCell ref="BB185:BB186"/>
    <mergeCell ref="BC185:BC186"/>
    <mergeCell ref="BD185:BD186"/>
    <mergeCell ref="BA187:BA188"/>
    <mergeCell ref="BB187:BB188"/>
    <mergeCell ref="BC187:BC188"/>
    <mergeCell ref="BD187:BD188"/>
    <mergeCell ref="BH187:BH190"/>
    <mergeCell ref="BI187:BI190"/>
    <mergeCell ref="BJ187:BJ190"/>
    <mergeCell ref="BA189:BA190"/>
    <mergeCell ref="BB189:BB190"/>
    <mergeCell ref="BC189:BC190"/>
    <mergeCell ref="BD189:BD190"/>
    <mergeCell ref="BA183:BA184"/>
    <mergeCell ref="BB183:BB184"/>
    <mergeCell ref="BC183:BC184"/>
    <mergeCell ref="BD183:BD184"/>
    <mergeCell ref="BH183:BH186"/>
    <mergeCell ref="BI191:BI194"/>
    <mergeCell ref="BJ191:BJ194"/>
    <mergeCell ref="BA193:BA194"/>
    <mergeCell ref="BB193:BB194"/>
    <mergeCell ref="BC193:BC194"/>
    <mergeCell ref="BD193:BD194"/>
    <mergeCell ref="BA195:BA196"/>
    <mergeCell ref="BB195:BB196"/>
    <mergeCell ref="BC195:BC196"/>
    <mergeCell ref="BD195:BD196"/>
    <mergeCell ref="BH195:BH198"/>
    <mergeCell ref="BI195:BI198"/>
    <mergeCell ref="BJ195:BJ198"/>
    <mergeCell ref="BA197:BA198"/>
    <mergeCell ref="BB197:BB198"/>
    <mergeCell ref="BC197:BC198"/>
    <mergeCell ref="BD197:BD198"/>
    <mergeCell ref="BA191:BA192"/>
    <mergeCell ref="BB191:BB192"/>
    <mergeCell ref="BC191:BC192"/>
    <mergeCell ref="BD191:BD192"/>
    <mergeCell ref="BH191:BH194"/>
    <mergeCell ref="BI199:BI202"/>
    <mergeCell ref="BJ199:BJ202"/>
    <mergeCell ref="BA201:BA202"/>
    <mergeCell ref="BB201:BB202"/>
    <mergeCell ref="BC201:BC202"/>
    <mergeCell ref="BD201:BD202"/>
    <mergeCell ref="BA203:BA204"/>
    <mergeCell ref="BB203:BB204"/>
    <mergeCell ref="BC203:BC204"/>
    <mergeCell ref="BD203:BD204"/>
    <mergeCell ref="BH203:BH206"/>
    <mergeCell ref="BI203:BI206"/>
    <mergeCell ref="BJ203:BJ206"/>
    <mergeCell ref="BA205:BA206"/>
    <mergeCell ref="BB205:BB206"/>
    <mergeCell ref="BC205:BC206"/>
    <mergeCell ref="BD205:BD206"/>
    <mergeCell ref="BA199:BA200"/>
    <mergeCell ref="BB199:BB200"/>
    <mergeCell ref="BC199:BC200"/>
    <mergeCell ref="BD199:BD200"/>
    <mergeCell ref="BH199:BH202"/>
    <mergeCell ref="BI207:BI210"/>
    <mergeCell ref="BJ207:BJ210"/>
    <mergeCell ref="BA209:BA210"/>
    <mergeCell ref="BB209:BB210"/>
    <mergeCell ref="BC209:BC210"/>
    <mergeCell ref="BD209:BD210"/>
    <mergeCell ref="BA211:BA212"/>
    <mergeCell ref="BB211:BB212"/>
    <mergeCell ref="BC211:BC212"/>
    <mergeCell ref="BD211:BD212"/>
    <mergeCell ref="BH211:BH214"/>
    <mergeCell ref="BI211:BI214"/>
    <mergeCell ref="BJ211:BJ214"/>
    <mergeCell ref="BA213:BA214"/>
    <mergeCell ref="BB213:BB214"/>
    <mergeCell ref="BC213:BC214"/>
    <mergeCell ref="BD213:BD214"/>
    <mergeCell ref="BA207:BA208"/>
    <mergeCell ref="BB207:BB208"/>
    <mergeCell ref="BC207:BC208"/>
    <mergeCell ref="BD207:BD208"/>
    <mergeCell ref="BH207:BH210"/>
    <mergeCell ref="BI215:BI218"/>
    <mergeCell ref="BJ215:BJ218"/>
    <mergeCell ref="BA217:BA218"/>
    <mergeCell ref="BB217:BB218"/>
    <mergeCell ref="BC217:BC218"/>
    <mergeCell ref="BD217:BD218"/>
    <mergeCell ref="BA219:BA220"/>
    <mergeCell ref="BB219:BB220"/>
    <mergeCell ref="BC219:BC220"/>
    <mergeCell ref="BD219:BD220"/>
    <mergeCell ref="BH219:BH222"/>
    <mergeCell ref="BI219:BI222"/>
    <mergeCell ref="BJ219:BJ222"/>
    <mergeCell ref="BA221:BA222"/>
    <mergeCell ref="BB221:BB222"/>
    <mergeCell ref="BC221:BC222"/>
    <mergeCell ref="BD221:BD222"/>
    <mergeCell ref="BA215:BA216"/>
    <mergeCell ref="BB215:BB216"/>
    <mergeCell ref="BC215:BC216"/>
    <mergeCell ref="BD215:BD216"/>
    <mergeCell ref="BH215:BH218"/>
    <mergeCell ref="BI223:BI226"/>
    <mergeCell ref="BJ223:BJ226"/>
    <mergeCell ref="BA225:BA226"/>
    <mergeCell ref="BB225:BB226"/>
    <mergeCell ref="BC225:BC226"/>
    <mergeCell ref="BD225:BD226"/>
    <mergeCell ref="BA227:BA228"/>
    <mergeCell ref="BB227:BB228"/>
    <mergeCell ref="BC227:BC228"/>
    <mergeCell ref="BD227:BD228"/>
    <mergeCell ref="BH227:BH230"/>
    <mergeCell ref="BI227:BI230"/>
    <mergeCell ref="BJ227:BJ230"/>
    <mergeCell ref="BA229:BA230"/>
    <mergeCell ref="BB229:BB230"/>
    <mergeCell ref="BC229:BC230"/>
    <mergeCell ref="BD229:BD230"/>
    <mergeCell ref="BA223:BA224"/>
    <mergeCell ref="BB223:BB224"/>
    <mergeCell ref="BC223:BC224"/>
    <mergeCell ref="BD223:BD224"/>
    <mergeCell ref="BH223:BH226"/>
    <mergeCell ref="BI231:BI234"/>
    <mergeCell ref="BJ231:BJ234"/>
    <mergeCell ref="BA233:BA234"/>
    <mergeCell ref="BB233:BB234"/>
    <mergeCell ref="BC233:BC234"/>
    <mergeCell ref="BD233:BD234"/>
    <mergeCell ref="BA235:BA236"/>
    <mergeCell ref="BB235:BB236"/>
    <mergeCell ref="BC235:BC236"/>
    <mergeCell ref="BD235:BD236"/>
    <mergeCell ref="BH235:BH238"/>
    <mergeCell ref="BI235:BI238"/>
    <mergeCell ref="BJ235:BJ238"/>
    <mergeCell ref="BA237:BA238"/>
    <mergeCell ref="BB237:BB238"/>
    <mergeCell ref="BC237:BC238"/>
    <mergeCell ref="BD237:BD238"/>
    <mergeCell ref="BA231:BA232"/>
    <mergeCell ref="BB231:BB232"/>
    <mergeCell ref="BC231:BC232"/>
    <mergeCell ref="BD231:BD232"/>
    <mergeCell ref="BH231:BH234"/>
    <mergeCell ref="BI239:BI242"/>
    <mergeCell ref="BJ239:BJ242"/>
    <mergeCell ref="BA241:BA242"/>
    <mergeCell ref="BB241:BB242"/>
    <mergeCell ref="BC241:BC242"/>
    <mergeCell ref="BD241:BD242"/>
    <mergeCell ref="BA243:BA244"/>
    <mergeCell ref="BB243:BB244"/>
    <mergeCell ref="BC243:BC244"/>
    <mergeCell ref="BD243:BD244"/>
    <mergeCell ref="BH243:BH246"/>
    <mergeCell ref="BI243:BI246"/>
    <mergeCell ref="BJ243:BJ246"/>
    <mergeCell ref="BA245:BA246"/>
    <mergeCell ref="BB245:BB246"/>
    <mergeCell ref="BC245:BC246"/>
    <mergeCell ref="BD245:BD246"/>
    <mergeCell ref="BA239:BA240"/>
    <mergeCell ref="BB239:BB240"/>
    <mergeCell ref="BC239:BC240"/>
    <mergeCell ref="BD239:BD240"/>
    <mergeCell ref="BH239:BH242"/>
    <mergeCell ref="BI247:BI250"/>
    <mergeCell ref="BJ247:BJ250"/>
    <mergeCell ref="BA249:BA250"/>
    <mergeCell ref="BB249:BB250"/>
    <mergeCell ref="BC249:BC250"/>
    <mergeCell ref="BD249:BD250"/>
    <mergeCell ref="BA251:BA252"/>
    <mergeCell ref="BB251:BB252"/>
    <mergeCell ref="BC251:BC252"/>
    <mergeCell ref="BD251:BD252"/>
    <mergeCell ref="BH251:BH254"/>
    <mergeCell ref="BI251:BI254"/>
    <mergeCell ref="BJ251:BJ254"/>
    <mergeCell ref="BA253:BA254"/>
    <mergeCell ref="BB253:BB254"/>
    <mergeCell ref="BC253:BC254"/>
    <mergeCell ref="BD253:BD254"/>
    <mergeCell ref="BA247:BA248"/>
    <mergeCell ref="BB247:BB248"/>
    <mergeCell ref="BC247:BC248"/>
    <mergeCell ref="BD247:BD248"/>
    <mergeCell ref="BH247:BH250"/>
    <mergeCell ref="BI255:BI258"/>
    <mergeCell ref="BJ255:BJ258"/>
    <mergeCell ref="BA257:BA258"/>
    <mergeCell ref="BB257:BB258"/>
    <mergeCell ref="BC257:BC258"/>
    <mergeCell ref="BD257:BD258"/>
    <mergeCell ref="BA259:BA260"/>
    <mergeCell ref="BB259:BB260"/>
    <mergeCell ref="BC259:BC260"/>
    <mergeCell ref="BD259:BD260"/>
    <mergeCell ref="BH259:BH262"/>
    <mergeCell ref="BI259:BI262"/>
    <mergeCell ref="BJ259:BJ262"/>
    <mergeCell ref="BA261:BA262"/>
    <mergeCell ref="BB261:BB262"/>
    <mergeCell ref="BC261:BC262"/>
    <mergeCell ref="BD261:BD262"/>
    <mergeCell ref="BA255:BA256"/>
    <mergeCell ref="BB255:BB256"/>
    <mergeCell ref="BC255:BC256"/>
    <mergeCell ref="BD255:BD256"/>
    <mergeCell ref="BH255:BH258"/>
    <mergeCell ref="BI263:BI266"/>
    <mergeCell ref="BJ263:BJ266"/>
    <mergeCell ref="BA265:BA266"/>
    <mergeCell ref="BB265:BB266"/>
    <mergeCell ref="BC265:BC266"/>
    <mergeCell ref="BD265:BD266"/>
    <mergeCell ref="BA267:BA268"/>
    <mergeCell ref="BB267:BB268"/>
    <mergeCell ref="BC267:BC268"/>
    <mergeCell ref="BD267:BD268"/>
    <mergeCell ref="BH267:BH270"/>
    <mergeCell ref="BI267:BI270"/>
    <mergeCell ref="BJ267:BJ270"/>
    <mergeCell ref="BA269:BA270"/>
    <mergeCell ref="BB269:BB270"/>
    <mergeCell ref="BC269:BC270"/>
    <mergeCell ref="BD269:BD270"/>
    <mergeCell ref="BA263:BA264"/>
    <mergeCell ref="BB263:BB264"/>
    <mergeCell ref="BC263:BC264"/>
    <mergeCell ref="BD263:BD264"/>
    <mergeCell ref="BH263:BH266"/>
    <mergeCell ref="BI271:BI274"/>
    <mergeCell ref="BJ271:BJ274"/>
    <mergeCell ref="BA273:BA274"/>
    <mergeCell ref="BB273:BB274"/>
    <mergeCell ref="BC273:BC274"/>
    <mergeCell ref="BD273:BD274"/>
    <mergeCell ref="BA275:BA276"/>
    <mergeCell ref="BB275:BB276"/>
    <mergeCell ref="BC275:BC276"/>
    <mergeCell ref="BD275:BD276"/>
    <mergeCell ref="BH275:BH278"/>
    <mergeCell ref="BI275:BI278"/>
    <mergeCell ref="BJ275:BJ278"/>
    <mergeCell ref="BA277:BA278"/>
    <mergeCell ref="BB277:BB278"/>
    <mergeCell ref="BC277:BC278"/>
    <mergeCell ref="BD277:BD278"/>
    <mergeCell ref="BA271:BA272"/>
    <mergeCell ref="BB271:BB272"/>
    <mergeCell ref="BC271:BC272"/>
    <mergeCell ref="BD271:BD272"/>
    <mergeCell ref="BH271:BH274"/>
    <mergeCell ref="BI279:BI282"/>
    <mergeCell ref="BJ279:BJ282"/>
    <mergeCell ref="BA281:BA282"/>
    <mergeCell ref="BB281:BB282"/>
    <mergeCell ref="BC281:BC282"/>
    <mergeCell ref="BD281:BD282"/>
    <mergeCell ref="BA283:BA284"/>
    <mergeCell ref="BB283:BB284"/>
    <mergeCell ref="BC283:BC284"/>
    <mergeCell ref="BD283:BD284"/>
    <mergeCell ref="BH283:BH286"/>
    <mergeCell ref="BI283:BI286"/>
    <mergeCell ref="BJ283:BJ286"/>
    <mergeCell ref="BA285:BA286"/>
    <mergeCell ref="BB285:BB286"/>
    <mergeCell ref="BC285:BC286"/>
    <mergeCell ref="BD285:BD286"/>
    <mergeCell ref="BA279:BA280"/>
    <mergeCell ref="BB279:BB280"/>
    <mergeCell ref="BC279:BC280"/>
    <mergeCell ref="BD279:BD280"/>
    <mergeCell ref="BH279:BH282"/>
    <mergeCell ref="BI287:BI290"/>
    <mergeCell ref="BJ287:BJ290"/>
    <mergeCell ref="BA289:BA290"/>
    <mergeCell ref="BB289:BB290"/>
    <mergeCell ref="BC289:BC290"/>
    <mergeCell ref="BD289:BD290"/>
    <mergeCell ref="BA291:BA292"/>
    <mergeCell ref="BB291:BB292"/>
    <mergeCell ref="BC291:BC292"/>
    <mergeCell ref="BD291:BD292"/>
    <mergeCell ref="BH291:BH294"/>
    <mergeCell ref="BI291:BI294"/>
    <mergeCell ref="BJ291:BJ294"/>
    <mergeCell ref="BA293:BA294"/>
    <mergeCell ref="BB293:BB294"/>
    <mergeCell ref="BC293:BC294"/>
    <mergeCell ref="BD293:BD294"/>
    <mergeCell ref="BA287:BA288"/>
    <mergeCell ref="BB287:BB288"/>
    <mergeCell ref="BC287:BC288"/>
    <mergeCell ref="BD287:BD288"/>
    <mergeCell ref="BH287:BH290"/>
    <mergeCell ref="BI295:BI298"/>
    <mergeCell ref="BJ295:BJ298"/>
    <mergeCell ref="BA297:BA298"/>
    <mergeCell ref="BB297:BB298"/>
    <mergeCell ref="BC297:BC298"/>
    <mergeCell ref="BD297:BD298"/>
    <mergeCell ref="BA299:BA300"/>
    <mergeCell ref="BB299:BB300"/>
    <mergeCell ref="BC299:BC300"/>
    <mergeCell ref="BD299:BD300"/>
    <mergeCell ref="BH299:BH302"/>
    <mergeCell ref="BI299:BI302"/>
    <mergeCell ref="BJ299:BJ302"/>
    <mergeCell ref="BA301:BA302"/>
    <mergeCell ref="BB301:BB302"/>
    <mergeCell ref="BC301:BC302"/>
    <mergeCell ref="BD301:BD302"/>
    <mergeCell ref="BA295:BA296"/>
    <mergeCell ref="BB295:BB296"/>
    <mergeCell ref="BC295:BC296"/>
    <mergeCell ref="BD295:BD296"/>
    <mergeCell ref="BH295:BH298"/>
    <mergeCell ref="BI303:BI306"/>
    <mergeCell ref="BJ303:BJ306"/>
    <mergeCell ref="BA305:BA306"/>
    <mergeCell ref="BB305:BB306"/>
    <mergeCell ref="BC305:BC306"/>
    <mergeCell ref="BD305:BD306"/>
    <mergeCell ref="BA307:BA308"/>
    <mergeCell ref="BB307:BB308"/>
    <mergeCell ref="BC307:BC308"/>
    <mergeCell ref="BD307:BD308"/>
    <mergeCell ref="BH307:BH310"/>
    <mergeCell ref="BI307:BI310"/>
    <mergeCell ref="BJ307:BJ310"/>
    <mergeCell ref="BA309:BA310"/>
    <mergeCell ref="BB309:BB310"/>
    <mergeCell ref="BC309:BC310"/>
    <mergeCell ref="BD309:BD310"/>
    <mergeCell ref="BA303:BA304"/>
    <mergeCell ref="BB303:BB304"/>
    <mergeCell ref="BC303:BC304"/>
    <mergeCell ref="BD303:BD304"/>
    <mergeCell ref="BH303:BH306"/>
    <mergeCell ref="BI311:BI314"/>
    <mergeCell ref="BJ311:BJ314"/>
    <mergeCell ref="BA313:BA314"/>
    <mergeCell ref="BB313:BB314"/>
    <mergeCell ref="BC313:BC314"/>
    <mergeCell ref="BD313:BD314"/>
    <mergeCell ref="BA315:BA316"/>
    <mergeCell ref="BB315:BB316"/>
    <mergeCell ref="BC315:BC316"/>
    <mergeCell ref="BD315:BD316"/>
    <mergeCell ref="BH315:BH318"/>
    <mergeCell ref="BI315:BI318"/>
    <mergeCell ref="BJ315:BJ318"/>
    <mergeCell ref="BA317:BA318"/>
    <mergeCell ref="BB317:BB318"/>
    <mergeCell ref="BC317:BC318"/>
    <mergeCell ref="BD317:BD318"/>
    <mergeCell ref="BA311:BA312"/>
    <mergeCell ref="BB311:BB312"/>
    <mergeCell ref="BC311:BC312"/>
    <mergeCell ref="BD311:BD312"/>
    <mergeCell ref="BH311:BH314"/>
    <mergeCell ref="BI319:BI322"/>
    <mergeCell ref="BJ319:BJ322"/>
    <mergeCell ref="BA321:BA322"/>
    <mergeCell ref="BB321:BB322"/>
    <mergeCell ref="BC321:BC322"/>
    <mergeCell ref="BD321:BD322"/>
    <mergeCell ref="BA323:BA324"/>
    <mergeCell ref="BB323:BB324"/>
    <mergeCell ref="BC323:BC324"/>
    <mergeCell ref="BD323:BD324"/>
    <mergeCell ref="BH323:BH326"/>
    <mergeCell ref="BI323:BI326"/>
    <mergeCell ref="BJ323:BJ326"/>
    <mergeCell ref="BA325:BA326"/>
    <mergeCell ref="BB325:BB326"/>
    <mergeCell ref="BC325:BC326"/>
    <mergeCell ref="BD325:BD326"/>
    <mergeCell ref="BA319:BA320"/>
    <mergeCell ref="BB319:BB320"/>
    <mergeCell ref="BC319:BC320"/>
    <mergeCell ref="BD319:BD320"/>
    <mergeCell ref="BH319:BH322"/>
    <mergeCell ref="BI327:BI330"/>
    <mergeCell ref="BJ327:BJ330"/>
    <mergeCell ref="BA329:BA330"/>
    <mergeCell ref="BB329:BB330"/>
    <mergeCell ref="BC329:BC330"/>
    <mergeCell ref="BD329:BD330"/>
    <mergeCell ref="BA331:BA332"/>
    <mergeCell ref="BB331:BB332"/>
    <mergeCell ref="BC331:BC332"/>
    <mergeCell ref="BD331:BD332"/>
    <mergeCell ref="BH331:BH334"/>
    <mergeCell ref="BI331:BI334"/>
    <mergeCell ref="BJ331:BJ334"/>
    <mergeCell ref="BA333:BA334"/>
    <mergeCell ref="BB333:BB334"/>
    <mergeCell ref="BC333:BC334"/>
    <mergeCell ref="BD333:BD334"/>
    <mergeCell ref="BA327:BA328"/>
    <mergeCell ref="BB327:BB328"/>
    <mergeCell ref="BC327:BC328"/>
    <mergeCell ref="BD327:BD328"/>
    <mergeCell ref="BH327:BH330"/>
    <mergeCell ref="BI335:BI338"/>
    <mergeCell ref="BJ335:BJ338"/>
    <mergeCell ref="BA337:BA338"/>
    <mergeCell ref="BB337:BB338"/>
    <mergeCell ref="BC337:BC338"/>
    <mergeCell ref="BD337:BD338"/>
    <mergeCell ref="BA339:BA340"/>
    <mergeCell ref="BB339:BB340"/>
    <mergeCell ref="BC339:BC340"/>
    <mergeCell ref="BD339:BD340"/>
    <mergeCell ref="BH339:BH342"/>
    <mergeCell ref="BI339:BI342"/>
    <mergeCell ref="BJ339:BJ342"/>
    <mergeCell ref="BA341:BA342"/>
    <mergeCell ref="BB341:BB342"/>
    <mergeCell ref="BC341:BC342"/>
    <mergeCell ref="BD341:BD342"/>
    <mergeCell ref="BA335:BA336"/>
    <mergeCell ref="BB335:BB336"/>
    <mergeCell ref="BC335:BC336"/>
    <mergeCell ref="BD335:BD336"/>
    <mergeCell ref="BH335:BH338"/>
    <mergeCell ref="BI343:BI346"/>
    <mergeCell ref="BJ343:BJ346"/>
    <mergeCell ref="BA345:BA346"/>
    <mergeCell ref="BB345:BB346"/>
    <mergeCell ref="BC345:BC346"/>
    <mergeCell ref="BD345:BD346"/>
    <mergeCell ref="BA347:BA348"/>
    <mergeCell ref="BB347:BB348"/>
    <mergeCell ref="BC347:BC348"/>
    <mergeCell ref="BD347:BD348"/>
    <mergeCell ref="BH347:BH350"/>
    <mergeCell ref="BI347:BI350"/>
    <mergeCell ref="BJ347:BJ350"/>
    <mergeCell ref="BA349:BA350"/>
    <mergeCell ref="BB349:BB350"/>
    <mergeCell ref="BC349:BC350"/>
    <mergeCell ref="BD349:BD350"/>
    <mergeCell ref="BA343:BA344"/>
    <mergeCell ref="BB343:BB344"/>
    <mergeCell ref="BC343:BC344"/>
    <mergeCell ref="BD343:BD344"/>
    <mergeCell ref="BH343:BH346"/>
    <mergeCell ref="BI351:BI354"/>
    <mergeCell ref="BJ351:BJ354"/>
    <mergeCell ref="BA353:BA354"/>
    <mergeCell ref="BB353:BB354"/>
    <mergeCell ref="BC353:BC354"/>
    <mergeCell ref="BD353:BD354"/>
    <mergeCell ref="BA355:BA356"/>
    <mergeCell ref="BB355:BB356"/>
    <mergeCell ref="BC355:BC356"/>
    <mergeCell ref="BD355:BD356"/>
    <mergeCell ref="BH355:BH358"/>
    <mergeCell ref="BI355:BI358"/>
    <mergeCell ref="BJ355:BJ358"/>
    <mergeCell ref="BA357:BA358"/>
    <mergeCell ref="BB357:BB358"/>
    <mergeCell ref="BC357:BC358"/>
    <mergeCell ref="BD357:BD358"/>
    <mergeCell ref="BA351:BA352"/>
    <mergeCell ref="BB351:BB352"/>
    <mergeCell ref="BC351:BC352"/>
    <mergeCell ref="BD351:BD352"/>
    <mergeCell ref="BH351:BH354"/>
    <mergeCell ref="BI359:BI362"/>
    <mergeCell ref="BJ359:BJ362"/>
    <mergeCell ref="BA361:BA362"/>
    <mergeCell ref="BB361:BB362"/>
    <mergeCell ref="BC361:BC362"/>
    <mergeCell ref="BD361:BD362"/>
    <mergeCell ref="BA363:BA364"/>
    <mergeCell ref="BB363:BB364"/>
    <mergeCell ref="BC363:BC364"/>
    <mergeCell ref="BD363:BD364"/>
    <mergeCell ref="BH363:BH366"/>
    <mergeCell ref="BI363:BI366"/>
    <mergeCell ref="BJ363:BJ366"/>
    <mergeCell ref="BA365:BA366"/>
    <mergeCell ref="BB365:BB366"/>
    <mergeCell ref="BC365:BC366"/>
    <mergeCell ref="BD365:BD366"/>
    <mergeCell ref="BA359:BA360"/>
    <mergeCell ref="BB359:BB360"/>
    <mergeCell ref="BC359:BC360"/>
    <mergeCell ref="BD359:BD360"/>
    <mergeCell ref="BH359:BH362"/>
    <mergeCell ref="BI367:BI370"/>
    <mergeCell ref="BJ367:BJ370"/>
    <mergeCell ref="BA369:BA370"/>
    <mergeCell ref="BB369:BB370"/>
    <mergeCell ref="BC369:BC370"/>
    <mergeCell ref="BD369:BD370"/>
    <mergeCell ref="BA371:BA372"/>
    <mergeCell ref="BB371:BB372"/>
    <mergeCell ref="BC371:BC372"/>
    <mergeCell ref="BD371:BD372"/>
    <mergeCell ref="BH371:BH374"/>
    <mergeCell ref="BI371:BI374"/>
    <mergeCell ref="BJ371:BJ374"/>
    <mergeCell ref="BA373:BA374"/>
    <mergeCell ref="BB373:BB374"/>
    <mergeCell ref="BC373:BC374"/>
    <mergeCell ref="BD373:BD374"/>
    <mergeCell ref="BA367:BA368"/>
    <mergeCell ref="BB367:BB368"/>
    <mergeCell ref="BC367:BC368"/>
    <mergeCell ref="BD367:BD368"/>
    <mergeCell ref="BH367:BH370"/>
    <mergeCell ref="BI375:BI378"/>
    <mergeCell ref="BJ375:BJ378"/>
    <mergeCell ref="BA377:BA378"/>
    <mergeCell ref="BB377:BB378"/>
    <mergeCell ref="BC377:BC378"/>
    <mergeCell ref="BD377:BD378"/>
    <mergeCell ref="BA379:BA380"/>
    <mergeCell ref="BB379:BB380"/>
    <mergeCell ref="BC379:BC380"/>
    <mergeCell ref="BD379:BD380"/>
    <mergeCell ref="BH379:BH382"/>
    <mergeCell ref="BI379:BI382"/>
    <mergeCell ref="BJ379:BJ382"/>
    <mergeCell ref="BA381:BA382"/>
    <mergeCell ref="BB381:BB382"/>
    <mergeCell ref="BC381:BC382"/>
    <mergeCell ref="BD381:BD382"/>
    <mergeCell ref="BA375:BA376"/>
    <mergeCell ref="BB375:BB376"/>
    <mergeCell ref="BC375:BC376"/>
    <mergeCell ref="BD375:BD376"/>
    <mergeCell ref="BH375:BH378"/>
    <mergeCell ref="BI383:BI386"/>
    <mergeCell ref="BJ383:BJ386"/>
    <mergeCell ref="BA385:BA386"/>
    <mergeCell ref="BB385:BB386"/>
    <mergeCell ref="BC385:BC386"/>
    <mergeCell ref="BD385:BD386"/>
    <mergeCell ref="BA387:BA388"/>
    <mergeCell ref="BB387:BB388"/>
    <mergeCell ref="BC387:BC388"/>
    <mergeCell ref="BD387:BD388"/>
    <mergeCell ref="BH387:BH390"/>
    <mergeCell ref="BI387:BI390"/>
    <mergeCell ref="BJ387:BJ390"/>
    <mergeCell ref="BA389:BA390"/>
    <mergeCell ref="BB389:BB390"/>
    <mergeCell ref="BC389:BC390"/>
    <mergeCell ref="BD389:BD390"/>
    <mergeCell ref="BA383:BA384"/>
    <mergeCell ref="BB383:BB384"/>
    <mergeCell ref="BC383:BC384"/>
    <mergeCell ref="BD383:BD384"/>
    <mergeCell ref="BH383:BH386"/>
    <mergeCell ref="BI391:BI394"/>
    <mergeCell ref="BJ391:BJ394"/>
    <mergeCell ref="BA393:BA394"/>
    <mergeCell ref="BB393:BB394"/>
    <mergeCell ref="BC393:BC394"/>
    <mergeCell ref="BD393:BD394"/>
    <mergeCell ref="BA395:BA396"/>
    <mergeCell ref="BB395:BB396"/>
    <mergeCell ref="BC395:BC396"/>
    <mergeCell ref="BD395:BD396"/>
    <mergeCell ref="BH395:BH398"/>
    <mergeCell ref="BI395:BI398"/>
    <mergeCell ref="BJ395:BJ398"/>
    <mergeCell ref="BA397:BA398"/>
    <mergeCell ref="BB397:BB398"/>
    <mergeCell ref="BC397:BC398"/>
    <mergeCell ref="BD397:BD398"/>
    <mergeCell ref="BA391:BA392"/>
    <mergeCell ref="BB391:BB392"/>
    <mergeCell ref="BC391:BC392"/>
    <mergeCell ref="BD391:BD392"/>
    <mergeCell ref="BH391:BH394"/>
    <mergeCell ref="BI399:BI402"/>
    <mergeCell ref="BJ399:BJ402"/>
    <mergeCell ref="BA401:BA402"/>
    <mergeCell ref="BB401:BB402"/>
    <mergeCell ref="BC401:BC402"/>
    <mergeCell ref="BD401:BD402"/>
    <mergeCell ref="BA403:BA404"/>
    <mergeCell ref="BB403:BB404"/>
    <mergeCell ref="BC403:BC404"/>
    <mergeCell ref="BD403:BD404"/>
    <mergeCell ref="BH403:BH406"/>
    <mergeCell ref="BI403:BI406"/>
    <mergeCell ref="BJ403:BJ406"/>
    <mergeCell ref="BA405:BA406"/>
    <mergeCell ref="BB405:BB406"/>
    <mergeCell ref="BC405:BC406"/>
    <mergeCell ref="BD405:BD406"/>
    <mergeCell ref="BA399:BA400"/>
    <mergeCell ref="BB399:BB400"/>
    <mergeCell ref="BC399:BC400"/>
    <mergeCell ref="BD399:BD400"/>
    <mergeCell ref="BH399:BH402"/>
    <mergeCell ref="BI407:BI410"/>
    <mergeCell ref="BJ407:BJ410"/>
    <mergeCell ref="BA409:BA410"/>
    <mergeCell ref="BB409:BB410"/>
    <mergeCell ref="BC409:BC410"/>
    <mergeCell ref="BD409:BD410"/>
    <mergeCell ref="BA411:BA412"/>
    <mergeCell ref="BB411:BB412"/>
    <mergeCell ref="BC411:BC412"/>
    <mergeCell ref="BD411:BD412"/>
    <mergeCell ref="BH411:BH414"/>
    <mergeCell ref="BI411:BI414"/>
    <mergeCell ref="BJ411:BJ414"/>
    <mergeCell ref="BA413:BA414"/>
    <mergeCell ref="BB413:BB414"/>
    <mergeCell ref="BC413:BC414"/>
    <mergeCell ref="BD413:BD414"/>
    <mergeCell ref="BA407:BA408"/>
    <mergeCell ref="BB407:BB408"/>
    <mergeCell ref="BC407:BC408"/>
    <mergeCell ref="BD407:BD408"/>
    <mergeCell ref="BH407:BH410"/>
    <mergeCell ref="BI415:BI418"/>
    <mergeCell ref="BJ415:BJ418"/>
    <mergeCell ref="BA417:BA418"/>
    <mergeCell ref="BB417:BB418"/>
    <mergeCell ref="BC417:BC418"/>
    <mergeCell ref="BD417:BD418"/>
    <mergeCell ref="BA419:BA420"/>
    <mergeCell ref="BB419:BB420"/>
    <mergeCell ref="BC419:BC420"/>
    <mergeCell ref="BD419:BD420"/>
    <mergeCell ref="BH419:BH422"/>
    <mergeCell ref="BI419:BI422"/>
    <mergeCell ref="BJ419:BJ422"/>
    <mergeCell ref="BA421:BA422"/>
    <mergeCell ref="BB421:BB422"/>
    <mergeCell ref="BC421:BC422"/>
    <mergeCell ref="BD421:BD422"/>
    <mergeCell ref="BA415:BA416"/>
    <mergeCell ref="BB415:BB416"/>
    <mergeCell ref="BC415:BC416"/>
    <mergeCell ref="BD415:BD416"/>
    <mergeCell ref="BH415:BH418"/>
    <mergeCell ref="BI423:BI426"/>
    <mergeCell ref="BJ423:BJ426"/>
    <mergeCell ref="BA425:BA426"/>
    <mergeCell ref="BB425:BB426"/>
    <mergeCell ref="BC425:BC426"/>
    <mergeCell ref="BD425:BD426"/>
    <mergeCell ref="BA427:BA428"/>
    <mergeCell ref="BB427:BB428"/>
    <mergeCell ref="BC427:BC428"/>
    <mergeCell ref="BD427:BD428"/>
    <mergeCell ref="BH427:BH430"/>
    <mergeCell ref="BI427:BI430"/>
    <mergeCell ref="BJ427:BJ430"/>
    <mergeCell ref="BA429:BA430"/>
    <mergeCell ref="BB429:BB430"/>
    <mergeCell ref="BC429:BC430"/>
    <mergeCell ref="BD429:BD430"/>
    <mergeCell ref="BA423:BA424"/>
    <mergeCell ref="BB423:BB424"/>
    <mergeCell ref="BC423:BC424"/>
    <mergeCell ref="BD423:BD424"/>
    <mergeCell ref="BH423:BH426"/>
    <mergeCell ref="BI431:BI434"/>
    <mergeCell ref="BJ431:BJ434"/>
    <mergeCell ref="BA433:BA434"/>
    <mergeCell ref="BB433:BB434"/>
    <mergeCell ref="BC433:BC434"/>
    <mergeCell ref="BD433:BD434"/>
    <mergeCell ref="BA435:BA436"/>
    <mergeCell ref="BB435:BB436"/>
    <mergeCell ref="BC435:BC436"/>
    <mergeCell ref="BD435:BD436"/>
    <mergeCell ref="BH435:BH438"/>
    <mergeCell ref="BI435:BI438"/>
    <mergeCell ref="BJ435:BJ438"/>
    <mergeCell ref="BA437:BA438"/>
    <mergeCell ref="BB437:BB438"/>
    <mergeCell ref="BC437:BC438"/>
    <mergeCell ref="BD437:BD438"/>
    <mergeCell ref="BA431:BA432"/>
    <mergeCell ref="BB431:BB432"/>
    <mergeCell ref="BC431:BC432"/>
    <mergeCell ref="BD431:BD432"/>
    <mergeCell ref="BH431:BH434"/>
    <mergeCell ref="BI439:BI442"/>
    <mergeCell ref="BJ439:BJ442"/>
    <mergeCell ref="BA441:BA442"/>
    <mergeCell ref="BB441:BB442"/>
    <mergeCell ref="BC441:BC442"/>
    <mergeCell ref="BD441:BD442"/>
    <mergeCell ref="BA443:BA444"/>
    <mergeCell ref="BB443:BB444"/>
    <mergeCell ref="BC443:BC444"/>
    <mergeCell ref="BD443:BD444"/>
    <mergeCell ref="BH443:BH446"/>
    <mergeCell ref="BI443:BI446"/>
    <mergeCell ref="BJ443:BJ446"/>
    <mergeCell ref="BA445:BA446"/>
    <mergeCell ref="BB445:BB446"/>
    <mergeCell ref="BC445:BC446"/>
    <mergeCell ref="BD445:BD446"/>
    <mergeCell ref="BA439:BA440"/>
    <mergeCell ref="BB439:BB440"/>
    <mergeCell ref="BC439:BC440"/>
    <mergeCell ref="BD439:BD440"/>
    <mergeCell ref="BH439:BH442"/>
    <mergeCell ref="BI447:BI450"/>
    <mergeCell ref="BJ447:BJ450"/>
    <mergeCell ref="BA449:BA450"/>
    <mergeCell ref="BB449:BB450"/>
    <mergeCell ref="BC449:BC450"/>
    <mergeCell ref="BD449:BD450"/>
    <mergeCell ref="BA451:BA452"/>
    <mergeCell ref="BB451:BB452"/>
    <mergeCell ref="BC451:BC452"/>
    <mergeCell ref="BD451:BD452"/>
    <mergeCell ref="BH451:BH454"/>
    <mergeCell ref="BI451:BI454"/>
    <mergeCell ref="BJ451:BJ454"/>
    <mergeCell ref="BA453:BA454"/>
    <mergeCell ref="BB453:BB454"/>
    <mergeCell ref="BC453:BC454"/>
    <mergeCell ref="BD453:BD454"/>
    <mergeCell ref="BA447:BA448"/>
    <mergeCell ref="BB447:BB448"/>
    <mergeCell ref="BC447:BC448"/>
    <mergeCell ref="BD447:BD448"/>
    <mergeCell ref="BH447:BH450"/>
    <mergeCell ref="BI455:BI458"/>
    <mergeCell ref="BJ455:BJ458"/>
    <mergeCell ref="BA457:BA458"/>
    <mergeCell ref="BB457:BB458"/>
    <mergeCell ref="BC457:BC458"/>
    <mergeCell ref="BD457:BD458"/>
    <mergeCell ref="BA459:BA460"/>
    <mergeCell ref="BB459:BB460"/>
    <mergeCell ref="BC459:BC460"/>
    <mergeCell ref="BD459:BD460"/>
    <mergeCell ref="BH459:BH462"/>
    <mergeCell ref="BI459:BI462"/>
    <mergeCell ref="BJ459:BJ462"/>
    <mergeCell ref="BA461:BA462"/>
    <mergeCell ref="BB461:BB462"/>
    <mergeCell ref="BC461:BC462"/>
    <mergeCell ref="BD461:BD462"/>
    <mergeCell ref="BA455:BA456"/>
    <mergeCell ref="BB455:BB456"/>
    <mergeCell ref="BC455:BC456"/>
    <mergeCell ref="BD455:BD456"/>
    <mergeCell ref="BH455:BH458"/>
    <mergeCell ref="BI463:BI466"/>
    <mergeCell ref="BJ463:BJ466"/>
    <mergeCell ref="BA465:BA466"/>
    <mergeCell ref="BB465:BB466"/>
    <mergeCell ref="BC465:BC466"/>
    <mergeCell ref="BD465:BD466"/>
    <mergeCell ref="BA467:BA468"/>
    <mergeCell ref="BB467:BB468"/>
    <mergeCell ref="BC467:BC468"/>
    <mergeCell ref="BD467:BD468"/>
    <mergeCell ref="BH467:BH470"/>
    <mergeCell ref="BI467:BI470"/>
    <mergeCell ref="BJ467:BJ470"/>
    <mergeCell ref="BA469:BA470"/>
    <mergeCell ref="BB469:BB470"/>
    <mergeCell ref="BC469:BC470"/>
    <mergeCell ref="BD469:BD470"/>
    <mergeCell ref="BA463:BA464"/>
    <mergeCell ref="BB463:BB464"/>
    <mergeCell ref="BC463:BC464"/>
    <mergeCell ref="BD463:BD464"/>
    <mergeCell ref="BH463:BH466"/>
    <mergeCell ref="BI471:BI474"/>
    <mergeCell ref="BJ471:BJ474"/>
    <mergeCell ref="BA473:BA474"/>
    <mergeCell ref="BB473:BB474"/>
    <mergeCell ref="BC473:BC474"/>
    <mergeCell ref="BD473:BD474"/>
    <mergeCell ref="BA475:BA476"/>
    <mergeCell ref="BB475:BB476"/>
    <mergeCell ref="BC475:BC476"/>
    <mergeCell ref="BD475:BD476"/>
    <mergeCell ref="BH475:BH478"/>
    <mergeCell ref="BI475:BI478"/>
    <mergeCell ref="BJ475:BJ478"/>
    <mergeCell ref="BA477:BA478"/>
    <mergeCell ref="BB477:BB478"/>
    <mergeCell ref="BC477:BC478"/>
    <mergeCell ref="BD477:BD478"/>
    <mergeCell ref="BA471:BA472"/>
    <mergeCell ref="BB471:BB472"/>
    <mergeCell ref="BC471:BC472"/>
    <mergeCell ref="BD471:BD472"/>
    <mergeCell ref="BH471:BH474"/>
    <mergeCell ref="BI479:BI482"/>
    <mergeCell ref="BJ479:BJ482"/>
    <mergeCell ref="BA481:BA482"/>
    <mergeCell ref="BB481:BB482"/>
    <mergeCell ref="BC481:BC482"/>
    <mergeCell ref="BD481:BD482"/>
    <mergeCell ref="BA483:BA484"/>
    <mergeCell ref="BB483:BB484"/>
    <mergeCell ref="BC483:BC484"/>
    <mergeCell ref="BD483:BD484"/>
    <mergeCell ref="BH483:BH486"/>
    <mergeCell ref="BI483:BI486"/>
    <mergeCell ref="BJ483:BJ486"/>
    <mergeCell ref="BA485:BA486"/>
    <mergeCell ref="BB485:BB486"/>
    <mergeCell ref="BC485:BC486"/>
    <mergeCell ref="BD485:BD486"/>
    <mergeCell ref="BA479:BA480"/>
    <mergeCell ref="BB479:BB480"/>
    <mergeCell ref="BC479:BC480"/>
    <mergeCell ref="BD479:BD480"/>
    <mergeCell ref="BH479:BH482"/>
    <mergeCell ref="BI487:BI490"/>
    <mergeCell ref="BJ487:BJ490"/>
    <mergeCell ref="BA489:BA490"/>
    <mergeCell ref="BB489:BB490"/>
    <mergeCell ref="BC489:BC490"/>
    <mergeCell ref="BD489:BD490"/>
    <mergeCell ref="BA491:BA492"/>
    <mergeCell ref="BB491:BB492"/>
    <mergeCell ref="BC491:BC492"/>
    <mergeCell ref="BD491:BD492"/>
    <mergeCell ref="BH491:BH494"/>
    <mergeCell ref="BI491:BI494"/>
    <mergeCell ref="BJ491:BJ494"/>
    <mergeCell ref="BA493:BA494"/>
    <mergeCell ref="BB493:BB494"/>
    <mergeCell ref="BC493:BC494"/>
    <mergeCell ref="BD493:BD494"/>
    <mergeCell ref="BA487:BA488"/>
    <mergeCell ref="BB487:BB488"/>
    <mergeCell ref="BC487:BC488"/>
    <mergeCell ref="BD487:BD488"/>
    <mergeCell ref="BH487:BH490"/>
    <mergeCell ref="BI495:BI498"/>
    <mergeCell ref="BJ495:BJ498"/>
    <mergeCell ref="BA497:BA498"/>
    <mergeCell ref="BB497:BB498"/>
    <mergeCell ref="BC497:BC498"/>
    <mergeCell ref="BD497:BD498"/>
    <mergeCell ref="BA499:BA500"/>
    <mergeCell ref="BB499:BB500"/>
    <mergeCell ref="BC499:BC500"/>
    <mergeCell ref="BD499:BD500"/>
    <mergeCell ref="BH499:BH502"/>
    <mergeCell ref="BI499:BI502"/>
    <mergeCell ref="BJ499:BJ502"/>
    <mergeCell ref="BA501:BA502"/>
    <mergeCell ref="BB501:BB502"/>
    <mergeCell ref="BC501:BC502"/>
    <mergeCell ref="BD501:BD502"/>
    <mergeCell ref="BA495:BA496"/>
    <mergeCell ref="BB495:BB496"/>
    <mergeCell ref="BC495:BC496"/>
    <mergeCell ref="BD495:BD496"/>
    <mergeCell ref="BH495:BH498"/>
    <mergeCell ref="BI503:BI506"/>
    <mergeCell ref="BJ503:BJ506"/>
    <mergeCell ref="BA505:BA506"/>
    <mergeCell ref="BB505:BB506"/>
    <mergeCell ref="BC505:BC506"/>
    <mergeCell ref="BD505:BD506"/>
    <mergeCell ref="BA507:BA508"/>
    <mergeCell ref="BB507:BB508"/>
    <mergeCell ref="BC507:BC508"/>
    <mergeCell ref="BD507:BD508"/>
    <mergeCell ref="BH507:BH510"/>
    <mergeCell ref="BI507:BI510"/>
    <mergeCell ref="BJ507:BJ510"/>
    <mergeCell ref="BA509:BA510"/>
    <mergeCell ref="BB509:BB510"/>
    <mergeCell ref="BC509:BC510"/>
    <mergeCell ref="BD509:BD510"/>
    <mergeCell ref="BA503:BA504"/>
    <mergeCell ref="BB503:BB504"/>
    <mergeCell ref="BC503:BC504"/>
    <mergeCell ref="BD503:BD504"/>
    <mergeCell ref="BH503:BH506"/>
    <mergeCell ref="BI511:BI514"/>
    <mergeCell ref="BJ511:BJ514"/>
    <mergeCell ref="BA513:BA514"/>
    <mergeCell ref="BB513:BB514"/>
    <mergeCell ref="BC513:BC514"/>
    <mergeCell ref="BD513:BD514"/>
    <mergeCell ref="BA515:BA516"/>
    <mergeCell ref="BB515:BB516"/>
    <mergeCell ref="BC515:BC516"/>
    <mergeCell ref="BD515:BD516"/>
    <mergeCell ref="BH515:BH518"/>
    <mergeCell ref="BI515:BI518"/>
    <mergeCell ref="BJ515:BJ518"/>
    <mergeCell ref="BA517:BA518"/>
    <mergeCell ref="BB517:BB518"/>
    <mergeCell ref="BC517:BC518"/>
    <mergeCell ref="BD517:BD518"/>
    <mergeCell ref="BA511:BA512"/>
    <mergeCell ref="BB511:BB512"/>
    <mergeCell ref="BC511:BC512"/>
    <mergeCell ref="BD511:BD512"/>
    <mergeCell ref="BH511:BH514"/>
    <mergeCell ref="BI519:BI522"/>
    <mergeCell ref="BJ519:BJ522"/>
    <mergeCell ref="BA521:BA522"/>
    <mergeCell ref="BB521:BB522"/>
    <mergeCell ref="BC521:BC522"/>
    <mergeCell ref="BD521:BD522"/>
    <mergeCell ref="BA523:BA524"/>
    <mergeCell ref="BB523:BB524"/>
    <mergeCell ref="BC523:BC524"/>
    <mergeCell ref="BD523:BD524"/>
    <mergeCell ref="BH523:BH526"/>
    <mergeCell ref="BI523:BI526"/>
    <mergeCell ref="BJ523:BJ526"/>
    <mergeCell ref="BA525:BA526"/>
    <mergeCell ref="BB525:BB526"/>
    <mergeCell ref="BC525:BC526"/>
    <mergeCell ref="BD525:BD526"/>
    <mergeCell ref="BA519:BA520"/>
    <mergeCell ref="BB519:BB520"/>
    <mergeCell ref="BC519:BC520"/>
    <mergeCell ref="BD519:BD520"/>
    <mergeCell ref="BH519:BH522"/>
    <mergeCell ref="BI527:BI530"/>
    <mergeCell ref="BJ527:BJ530"/>
    <mergeCell ref="BA529:BA530"/>
    <mergeCell ref="BB529:BB530"/>
    <mergeCell ref="BC529:BC530"/>
    <mergeCell ref="BD529:BD530"/>
    <mergeCell ref="BA531:BA532"/>
    <mergeCell ref="BB531:BB532"/>
    <mergeCell ref="BC531:BC532"/>
    <mergeCell ref="BD531:BD532"/>
    <mergeCell ref="BH531:BH534"/>
    <mergeCell ref="BI531:BI534"/>
    <mergeCell ref="BJ531:BJ534"/>
    <mergeCell ref="BA533:BA534"/>
    <mergeCell ref="BB533:BB534"/>
    <mergeCell ref="BC533:BC534"/>
    <mergeCell ref="BD533:BD534"/>
    <mergeCell ref="BA527:BA528"/>
    <mergeCell ref="BB527:BB528"/>
    <mergeCell ref="BC527:BC528"/>
    <mergeCell ref="BD527:BD528"/>
    <mergeCell ref="BH527:BH530"/>
    <mergeCell ref="BI535:BI538"/>
    <mergeCell ref="BJ535:BJ538"/>
    <mergeCell ref="BA537:BA538"/>
    <mergeCell ref="BB537:BB538"/>
    <mergeCell ref="BC537:BC538"/>
    <mergeCell ref="BD537:BD538"/>
    <mergeCell ref="BA539:BA540"/>
    <mergeCell ref="BB539:BB540"/>
    <mergeCell ref="BC539:BC540"/>
    <mergeCell ref="BD539:BD540"/>
    <mergeCell ref="BH539:BH542"/>
    <mergeCell ref="BI539:BI542"/>
    <mergeCell ref="BJ539:BJ542"/>
    <mergeCell ref="BA541:BA542"/>
    <mergeCell ref="BB541:BB542"/>
    <mergeCell ref="BC541:BC542"/>
    <mergeCell ref="BD541:BD542"/>
    <mergeCell ref="BA535:BA536"/>
    <mergeCell ref="BB535:BB536"/>
    <mergeCell ref="BC535:BC536"/>
    <mergeCell ref="BD535:BD536"/>
    <mergeCell ref="BH535:BH538"/>
    <mergeCell ref="BI547:BI550"/>
    <mergeCell ref="BI543:BI546"/>
    <mergeCell ref="BJ543:BJ546"/>
    <mergeCell ref="BA545:BA546"/>
    <mergeCell ref="BB545:BB546"/>
    <mergeCell ref="BC545:BC546"/>
    <mergeCell ref="BD545:BD546"/>
    <mergeCell ref="BJ547:BJ550"/>
    <mergeCell ref="BA549:BA550"/>
    <mergeCell ref="BB549:BB550"/>
    <mergeCell ref="BC549:BC550"/>
    <mergeCell ref="BD549:BD550"/>
    <mergeCell ref="BA547:BA548"/>
    <mergeCell ref="BB547:BB548"/>
    <mergeCell ref="BC547:BC548"/>
    <mergeCell ref="BD547:BD548"/>
    <mergeCell ref="BH547:BH550"/>
    <mergeCell ref="BA543:BA544"/>
    <mergeCell ref="BB543:BB544"/>
    <mergeCell ref="BC543:BC544"/>
    <mergeCell ref="BD543:BD544"/>
    <mergeCell ref="BH543:BH546"/>
  </mergeCells>
  <phoneticPr fontId="16"/>
  <pageMargins left="0.39370078740157483" right="0.39370078740157483" top="0.98425196850393704" bottom="0.39370078740157483" header="0.39370078740157483" footer="0.15748031496062992"/>
  <pageSetup paperSize="9" scale="73" fitToWidth="0"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52"/>
  <sheetViews>
    <sheetView view="pageBreakPreview" zoomScaleNormal="100" zoomScaleSheetLayoutView="100" workbookViewId="0">
      <selection activeCell="AA15" sqref="AA15:AE15"/>
    </sheetView>
  </sheetViews>
  <sheetFormatPr defaultColWidth="2.5" defaultRowHeight="25.5" customHeight="1"/>
  <cols>
    <col min="1" max="1" width="23" style="292" customWidth="1"/>
    <col min="2" max="2" width="2.5" style="292" customWidth="1"/>
    <col min="3" max="21" width="2.625" style="292" customWidth="1"/>
    <col min="22" max="22" width="2.75" style="292" customWidth="1"/>
    <col min="23" max="23" width="59.5" style="301" customWidth="1"/>
    <col min="24" max="16384" width="2.5" style="292"/>
  </cols>
  <sheetData>
    <row r="1" spans="1:23" ht="25.5" customHeight="1">
      <c r="A1" s="327" t="s">
        <v>773</v>
      </c>
      <c r="B1" s="295"/>
      <c r="C1" s="295"/>
      <c r="D1" s="295"/>
      <c r="E1" s="295"/>
      <c r="F1" s="295"/>
      <c r="G1" s="295"/>
      <c r="H1" s="295"/>
      <c r="I1" s="295"/>
      <c r="J1" s="295"/>
      <c r="K1" s="295"/>
      <c r="L1" s="295"/>
      <c r="M1" s="295"/>
      <c r="N1" s="295"/>
      <c r="O1" s="295"/>
      <c r="P1" s="295"/>
      <c r="Q1" s="295"/>
      <c r="R1" s="295"/>
      <c r="S1" s="295"/>
      <c r="T1" s="295"/>
      <c r="U1" s="295"/>
      <c r="V1" s="295"/>
      <c r="W1" s="295"/>
    </row>
    <row r="3" spans="1:23" ht="20.25" customHeight="1">
      <c r="A3" s="1337" t="s">
        <v>453</v>
      </c>
      <c r="B3" s="1340" t="s">
        <v>772</v>
      </c>
      <c r="C3" s="1343"/>
      <c r="D3" s="326"/>
      <c r="E3" s="1346" t="s">
        <v>722</v>
      </c>
      <c r="F3" s="1346"/>
      <c r="G3" s="1346"/>
      <c r="H3" s="1346"/>
      <c r="I3" s="1346"/>
      <c r="J3" s="325"/>
      <c r="K3" s="1347" t="s">
        <v>766</v>
      </c>
      <c r="L3" s="1347"/>
      <c r="M3" s="1347"/>
      <c r="N3" s="1347"/>
      <c r="O3" s="1347"/>
      <c r="P3" s="1347"/>
      <c r="Q3" s="1347"/>
      <c r="R3" s="1347"/>
      <c r="S3" s="325"/>
      <c r="T3" s="325"/>
      <c r="U3" s="325"/>
      <c r="V3" s="324"/>
      <c r="W3" s="1348" t="s">
        <v>765</v>
      </c>
    </row>
    <row r="4" spans="1:23" ht="25.5" customHeight="1">
      <c r="A4" s="1338"/>
      <c r="B4" s="1341"/>
      <c r="C4" s="1344"/>
      <c r="D4" s="710" t="s">
        <v>727</v>
      </c>
      <c r="E4" s="1349">
        <v>257450</v>
      </c>
      <c r="F4" s="1349"/>
      <c r="G4" s="1349"/>
      <c r="H4" s="1349"/>
      <c r="I4" s="1349"/>
      <c r="J4" s="323" t="s">
        <v>726</v>
      </c>
      <c r="K4" s="1331">
        <v>2570</v>
      </c>
      <c r="L4" s="1331"/>
      <c r="M4" s="1331"/>
      <c r="N4" s="1331"/>
      <c r="O4" s="1331"/>
      <c r="P4" s="1331"/>
      <c r="Q4" s="1331"/>
      <c r="R4" s="1331"/>
      <c r="S4" s="708" t="s">
        <v>725</v>
      </c>
      <c r="T4" s="323"/>
      <c r="U4" s="323"/>
      <c r="V4" s="322"/>
      <c r="W4" s="1348"/>
    </row>
    <row r="5" spans="1:23" ht="20.25" customHeight="1">
      <c r="A5" s="1339"/>
      <c r="B5" s="1342"/>
      <c r="C5" s="1345"/>
      <c r="D5" s="321"/>
      <c r="E5" s="321"/>
      <c r="F5" s="321"/>
      <c r="G5" s="320"/>
      <c r="H5" s="320"/>
      <c r="I5" s="320"/>
      <c r="J5" s="320"/>
      <c r="K5" s="320"/>
      <c r="L5" s="320"/>
      <c r="M5" s="1350" t="s">
        <v>724</v>
      </c>
      <c r="N5" s="1350"/>
      <c r="O5" s="1350"/>
      <c r="P5" s="1350"/>
      <c r="Q5" s="1350"/>
      <c r="R5" s="1350"/>
      <c r="S5" s="1350"/>
      <c r="T5" s="1350"/>
      <c r="U5" s="1350"/>
      <c r="V5" s="1351"/>
      <c r="W5" s="1348"/>
    </row>
    <row r="6" spans="1:23" ht="25.5" customHeight="1">
      <c r="A6" s="307"/>
      <c r="B6" s="307"/>
      <c r="C6" s="307"/>
      <c r="D6" s="308"/>
      <c r="E6" s="308"/>
      <c r="F6" s="308"/>
      <c r="G6" s="308"/>
      <c r="H6" s="306"/>
      <c r="I6" s="306"/>
      <c r="J6" s="306"/>
      <c r="K6" s="306"/>
      <c r="L6" s="307"/>
      <c r="M6" s="306"/>
      <c r="N6" s="306"/>
      <c r="O6" s="306"/>
      <c r="P6" s="306"/>
      <c r="Q6" s="305"/>
      <c r="R6" s="305"/>
      <c r="S6" s="305"/>
      <c r="T6" s="305"/>
      <c r="U6" s="305"/>
      <c r="V6" s="305"/>
      <c r="W6" s="315"/>
    </row>
    <row r="7" spans="1:23" ht="20.25" customHeight="1">
      <c r="A7" s="1337" t="s">
        <v>452</v>
      </c>
      <c r="B7" s="1340" t="s">
        <v>771</v>
      </c>
      <c r="C7" s="1334" t="s">
        <v>731</v>
      </c>
      <c r="D7" s="326"/>
      <c r="E7" s="1346" t="s">
        <v>722</v>
      </c>
      <c r="F7" s="1346"/>
      <c r="G7" s="1346"/>
      <c r="H7" s="1346"/>
      <c r="I7" s="1346"/>
      <c r="J7" s="325"/>
      <c r="K7" s="1347" t="s">
        <v>766</v>
      </c>
      <c r="L7" s="1347"/>
      <c r="M7" s="1347"/>
      <c r="N7" s="1347"/>
      <c r="O7" s="1347"/>
      <c r="P7" s="1347"/>
      <c r="Q7" s="1347"/>
      <c r="R7" s="1347"/>
      <c r="S7" s="325"/>
      <c r="T7" s="325"/>
      <c r="U7" s="325"/>
      <c r="V7" s="324"/>
      <c r="W7" s="1348" t="s">
        <v>770</v>
      </c>
    </row>
    <row r="8" spans="1:23" ht="25.5" customHeight="1">
      <c r="A8" s="1338"/>
      <c r="B8" s="1341"/>
      <c r="C8" s="1335"/>
      <c r="D8" s="710" t="s">
        <v>727</v>
      </c>
      <c r="E8" s="1349">
        <v>49870</v>
      </c>
      <c r="F8" s="1349"/>
      <c r="G8" s="1349"/>
      <c r="H8" s="1349"/>
      <c r="I8" s="1349"/>
      <c r="J8" s="323" t="s">
        <v>726</v>
      </c>
      <c r="K8" s="1331">
        <v>490</v>
      </c>
      <c r="L8" s="1331"/>
      <c r="M8" s="1331"/>
      <c r="N8" s="1331"/>
      <c r="O8" s="1331"/>
      <c r="P8" s="1331"/>
      <c r="Q8" s="1331"/>
      <c r="R8" s="1331"/>
      <c r="S8" s="708" t="s">
        <v>725</v>
      </c>
      <c r="T8" s="323"/>
      <c r="U8" s="323"/>
      <c r="V8" s="322"/>
      <c r="W8" s="1348"/>
    </row>
    <row r="9" spans="1:23" ht="20.25" customHeight="1">
      <c r="A9" s="1338"/>
      <c r="B9" s="1341"/>
      <c r="C9" s="1336"/>
      <c r="D9" s="321"/>
      <c r="E9" s="321"/>
      <c r="F9" s="321"/>
      <c r="G9" s="320"/>
      <c r="H9" s="320"/>
      <c r="I9" s="320"/>
      <c r="J9" s="320"/>
      <c r="K9" s="320"/>
      <c r="L9" s="320"/>
      <c r="M9" s="1332" t="s">
        <v>724</v>
      </c>
      <c r="N9" s="1332"/>
      <c r="O9" s="1332"/>
      <c r="P9" s="1332"/>
      <c r="Q9" s="1332"/>
      <c r="R9" s="1332"/>
      <c r="S9" s="1332"/>
      <c r="T9" s="1332"/>
      <c r="U9" s="1332"/>
      <c r="V9" s="1333"/>
      <c r="W9" s="1348"/>
    </row>
    <row r="10" spans="1:23" ht="20.25" customHeight="1">
      <c r="A10" s="1338"/>
      <c r="B10" s="1341"/>
      <c r="C10" s="1334" t="s">
        <v>769</v>
      </c>
      <c r="D10" s="326"/>
      <c r="E10" s="1346" t="s">
        <v>722</v>
      </c>
      <c r="F10" s="1346"/>
      <c r="G10" s="1346"/>
      <c r="H10" s="1346"/>
      <c r="I10" s="1346"/>
      <c r="J10" s="325"/>
      <c r="K10" s="1347" t="s">
        <v>766</v>
      </c>
      <c r="L10" s="1347"/>
      <c r="M10" s="1347"/>
      <c r="N10" s="1347"/>
      <c r="O10" s="1347"/>
      <c r="P10" s="1347"/>
      <c r="Q10" s="1347"/>
      <c r="R10" s="1347"/>
      <c r="S10" s="325"/>
      <c r="T10" s="325"/>
      <c r="U10" s="325"/>
      <c r="V10" s="324"/>
      <c r="W10" s="1348"/>
    </row>
    <row r="11" spans="1:23" ht="25.5" customHeight="1">
      <c r="A11" s="1338"/>
      <c r="B11" s="1341"/>
      <c r="C11" s="1335"/>
      <c r="D11" s="710" t="s">
        <v>727</v>
      </c>
      <c r="E11" s="1349">
        <v>33250</v>
      </c>
      <c r="F11" s="1349"/>
      <c r="G11" s="1349"/>
      <c r="H11" s="1349"/>
      <c r="I11" s="1349"/>
      <c r="J11" s="323" t="s">
        <v>726</v>
      </c>
      <c r="K11" s="1331">
        <v>330</v>
      </c>
      <c r="L11" s="1331"/>
      <c r="M11" s="1331"/>
      <c r="N11" s="1331"/>
      <c r="O11" s="1331"/>
      <c r="P11" s="1331"/>
      <c r="Q11" s="1331"/>
      <c r="R11" s="1331"/>
      <c r="S11" s="708" t="s">
        <v>725</v>
      </c>
      <c r="T11" s="323"/>
      <c r="U11" s="323"/>
      <c r="V11" s="322"/>
      <c r="W11" s="1348"/>
    </row>
    <row r="12" spans="1:23" ht="20.25" customHeight="1">
      <c r="A12" s="1339"/>
      <c r="B12" s="1342"/>
      <c r="C12" s="1336"/>
      <c r="D12" s="321"/>
      <c r="E12" s="321"/>
      <c r="F12" s="321"/>
      <c r="G12" s="320"/>
      <c r="H12" s="320"/>
      <c r="I12" s="320"/>
      <c r="J12" s="320"/>
      <c r="K12" s="320"/>
      <c r="L12" s="320"/>
      <c r="M12" s="1350" t="s">
        <v>724</v>
      </c>
      <c r="N12" s="1350"/>
      <c r="O12" s="1350"/>
      <c r="P12" s="1350"/>
      <c r="Q12" s="1350"/>
      <c r="R12" s="1350"/>
      <c r="S12" s="1350"/>
      <c r="T12" s="1350"/>
      <c r="U12" s="1350"/>
      <c r="V12" s="1351"/>
      <c r="W12" s="1348"/>
    </row>
    <row r="13" spans="1:23" ht="25.5" customHeight="1">
      <c r="A13" s="307"/>
      <c r="B13" s="307"/>
      <c r="C13" s="307"/>
      <c r="D13" s="308"/>
      <c r="E13" s="308"/>
      <c r="F13" s="308"/>
      <c r="G13" s="308"/>
      <c r="H13" s="306"/>
      <c r="I13" s="306"/>
      <c r="J13" s="306"/>
      <c r="K13" s="306"/>
      <c r="L13" s="307"/>
      <c r="M13" s="306"/>
      <c r="N13" s="306"/>
      <c r="O13" s="306"/>
      <c r="P13" s="306"/>
      <c r="Q13" s="305"/>
      <c r="R13" s="305"/>
      <c r="S13" s="305"/>
      <c r="T13" s="305"/>
      <c r="U13" s="305"/>
      <c r="V13" s="305"/>
      <c r="W13" s="315"/>
    </row>
    <row r="14" spans="1:23" ht="20.25" customHeight="1">
      <c r="A14" s="1337" t="s">
        <v>768</v>
      </c>
      <c r="B14" s="1340" t="s">
        <v>767</v>
      </c>
      <c r="C14" s="1343"/>
      <c r="D14" s="326"/>
      <c r="E14" s="1346" t="s">
        <v>722</v>
      </c>
      <c r="F14" s="1346"/>
      <c r="G14" s="1346"/>
      <c r="H14" s="1346"/>
      <c r="I14" s="1346"/>
      <c r="J14" s="325"/>
      <c r="K14" s="1347" t="s">
        <v>766</v>
      </c>
      <c r="L14" s="1347"/>
      <c r="M14" s="1347"/>
      <c r="N14" s="1347"/>
      <c r="O14" s="1347"/>
      <c r="P14" s="1347"/>
      <c r="Q14" s="1347"/>
      <c r="R14" s="1347"/>
      <c r="S14" s="325"/>
      <c r="T14" s="325"/>
      <c r="U14" s="325"/>
      <c r="V14" s="324"/>
      <c r="W14" s="1348" t="s">
        <v>765</v>
      </c>
    </row>
    <row r="15" spans="1:23" ht="25.5" customHeight="1">
      <c r="A15" s="1338"/>
      <c r="B15" s="1341"/>
      <c r="C15" s="1344"/>
      <c r="D15" s="710" t="s">
        <v>727</v>
      </c>
      <c r="E15" s="1349">
        <v>46100</v>
      </c>
      <c r="F15" s="1349"/>
      <c r="G15" s="1349"/>
      <c r="H15" s="1349"/>
      <c r="I15" s="1349"/>
      <c r="J15" s="323" t="s">
        <v>726</v>
      </c>
      <c r="K15" s="1331">
        <v>460</v>
      </c>
      <c r="L15" s="1331"/>
      <c r="M15" s="1331"/>
      <c r="N15" s="1331"/>
      <c r="O15" s="1331"/>
      <c r="P15" s="1331"/>
      <c r="Q15" s="1331"/>
      <c r="R15" s="1331"/>
      <c r="S15" s="708" t="s">
        <v>725</v>
      </c>
      <c r="T15" s="323"/>
      <c r="U15" s="323"/>
      <c r="V15" s="322"/>
      <c r="W15" s="1348"/>
    </row>
    <row r="16" spans="1:23" ht="20.25" customHeight="1">
      <c r="A16" s="1339"/>
      <c r="B16" s="1342"/>
      <c r="C16" s="1345"/>
      <c r="D16" s="321"/>
      <c r="E16" s="321"/>
      <c r="F16" s="321"/>
      <c r="G16" s="320"/>
      <c r="H16" s="320"/>
      <c r="I16" s="320"/>
      <c r="J16" s="320"/>
      <c r="K16" s="320"/>
      <c r="L16" s="320"/>
      <c r="M16" s="1350" t="s">
        <v>724</v>
      </c>
      <c r="N16" s="1350"/>
      <c r="O16" s="1350"/>
      <c r="P16" s="1350"/>
      <c r="Q16" s="1350"/>
      <c r="R16" s="1350"/>
      <c r="S16" s="1350"/>
      <c r="T16" s="1350"/>
      <c r="U16" s="1350"/>
      <c r="V16" s="1351"/>
      <c r="W16" s="1348"/>
    </row>
    <row r="17" spans="1:23" ht="20.25" customHeight="1">
      <c r="A17" s="300"/>
      <c r="B17" s="300"/>
      <c r="C17" s="319"/>
      <c r="D17" s="300"/>
      <c r="E17" s="300"/>
      <c r="F17" s="300"/>
      <c r="G17" s="318"/>
      <c r="H17" s="318"/>
      <c r="I17" s="318"/>
      <c r="J17" s="318"/>
      <c r="K17" s="318"/>
      <c r="L17" s="318"/>
      <c r="M17" s="317"/>
      <c r="N17" s="317"/>
      <c r="O17" s="317"/>
      <c r="P17" s="317"/>
      <c r="Q17" s="317"/>
      <c r="R17" s="317"/>
      <c r="S17" s="317"/>
      <c r="T17" s="317"/>
      <c r="U17" s="317"/>
      <c r="V17" s="317"/>
      <c r="W17" s="316"/>
    </row>
    <row r="18" spans="1:23" ht="30" customHeight="1">
      <c r="A18" s="1337" t="s">
        <v>764</v>
      </c>
      <c r="B18" s="1340" t="s">
        <v>763</v>
      </c>
      <c r="C18" s="1337" t="s">
        <v>762</v>
      </c>
      <c r="D18" s="1356"/>
      <c r="E18" s="1356"/>
      <c r="F18" s="1356"/>
      <c r="G18" s="1356"/>
      <c r="H18" s="1356"/>
      <c r="I18" s="1356"/>
      <c r="J18" s="1356"/>
      <c r="K18" s="1356"/>
      <c r="L18" s="1356"/>
      <c r="M18" s="1356"/>
      <c r="N18" s="1356"/>
      <c r="O18" s="1356"/>
      <c r="P18" s="1356"/>
      <c r="Q18" s="1356"/>
      <c r="R18" s="1356"/>
      <c r="S18" s="1356"/>
      <c r="T18" s="1356"/>
      <c r="U18" s="1356"/>
      <c r="V18" s="1357"/>
      <c r="W18" s="1358" t="s">
        <v>761</v>
      </c>
    </row>
    <row r="19" spans="1:23" ht="20.25" customHeight="1">
      <c r="A19" s="1352"/>
      <c r="B19" s="1354"/>
      <c r="C19" s="1361" t="s">
        <v>760</v>
      </c>
      <c r="D19" s="1362"/>
      <c r="E19" s="1362"/>
      <c r="F19" s="1362"/>
      <c r="G19" s="1362"/>
      <c r="H19" s="1362"/>
      <c r="I19" s="1362"/>
      <c r="J19" s="1362"/>
      <c r="K19" s="1362"/>
      <c r="L19" s="1349">
        <v>48860</v>
      </c>
      <c r="M19" s="1363"/>
      <c r="N19" s="1363"/>
      <c r="O19" s="1362" t="s">
        <v>759</v>
      </c>
      <c r="P19" s="1362"/>
      <c r="Q19" s="1362"/>
      <c r="R19" s="1362"/>
      <c r="S19" s="1362"/>
      <c r="T19" s="1362"/>
      <c r="U19" s="1362"/>
      <c r="V19" s="1367"/>
      <c r="W19" s="1359"/>
    </row>
    <row r="20" spans="1:23" ht="20.25" customHeight="1">
      <c r="A20" s="1353"/>
      <c r="B20" s="1355"/>
      <c r="C20" s="1364" t="s">
        <v>758</v>
      </c>
      <c r="D20" s="1332"/>
      <c r="E20" s="1332"/>
      <c r="F20" s="1332"/>
      <c r="G20" s="1332"/>
      <c r="H20" s="1332"/>
      <c r="I20" s="1332"/>
      <c r="J20" s="1332"/>
      <c r="K20" s="1332"/>
      <c r="L20" s="1365">
        <v>6110</v>
      </c>
      <c r="M20" s="1366"/>
      <c r="N20" s="1366"/>
      <c r="O20" s="1332" t="s">
        <v>757</v>
      </c>
      <c r="P20" s="1332"/>
      <c r="Q20" s="1332"/>
      <c r="R20" s="1332"/>
      <c r="S20" s="1332"/>
      <c r="T20" s="1332"/>
      <c r="U20" s="1332"/>
      <c r="V20" s="1333"/>
      <c r="W20" s="1360"/>
    </row>
    <row r="21" spans="1:23" ht="25.5" customHeight="1">
      <c r="A21" s="307"/>
      <c r="B21" s="307"/>
      <c r="C21" s="307"/>
      <c r="D21" s="308"/>
      <c r="E21" s="308"/>
      <c r="F21" s="308"/>
      <c r="G21" s="308"/>
      <c r="H21" s="306"/>
      <c r="I21" s="306"/>
      <c r="J21" s="306"/>
      <c r="K21" s="306"/>
      <c r="L21" s="307"/>
      <c r="M21" s="306"/>
      <c r="N21" s="306"/>
      <c r="O21" s="306"/>
      <c r="P21" s="306"/>
      <c r="Q21" s="305"/>
      <c r="R21" s="305"/>
      <c r="S21" s="305"/>
      <c r="T21" s="305"/>
      <c r="U21" s="305"/>
      <c r="V21" s="305"/>
      <c r="W21" s="315"/>
    </row>
    <row r="22" spans="1:23" ht="30" customHeight="1">
      <c r="A22" s="1337" t="s">
        <v>756</v>
      </c>
      <c r="B22" s="1340" t="s">
        <v>755</v>
      </c>
      <c r="C22" s="1368" t="s">
        <v>754</v>
      </c>
      <c r="D22" s="1369"/>
      <c r="E22" s="1369"/>
      <c r="F22" s="1369"/>
      <c r="G22" s="1369"/>
      <c r="H22" s="1370">
        <v>1780</v>
      </c>
      <c r="I22" s="1370"/>
      <c r="J22" s="1370"/>
      <c r="K22" s="1370"/>
      <c r="L22" s="1371"/>
      <c r="M22" s="1368" t="s">
        <v>753</v>
      </c>
      <c r="N22" s="1369"/>
      <c r="O22" s="1369"/>
      <c r="P22" s="1369"/>
      <c r="Q22" s="1369"/>
      <c r="R22" s="1370">
        <v>1230</v>
      </c>
      <c r="S22" s="1370"/>
      <c r="T22" s="1370"/>
      <c r="U22" s="1370"/>
      <c r="V22" s="1371"/>
      <c r="W22" s="1348" t="s">
        <v>752</v>
      </c>
    </row>
    <row r="23" spans="1:23" ht="30" customHeight="1">
      <c r="A23" s="1338"/>
      <c r="B23" s="1341"/>
      <c r="C23" s="1368" t="s">
        <v>751</v>
      </c>
      <c r="D23" s="1369"/>
      <c r="E23" s="1369"/>
      <c r="F23" s="1369"/>
      <c r="G23" s="1369"/>
      <c r="H23" s="1370">
        <v>1580</v>
      </c>
      <c r="I23" s="1370"/>
      <c r="J23" s="1370"/>
      <c r="K23" s="1370"/>
      <c r="L23" s="1371"/>
      <c r="M23" s="1368" t="s">
        <v>750</v>
      </c>
      <c r="N23" s="1369"/>
      <c r="O23" s="1369"/>
      <c r="P23" s="1369"/>
      <c r="Q23" s="1369"/>
      <c r="R23" s="1370">
        <v>110</v>
      </c>
      <c r="S23" s="1370"/>
      <c r="T23" s="1370"/>
      <c r="U23" s="1370"/>
      <c r="V23" s="1371"/>
      <c r="W23" s="1348"/>
    </row>
    <row r="24" spans="1:23" ht="30" customHeight="1">
      <c r="A24" s="1339"/>
      <c r="B24" s="1342"/>
      <c r="C24" s="1368" t="s">
        <v>749</v>
      </c>
      <c r="D24" s="1369"/>
      <c r="E24" s="1369"/>
      <c r="F24" s="1369"/>
      <c r="G24" s="1369"/>
      <c r="H24" s="1370">
        <v>1560</v>
      </c>
      <c r="I24" s="1370"/>
      <c r="J24" s="1370"/>
      <c r="K24" s="1370"/>
      <c r="L24" s="1371"/>
      <c r="M24" s="1372"/>
      <c r="N24" s="1373"/>
      <c r="O24" s="1373"/>
      <c r="P24" s="1373"/>
      <c r="Q24" s="1373"/>
      <c r="R24" s="1373"/>
      <c r="S24" s="1373"/>
      <c r="T24" s="1373"/>
      <c r="U24" s="1373"/>
      <c r="V24" s="1374"/>
      <c r="W24" s="1348"/>
    </row>
    <row r="25" spans="1:23" ht="25.5" customHeight="1">
      <c r="A25" s="307"/>
      <c r="B25" s="307"/>
      <c r="C25" s="307"/>
      <c r="D25" s="308"/>
      <c r="E25" s="308"/>
      <c r="F25" s="308"/>
      <c r="G25" s="308"/>
      <c r="H25" s="306"/>
      <c r="I25" s="306"/>
      <c r="J25" s="306"/>
      <c r="K25" s="306"/>
      <c r="L25" s="307"/>
      <c r="M25" s="306"/>
      <c r="N25" s="306"/>
      <c r="O25" s="306"/>
      <c r="P25" s="306"/>
      <c r="Q25" s="305"/>
      <c r="R25" s="305"/>
      <c r="S25" s="305"/>
      <c r="T25" s="305"/>
      <c r="U25" s="305"/>
      <c r="V25" s="305"/>
      <c r="W25" s="315"/>
    </row>
    <row r="26" spans="1:23" ht="30" customHeight="1">
      <c r="A26" s="304" t="s">
        <v>748</v>
      </c>
      <c r="B26" s="303" t="s">
        <v>747</v>
      </c>
      <c r="C26" s="1375">
        <v>6090</v>
      </c>
      <c r="D26" s="1375"/>
      <c r="E26" s="1375"/>
      <c r="F26" s="1375"/>
      <c r="G26" s="1375"/>
      <c r="H26" s="1375"/>
      <c r="I26" s="1375"/>
      <c r="J26" s="1375"/>
      <c r="K26" s="1375"/>
      <c r="L26" s="1375"/>
      <c r="M26" s="1375"/>
      <c r="N26" s="1375"/>
      <c r="O26" s="1375"/>
      <c r="P26" s="1375"/>
      <c r="Q26" s="1375"/>
      <c r="R26" s="1375"/>
      <c r="S26" s="1375"/>
      <c r="T26" s="1375"/>
      <c r="U26" s="1375"/>
      <c r="V26" s="1376"/>
      <c r="W26" s="302" t="s">
        <v>718</v>
      </c>
    </row>
    <row r="27" spans="1:23" ht="25.5" customHeight="1">
      <c r="A27" s="307"/>
      <c r="B27" s="307"/>
      <c r="C27" s="307"/>
      <c r="D27" s="308"/>
      <c r="E27" s="308"/>
      <c r="F27" s="308"/>
      <c r="G27" s="308"/>
      <c r="H27" s="306"/>
      <c r="I27" s="306"/>
      <c r="J27" s="306"/>
      <c r="K27" s="306"/>
      <c r="L27" s="307"/>
      <c r="M27" s="306"/>
      <c r="N27" s="306"/>
      <c r="O27" s="306"/>
      <c r="P27" s="306"/>
      <c r="Q27" s="305"/>
      <c r="R27" s="305"/>
      <c r="S27" s="305"/>
      <c r="T27" s="305"/>
      <c r="U27" s="305"/>
      <c r="V27" s="305"/>
      <c r="W27" s="312"/>
    </row>
    <row r="28" spans="1:23" ht="30" customHeight="1">
      <c r="A28" s="304" t="s">
        <v>746</v>
      </c>
      <c r="B28" s="303" t="s">
        <v>745</v>
      </c>
      <c r="C28" s="1377">
        <v>152680</v>
      </c>
      <c r="D28" s="1377"/>
      <c r="E28" s="1377"/>
      <c r="F28" s="1377"/>
      <c r="G28" s="1377"/>
      <c r="H28" s="1377"/>
      <c r="I28" s="1377"/>
      <c r="J28" s="1377"/>
      <c r="K28" s="1377"/>
      <c r="L28" s="1377"/>
      <c r="M28" s="1377"/>
      <c r="N28" s="1377"/>
      <c r="O28" s="1377"/>
      <c r="P28" s="1377"/>
      <c r="Q28" s="1377"/>
      <c r="R28" s="1377"/>
      <c r="S28" s="1377"/>
      <c r="T28" s="1377"/>
      <c r="U28" s="1377"/>
      <c r="V28" s="1378"/>
      <c r="W28" s="302" t="s">
        <v>718</v>
      </c>
    </row>
    <row r="29" spans="1:23" ht="25.5" customHeight="1">
      <c r="A29" s="307"/>
      <c r="B29" s="307"/>
      <c r="C29" s="307"/>
      <c r="D29" s="308"/>
      <c r="E29" s="308"/>
      <c r="F29" s="308"/>
      <c r="G29" s="308"/>
      <c r="H29" s="306"/>
      <c r="I29" s="306"/>
      <c r="J29" s="306"/>
      <c r="K29" s="306"/>
      <c r="L29" s="307"/>
      <c r="M29" s="306"/>
      <c r="N29" s="306"/>
      <c r="O29" s="306"/>
      <c r="P29" s="306"/>
      <c r="Q29" s="305"/>
      <c r="R29" s="305"/>
      <c r="S29" s="305"/>
      <c r="T29" s="305"/>
      <c r="U29" s="305"/>
      <c r="V29" s="305"/>
      <c r="W29" s="312"/>
    </row>
    <row r="30" spans="1:23" ht="18" customHeight="1">
      <c r="A30" s="1337" t="s">
        <v>744</v>
      </c>
      <c r="B30" s="1340" t="s">
        <v>743</v>
      </c>
      <c r="C30" s="1379" t="s">
        <v>742</v>
      </c>
      <c r="D30" s="1380"/>
      <c r="E30" s="1380"/>
      <c r="F30" s="1380"/>
      <c r="G30" s="1380"/>
      <c r="H30" s="1380"/>
      <c r="I30" s="1380"/>
      <c r="J30" s="1380"/>
      <c r="K30" s="1380"/>
      <c r="L30" s="1383">
        <v>456000</v>
      </c>
      <c r="M30" s="1383"/>
      <c r="N30" s="1383"/>
      <c r="O30" s="1383"/>
      <c r="P30" s="314"/>
      <c r="Q30" s="314"/>
      <c r="R30" s="314"/>
      <c r="S30" s="314"/>
      <c r="T30" s="314"/>
      <c r="U30" s="314"/>
      <c r="V30" s="313"/>
      <c r="W30" s="1348" t="s">
        <v>741</v>
      </c>
    </row>
    <row r="31" spans="1:23" ht="18" customHeight="1">
      <c r="A31" s="1338"/>
      <c r="B31" s="1341"/>
      <c r="C31" s="1381"/>
      <c r="D31" s="1382"/>
      <c r="E31" s="1382"/>
      <c r="F31" s="1382"/>
      <c r="G31" s="1382"/>
      <c r="H31" s="1382"/>
      <c r="I31" s="1382"/>
      <c r="J31" s="1382"/>
      <c r="K31" s="1382"/>
      <c r="L31" s="1389" t="s">
        <v>738</v>
      </c>
      <c r="M31" s="1389"/>
      <c r="N31" s="1389"/>
      <c r="O31" s="1389"/>
      <c r="P31" s="1389"/>
      <c r="Q31" s="1389"/>
      <c r="R31" s="1389"/>
      <c r="S31" s="1389"/>
      <c r="T31" s="1389"/>
      <c r="U31" s="1389"/>
      <c r="V31" s="1390"/>
      <c r="W31" s="1348"/>
    </row>
    <row r="32" spans="1:23" ht="18" customHeight="1">
      <c r="A32" s="1338"/>
      <c r="B32" s="1341"/>
      <c r="C32" s="1379" t="s">
        <v>740</v>
      </c>
      <c r="D32" s="1380"/>
      <c r="E32" s="1380"/>
      <c r="F32" s="1380"/>
      <c r="G32" s="1380"/>
      <c r="H32" s="1380"/>
      <c r="I32" s="1380"/>
      <c r="J32" s="1380"/>
      <c r="K32" s="1380"/>
      <c r="L32" s="1383">
        <v>760000</v>
      </c>
      <c r="M32" s="1383"/>
      <c r="N32" s="1383"/>
      <c r="O32" s="1383"/>
      <c r="P32" s="314"/>
      <c r="Q32" s="314"/>
      <c r="R32" s="314"/>
      <c r="S32" s="314"/>
      <c r="T32" s="314"/>
      <c r="U32" s="314"/>
      <c r="V32" s="313"/>
      <c r="W32" s="1348"/>
    </row>
    <row r="33" spans="1:23" ht="18" customHeight="1">
      <c r="A33" s="1338"/>
      <c r="B33" s="1341"/>
      <c r="C33" s="1381"/>
      <c r="D33" s="1382"/>
      <c r="E33" s="1382"/>
      <c r="F33" s="1382"/>
      <c r="G33" s="1382"/>
      <c r="H33" s="1382"/>
      <c r="I33" s="1382"/>
      <c r="J33" s="1382"/>
      <c r="K33" s="1382"/>
      <c r="L33" s="1389" t="s">
        <v>738</v>
      </c>
      <c r="M33" s="1389"/>
      <c r="N33" s="1389"/>
      <c r="O33" s="1389"/>
      <c r="P33" s="1389"/>
      <c r="Q33" s="1389"/>
      <c r="R33" s="1389"/>
      <c r="S33" s="1389"/>
      <c r="T33" s="1389"/>
      <c r="U33" s="1389"/>
      <c r="V33" s="1390"/>
      <c r="W33" s="1348"/>
    </row>
    <row r="34" spans="1:23" ht="18" customHeight="1">
      <c r="A34" s="1338"/>
      <c r="B34" s="1341"/>
      <c r="C34" s="1379" t="s">
        <v>739</v>
      </c>
      <c r="D34" s="1380"/>
      <c r="E34" s="1380"/>
      <c r="F34" s="1380"/>
      <c r="G34" s="1380"/>
      <c r="H34" s="1380"/>
      <c r="I34" s="1380"/>
      <c r="J34" s="1380"/>
      <c r="K34" s="1380"/>
      <c r="L34" s="1383">
        <v>1065000</v>
      </c>
      <c r="M34" s="1383"/>
      <c r="N34" s="1383"/>
      <c r="O34" s="1383"/>
      <c r="P34" s="314"/>
      <c r="Q34" s="314"/>
      <c r="R34" s="314"/>
      <c r="S34" s="314"/>
      <c r="T34" s="314"/>
      <c r="U34" s="314"/>
      <c r="V34" s="313"/>
      <c r="W34" s="1348"/>
    </row>
    <row r="35" spans="1:23" ht="18" customHeight="1">
      <c r="A35" s="1339"/>
      <c r="B35" s="1342"/>
      <c r="C35" s="1381"/>
      <c r="D35" s="1382"/>
      <c r="E35" s="1382"/>
      <c r="F35" s="1382"/>
      <c r="G35" s="1382"/>
      <c r="H35" s="1382"/>
      <c r="I35" s="1382"/>
      <c r="J35" s="1382"/>
      <c r="K35" s="1382"/>
      <c r="L35" s="1389" t="s">
        <v>738</v>
      </c>
      <c r="M35" s="1389"/>
      <c r="N35" s="1389"/>
      <c r="O35" s="1389"/>
      <c r="P35" s="1389"/>
      <c r="Q35" s="1389"/>
      <c r="R35" s="1389"/>
      <c r="S35" s="1389"/>
      <c r="T35" s="1389"/>
      <c r="U35" s="1389"/>
      <c r="V35" s="1390"/>
      <c r="W35" s="1348"/>
    </row>
    <row r="36" spans="1:23" ht="25.5" customHeight="1">
      <c r="A36" s="307"/>
      <c r="B36" s="307"/>
      <c r="C36" s="307"/>
      <c r="D36" s="308"/>
      <c r="E36" s="308"/>
      <c r="F36" s="308"/>
      <c r="G36" s="308"/>
      <c r="H36" s="306"/>
      <c r="I36" s="306"/>
      <c r="J36" s="306"/>
      <c r="K36" s="306"/>
      <c r="L36" s="307"/>
      <c r="M36" s="305"/>
      <c r="N36" s="306"/>
      <c r="O36" s="306"/>
      <c r="P36" s="306"/>
      <c r="Q36" s="305"/>
      <c r="R36" s="305"/>
      <c r="S36" s="305"/>
      <c r="T36" s="305"/>
      <c r="U36" s="305"/>
      <c r="V36" s="305"/>
      <c r="W36" s="312"/>
    </row>
    <row r="37" spans="1:23" ht="30" customHeight="1">
      <c r="A37" s="304" t="s">
        <v>737</v>
      </c>
      <c r="B37" s="303" t="s">
        <v>736</v>
      </c>
      <c r="C37" s="1393">
        <v>160000</v>
      </c>
      <c r="D37" s="1393"/>
      <c r="E37" s="1393"/>
      <c r="F37" s="1393"/>
      <c r="G37" s="1393"/>
      <c r="H37" s="1393"/>
      <c r="I37" s="1393"/>
      <c r="J37" s="1393"/>
      <c r="K37" s="1393"/>
      <c r="L37" s="1393"/>
      <c r="M37" s="1393"/>
      <c r="N37" s="1393"/>
      <c r="O37" s="1393"/>
      <c r="P37" s="1393"/>
      <c r="Q37" s="1393"/>
      <c r="R37" s="1393"/>
      <c r="S37" s="1393"/>
      <c r="T37" s="1393"/>
      <c r="U37" s="1393"/>
      <c r="V37" s="1394"/>
      <c r="W37" s="302" t="s">
        <v>718</v>
      </c>
    </row>
    <row r="38" spans="1:23" ht="25.5" customHeight="1">
      <c r="A38" s="307"/>
      <c r="B38" s="307"/>
      <c r="C38" s="307"/>
      <c r="D38" s="308"/>
      <c r="E38" s="308"/>
      <c r="F38" s="308"/>
      <c r="G38" s="308"/>
      <c r="H38" s="306"/>
      <c r="I38" s="306"/>
      <c r="J38" s="306"/>
      <c r="K38" s="306"/>
      <c r="L38" s="307"/>
      <c r="M38" s="305"/>
      <c r="N38" s="306"/>
      <c r="O38" s="306"/>
      <c r="P38" s="306"/>
      <c r="Q38" s="305"/>
      <c r="R38" s="305"/>
      <c r="S38" s="305"/>
      <c r="T38" s="305"/>
      <c r="U38" s="305"/>
      <c r="V38" s="305"/>
      <c r="W38" s="298"/>
    </row>
    <row r="39" spans="1:23" ht="30" customHeight="1">
      <c r="A39" s="304" t="s">
        <v>735</v>
      </c>
      <c r="B39" s="303" t="s">
        <v>734</v>
      </c>
      <c r="C39" s="1377">
        <v>96840</v>
      </c>
      <c r="D39" s="1377"/>
      <c r="E39" s="1377"/>
      <c r="F39" s="1377"/>
      <c r="G39" s="1377"/>
      <c r="H39" s="1377"/>
      <c r="I39" s="1377"/>
      <c r="J39" s="1377"/>
      <c r="K39" s="1377"/>
      <c r="L39" s="1377"/>
      <c r="M39" s="1377"/>
      <c r="N39" s="1377"/>
      <c r="O39" s="1377"/>
      <c r="P39" s="1377"/>
      <c r="Q39" s="1377"/>
      <c r="R39" s="1377"/>
      <c r="S39" s="1377"/>
      <c r="T39" s="1377"/>
      <c r="U39" s="1377"/>
      <c r="V39" s="1378"/>
      <c r="W39" s="302" t="s">
        <v>718</v>
      </c>
    </row>
    <row r="40" spans="1:23" ht="30" customHeight="1">
      <c r="A40" s="300"/>
      <c r="B40" s="300"/>
      <c r="C40" s="299"/>
      <c r="D40" s="299"/>
      <c r="E40" s="299"/>
      <c r="F40" s="299"/>
      <c r="G40" s="299"/>
      <c r="H40" s="299"/>
      <c r="I40" s="299"/>
      <c r="J40" s="299"/>
      <c r="K40" s="299"/>
      <c r="L40" s="299"/>
      <c r="M40" s="299"/>
      <c r="N40" s="299"/>
      <c r="O40" s="299"/>
      <c r="P40" s="299"/>
      <c r="Q40" s="299"/>
      <c r="R40" s="299"/>
      <c r="S40" s="299"/>
      <c r="T40" s="299"/>
      <c r="U40" s="299"/>
      <c r="V40" s="299"/>
      <c r="W40" s="298"/>
    </row>
    <row r="41" spans="1:23" ht="20.25" customHeight="1">
      <c r="A41" s="1337" t="s">
        <v>733</v>
      </c>
      <c r="B41" s="1340" t="s">
        <v>732</v>
      </c>
      <c r="C41" s="1334" t="s">
        <v>731</v>
      </c>
      <c r="D41" s="709"/>
      <c r="E41" s="1346" t="s">
        <v>722</v>
      </c>
      <c r="F41" s="1346"/>
      <c r="G41" s="1346"/>
      <c r="H41" s="1346"/>
      <c r="I41" s="1346"/>
      <c r="J41" s="297"/>
      <c r="K41" s="1347" t="s">
        <v>728</v>
      </c>
      <c r="L41" s="1347"/>
      <c r="M41" s="1347"/>
      <c r="N41" s="1347"/>
      <c r="O41" s="1347"/>
      <c r="P41" s="1347"/>
      <c r="Q41" s="1347"/>
      <c r="R41" s="1347"/>
      <c r="S41" s="709"/>
      <c r="T41" s="297"/>
      <c r="U41" s="297"/>
      <c r="V41" s="296"/>
      <c r="W41" s="1396" t="s">
        <v>730</v>
      </c>
    </row>
    <row r="42" spans="1:23" ht="30" customHeight="1">
      <c r="A42" s="1352"/>
      <c r="B42" s="1341"/>
      <c r="C42" s="1335"/>
      <c r="D42" s="295" t="s">
        <v>727</v>
      </c>
      <c r="E42" s="1397">
        <v>76960</v>
      </c>
      <c r="F42" s="1397"/>
      <c r="G42" s="1397"/>
      <c r="H42" s="1397"/>
      <c r="I42" s="1397"/>
      <c r="J42" s="295" t="s">
        <v>726</v>
      </c>
      <c r="K42" s="1331">
        <v>760</v>
      </c>
      <c r="L42" s="1331"/>
      <c r="M42" s="1331"/>
      <c r="N42" s="1331"/>
      <c r="O42" s="1331"/>
      <c r="P42" s="1331"/>
      <c r="Q42" s="1331"/>
      <c r="R42" s="1331"/>
      <c r="S42" s="708" t="s">
        <v>725</v>
      </c>
      <c r="T42" s="295"/>
      <c r="U42" s="295"/>
      <c r="V42" s="294"/>
      <c r="W42" s="1354"/>
    </row>
    <row r="43" spans="1:23" ht="30" customHeight="1">
      <c r="A43" s="1352"/>
      <c r="B43" s="1341"/>
      <c r="C43" s="1336"/>
      <c r="D43" s="293"/>
      <c r="E43" s="311"/>
      <c r="F43" s="311"/>
      <c r="G43" s="311"/>
      <c r="H43" s="311"/>
      <c r="I43" s="1391" t="s">
        <v>724</v>
      </c>
      <c r="J43" s="1391"/>
      <c r="K43" s="1391"/>
      <c r="L43" s="1391"/>
      <c r="M43" s="1391"/>
      <c r="N43" s="1391"/>
      <c r="O43" s="1391"/>
      <c r="P43" s="1391"/>
      <c r="Q43" s="1391"/>
      <c r="R43" s="1391"/>
      <c r="S43" s="1391"/>
      <c r="T43" s="1391"/>
      <c r="U43" s="1391"/>
      <c r="V43" s="1392"/>
      <c r="W43" s="1354"/>
    </row>
    <row r="44" spans="1:23" ht="20.25" customHeight="1">
      <c r="A44" s="1352"/>
      <c r="B44" s="1341"/>
      <c r="C44" s="1334" t="s">
        <v>729</v>
      </c>
      <c r="D44" s="709"/>
      <c r="E44" s="1346" t="s">
        <v>722</v>
      </c>
      <c r="F44" s="1346"/>
      <c r="G44" s="1346"/>
      <c r="H44" s="1346"/>
      <c r="I44" s="1346"/>
      <c r="J44" s="297"/>
      <c r="K44" s="1347" t="s">
        <v>728</v>
      </c>
      <c r="L44" s="1347"/>
      <c r="M44" s="1347"/>
      <c r="N44" s="1347"/>
      <c r="O44" s="1347"/>
      <c r="P44" s="1347"/>
      <c r="Q44" s="1347"/>
      <c r="R44" s="1347"/>
      <c r="S44" s="709"/>
      <c r="T44" s="297"/>
      <c r="U44" s="297"/>
      <c r="V44" s="296"/>
      <c r="W44" s="1354"/>
    </row>
    <row r="45" spans="1:23" ht="30" customHeight="1">
      <c r="A45" s="1352"/>
      <c r="B45" s="1341"/>
      <c r="C45" s="1335"/>
      <c r="D45" s="295" t="s">
        <v>727</v>
      </c>
      <c r="E45" s="1397">
        <v>50000</v>
      </c>
      <c r="F45" s="1397"/>
      <c r="G45" s="1397"/>
      <c r="H45" s="1397"/>
      <c r="I45" s="1397"/>
      <c r="J45" s="295" t="s">
        <v>726</v>
      </c>
      <c r="K45" s="1331">
        <v>500</v>
      </c>
      <c r="L45" s="1331"/>
      <c r="M45" s="1331"/>
      <c r="N45" s="1331"/>
      <c r="O45" s="1331"/>
      <c r="P45" s="1331"/>
      <c r="Q45" s="1331"/>
      <c r="R45" s="1331"/>
      <c r="S45" s="708" t="s">
        <v>725</v>
      </c>
      <c r="T45" s="295"/>
      <c r="U45" s="295"/>
      <c r="V45" s="294"/>
      <c r="W45" s="1354"/>
    </row>
    <row r="46" spans="1:23" ht="30" customHeight="1">
      <c r="A46" s="1352"/>
      <c r="B46" s="1341"/>
      <c r="C46" s="1336"/>
      <c r="D46" s="293"/>
      <c r="E46" s="311"/>
      <c r="F46" s="311"/>
      <c r="G46" s="311"/>
      <c r="H46" s="311"/>
      <c r="I46" s="1391" t="s">
        <v>724</v>
      </c>
      <c r="J46" s="1391"/>
      <c r="K46" s="1391"/>
      <c r="L46" s="1391"/>
      <c r="M46" s="1391"/>
      <c r="N46" s="1391"/>
      <c r="O46" s="1391"/>
      <c r="P46" s="1391"/>
      <c r="Q46" s="1391"/>
      <c r="R46" s="1391"/>
      <c r="S46" s="1391"/>
      <c r="T46" s="1391"/>
      <c r="U46" s="1391"/>
      <c r="V46" s="1392"/>
      <c r="W46" s="1354"/>
    </row>
    <row r="47" spans="1:23" ht="20.25" customHeight="1">
      <c r="A47" s="1352"/>
      <c r="B47" s="1341"/>
      <c r="C47" s="1334" t="s">
        <v>723</v>
      </c>
      <c r="D47" s="1384" t="s">
        <v>722</v>
      </c>
      <c r="E47" s="1346"/>
      <c r="F47" s="1346"/>
      <c r="G47" s="1346"/>
      <c r="H47" s="1346"/>
      <c r="I47" s="1346"/>
      <c r="J47" s="1346"/>
      <c r="K47" s="1346"/>
      <c r="L47" s="1346"/>
      <c r="M47" s="310"/>
      <c r="N47" s="310"/>
      <c r="O47" s="310"/>
      <c r="P47" s="310"/>
      <c r="Q47" s="310"/>
      <c r="R47" s="310"/>
      <c r="S47" s="310"/>
      <c r="T47" s="310"/>
      <c r="U47" s="310"/>
      <c r="V47" s="309"/>
      <c r="W47" s="1354"/>
    </row>
    <row r="48" spans="1:23" ht="30" customHeight="1">
      <c r="A48" s="1353"/>
      <c r="B48" s="1342"/>
      <c r="C48" s="1336"/>
      <c r="D48" s="1385">
        <v>10000</v>
      </c>
      <c r="E48" s="1386"/>
      <c r="F48" s="1386"/>
      <c r="G48" s="1386"/>
      <c r="H48" s="1386"/>
      <c r="I48" s="1386"/>
      <c r="J48" s="1387" t="s">
        <v>721</v>
      </c>
      <c r="K48" s="1387"/>
      <c r="L48" s="1387"/>
      <c r="M48" s="1387"/>
      <c r="N48" s="1387"/>
      <c r="O48" s="1387"/>
      <c r="P48" s="1387"/>
      <c r="Q48" s="1387"/>
      <c r="R48" s="1387"/>
      <c r="S48" s="1387"/>
      <c r="T48" s="1387"/>
      <c r="U48" s="1387"/>
      <c r="V48" s="1388"/>
      <c r="W48" s="1355"/>
    </row>
    <row r="49" spans="1:23" ht="25.5" customHeight="1">
      <c r="A49" s="307"/>
      <c r="B49" s="307"/>
      <c r="C49" s="307"/>
      <c r="D49" s="308"/>
      <c r="E49" s="308"/>
      <c r="F49" s="308"/>
      <c r="G49" s="308"/>
      <c r="H49" s="306"/>
      <c r="I49" s="306"/>
      <c r="J49" s="306"/>
      <c r="K49" s="306"/>
      <c r="L49" s="307"/>
      <c r="M49" s="305"/>
      <c r="N49" s="306"/>
      <c r="O49" s="306"/>
      <c r="P49" s="306"/>
      <c r="Q49" s="305"/>
      <c r="R49" s="305"/>
      <c r="S49" s="305"/>
      <c r="T49" s="305"/>
      <c r="U49" s="305"/>
      <c r="V49" s="305"/>
      <c r="W49" s="298" t="s">
        <v>2</v>
      </c>
    </row>
    <row r="50" spans="1:23" ht="30" customHeight="1">
      <c r="A50" s="304" t="s">
        <v>720</v>
      </c>
      <c r="B50" s="303" t="s">
        <v>719</v>
      </c>
      <c r="C50" s="1377">
        <v>150000</v>
      </c>
      <c r="D50" s="1377"/>
      <c r="E50" s="1377"/>
      <c r="F50" s="1377"/>
      <c r="G50" s="1377"/>
      <c r="H50" s="1377"/>
      <c r="I50" s="1377"/>
      <c r="J50" s="1377"/>
      <c r="K50" s="1377"/>
      <c r="L50" s="1377"/>
      <c r="M50" s="1377"/>
      <c r="N50" s="1377"/>
      <c r="O50" s="1377"/>
      <c r="P50" s="1377"/>
      <c r="Q50" s="1377"/>
      <c r="R50" s="1377"/>
      <c r="S50" s="1377"/>
      <c r="T50" s="1377"/>
      <c r="U50" s="1377"/>
      <c r="V50" s="1378"/>
      <c r="W50" s="302" t="s">
        <v>718</v>
      </c>
    </row>
    <row r="51" spans="1:23" ht="30" customHeight="1">
      <c r="A51" s="300"/>
      <c r="B51" s="300"/>
      <c r="C51" s="299"/>
      <c r="D51" s="299"/>
      <c r="E51" s="299"/>
      <c r="F51" s="299"/>
      <c r="G51" s="299"/>
      <c r="H51" s="299"/>
      <c r="I51" s="299"/>
      <c r="J51" s="299"/>
      <c r="K51" s="299"/>
      <c r="L51" s="299"/>
      <c r="M51" s="299"/>
      <c r="N51" s="299"/>
      <c r="O51" s="299"/>
      <c r="P51" s="299"/>
      <c r="Q51" s="299"/>
      <c r="R51" s="299"/>
      <c r="S51" s="299"/>
      <c r="T51" s="299"/>
      <c r="U51" s="299"/>
      <c r="V51" s="299"/>
      <c r="W51" s="298"/>
    </row>
    <row r="52" spans="1:23" ht="25.5" customHeight="1">
      <c r="A52" s="1395" t="s">
        <v>717</v>
      </c>
      <c r="B52" s="1395"/>
      <c r="C52" s="1395"/>
      <c r="D52" s="1395"/>
      <c r="E52" s="1395"/>
      <c r="F52" s="1395"/>
      <c r="G52" s="1395"/>
      <c r="H52" s="1395"/>
      <c r="I52" s="1395"/>
      <c r="J52" s="1395"/>
      <c r="K52" s="1395"/>
      <c r="L52" s="1395"/>
      <c r="M52" s="1395"/>
      <c r="N52" s="1395"/>
      <c r="O52" s="1395"/>
      <c r="P52" s="1395"/>
      <c r="Q52" s="1395"/>
      <c r="R52" s="1395"/>
      <c r="S52" s="1395"/>
      <c r="T52" s="1395"/>
      <c r="U52" s="1395"/>
      <c r="V52" s="1395"/>
      <c r="W52" s="1395"/>
    </row>
  </sheetData>
  <mergeCells count="94">
    <mergeCell ref="C50:V50"/>
    <mergeCell ref="A52:W52"/>
    <mergeCell ref="W41:W48"/>
    <mergeCell ref="E42:I42"/>
    <mergeCell ref="K42:R42"/>
    <mergeCell ref="I43:V43"/>
    <mergeCell ref="C44:C46"/>
    <mergeCell ref="E44:I44"/>
    <mergeCell ref="K44:R44"/>
    <mergeCell ref="E45:I45"/>
    <mergeCell ref="A41:A48"/>
    <mergeCell ref="B41:B48"/>
    <mergeCell ref="C41:C43"/>
    <mergeCell ref="E41:I41"/>
    <mergeCell ref="K41:R41"/>
    <mergeCell ref="C47:C48"/>
    <mergeCell ref="D47:L47"/>
    <mergeCell ref="D48:I48"/>
    <mergeCell ref="J48:V48"/>
    <mergeCell ref="W30:W35"/>
    <mergeCell ref="L31:V31"/>
    <mergeCell ref="C32:K33"/>
    <mergeCell ref="L32:O32"/>
    <mergeCell ref="L33:V33"/>
    <mergeCell ref="C34:K35"/>
    <mergeCell ref="L34:O34"/>
    <mergeCell ref="K45:R45"/>
    <mergeCell ref="I46:V46"/>
    <mergeCell ref="C37:V37"/>
    <mergeCell ref="C39:V39"/>
    <mergeCell ref="L35:V35"/>
    <mergeCell ref="C26:V26"/>
    <mergeCell ref="C28:V28"/>
    <mergeCell ref="A30:A35"/>
    <mergeCell ref="B30:B35"/>
    <mergeCell ref="C30:K31"/>
    <mergeCell ref="L30:O30"/>
    <mergeCell ref="R22:V22"/>
    <mergeCell ref="W22:W24"/>
    <mergeCell ref="C23:G23"/>
    <mergeCell ref="H23:L23"/>
    <mergeCell ref="M23:Q23"/>
    <mergeCell ref="R23:V23"/>
    <mergeCell ref="C24:G24"/>
    <mergeCell ref="H24:L24"/>
    <mergeCell ref="M24:V24"/>
    <mergeCell ref="A22:A24"/>
    <mergeCell ref="B22:B24"/>
    <mergeCell ref="C22:G22"/>
    <mergeCell ref="H22:L22"/>
    <mergeCell ref="M22:Q22"/>
    <mergeCell ref="A18:A20"/>
    <mergeCell ref="B18:B20"/>
    <mergeCell ref="C18:V18"/>
    <mergeCell ref="W18:W20"/>
    <mergeCell ref="C19:K19"/>
    <mergeCell ref="L19:N19"/>
    <mergeCell ref="C20:K20"/>
    <mergeCell ref="L20:N20"/>
    <mergeCell ref="O20:V20"/>
    <mergeCell ref="O19:V19"/>
    <mergeCell ref="W14:W16"/>
    <mergeCell ref="E15:I15"/>
    <mergeCell ref="K15:R15"/>
    <mergeCell ref="M16:V16"/>
    <mergeCell ref="A14:A16"/>
    <mergeCell ref="B14:B16"/>
    <mergeCell ref="C14:C16"/>
    <mergeCell ref="E14:I14"/>
    <mergeCell ref="K14:R14"/>
    <mergeCell ref="W3:W5"/>
    <mergeCell ref="E4:I4"/>
    <mergeCell ref="K4:R4"/>
    <mergeCell ref="M5:V5"/>
    <mergeCell ref="A7:A12"/>
    <mergeCell ref="B7:B12"/>
    <mergeCell ref="C7:C9"/>
    <mergeCell ref="E7:I7"/>
    <mergeCell ref="K7:R7"/>
    <mergeCell ref="E10:I10"/>
    <mergeCell ref="K10:R10"/>
    <mergeCell ref="E11:I11"/>
    <mergeCell ref="K11:R11"/>
    <mergeCell ref="M12:V12"/>
    <mergeCell ref="W7:W12"/>
    <mergeCell ref="E8:I8"/>
    <mergeCell ref="K8:R8"/>
    <mergeCell ref="M9:V9"/>
    <mergeCell ref="C10:C12"/>
    <mergeCell ref="A3:A5"/>
    <mergeCell ref="B3:B5"/>
    <mergeCell ref="C3:C5"/>
    <mergeCell ref="E3:I3"/>
    <mergeCell ref="K3:R3"/>
  </mergeCells>
  <phoneticPr fontId="16"/>
  <printOptions horizontalCentered="1"/>
  <pageMargins left="0.39370078740157483" right="0.39370078740157483" top="0.39370078740157483" bottom="0.39370078740157483" header="0.31496062992125984" footer="0.15748031496062992"/>
  <pageSetup paperSize="9" scale="6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52"/>
  <sheetViews>
    <sheetView view="pageBreakPreview" topLeftCell="A13" zoomScaleNormal="100" zoomScaleSheetLayoutView="100" workbookViewId="0">
      <selection activeCell="AA15" sqref="AA15:AE15"/>
    </sheetView>
  </sheetViews>
  <sheetFormatPr defaultColWidth="2.5" defaultRowHeight="25.5" customHeight="1"/>
  <cols>
    <col min="1" max="1" width="23" style="292" customWidth="1"/>
    <col min="2" max="2" width="2.5" style="292" customWidth="1"/>
    <col min="3" max="21" width="2.625" style="292" customWidth="1"/>
    <col min="22" max="22" width="2.75" style="292" customWidth="1"/>
    <col min="23" max="23" width="59.5" style="301" customWidth="1"/>
    <col min="24" max="16384" width="2.5" style="292"/>
  </cols>
  <sheetData>
    <row r="1" spans="1:23" ht="25.5" customHeight="1">
      <c r="A1" s="327" t="s">
        <v>773</v>
      </c>
      <c r="B1" s="295"/>
      <c r="C1" s="295"/>
      <c r="D1" s="295"/>
      <c r="E1" s="295"/>
      <c r="F1" s="295"/>
      <c r="G1" s="295"/>
      <c r="H1" s="295"/>
      <c r="I1" s="295"/>
      <c r="J1" s="295"/>
      <c r="K1" s="295"/>
      <c r="L1" s="295"/>
      <c r="M1" s="295"/>
      <c r="N1" s="295"/>
      <c r="O1" s="295"/>
      <c r="P1" s="295"/>
      <c r="Q1" s="295"/>
      <c r="R1" s="295"/>
      <c r="S1" s="295"/>
      <c r="T1" s="295"/>
      <c r="U1" s="295"/>
      <c r="V1" s="295"/>
      <c r="W1" s="295"/>
    </row>
    <row r="3" spans="1:23" ht="20.25" customHeight="1">
      <c r="A3" s="1337" t="s">
        <v>453</v>
      </c>
      <c r="B3" s="1340" t="s">
        <v>772</v>
      </c>
      <c r="C3" s="1343"/>
      <c r="D3" s="326"/>
      <c r="E3" s="1346" t="s">
        <v>722</v>
      </c>
      <c r="F3" s="1346"/>
      <c r="G3" s="1346"/>
      <c r="H3" s="1346"/>
      <c r="I3" s="1346"/>
      <c r="J3" s="325"/>
      <c r="K3" s="1347" t="s">
        <v>766</v>
      </c>
      <c r="L3" s="1347"/>
      <c r="M3" s="1347"/>
      <c r="N3" s="1347"/>
      <c r="O3" s="1347"/>
      <c r="P3" s="1347"/>
      <c r="Q3" s="1347"/>
      <c r="R3" s="1347"/>
      <c r="S3" s="325"/>
      <c r="T3" s="325"/>
      <c r="U3" s="325"/>
      <c r="V3" s="324"/>
      <c r="W3" s="1348" t="s">
        <v>765</v>
      </c>
    </row>
    <row r="4" spans="1:23" ht="25.5" customHeight="1">
      <c r="A4" s="1338"/>
      <c r="B4" s="1341"/>
      <c r="C4" s="1344"/>
      <c r="D4" s="710" t="s">
        <v>727</v>
      </c>
      <c r="E4" s="1349">
        <v>253600</v>
      </c>
      <c r="F4" s="1349"/>
      <c r="G4" s="1349"/>
      <c r="H4" s="1349"/>
      <c r="I4" s="1349"/>
      <c r="J4" s="323" t="s">
        <v>726</v>
      </c>
      <c r="K4" s="1331">
        <v>2530</v>
      </c>
      <c r="L4" s="1331"/>
      <c r="M4" s="1331"/>
      <c r="N4" s="1331"/>
      <c r="O4" s="1331"/>
      <c r="P4" s="1331"/>
      <c r="Q4" s="1331"/>
      <c r="R4" s="1331"/>
      <c r="S4" s="708" t="s">
        <v>725</v>
      </c>
      <c r="T4" s="323"/>
      <c r="U4" s="323"/>
      <c r="V4" s="322"/>
      <c r="W4" s="1348"/>
    </row>
    <row r="5" spans="1:23" ht="20.25" customHeight="1">
      <c r="A5" s="1339"/>
      <c r="B5" s="1342"/>
      <c r="C5" s="1345"/>
      <c r="D5" s="321"/>
      <c r="E5" s="321"/>
      <c r="F5" s="321"/>
      <c r="G5" s="320"/>
      <c r="H5" s="320"/>
      <c r="I5" s="320"/>
      <c r="J5" s="320"/>
      <c r="K5" s="320"/>
      <c r="L5" s="320"/>
      <c r="M5" s="1350" t="s">
        <v>724</v>
      </c>
      <c r="N5" s="1350"/>
      <c r="O5" s="1350"/>
      <c r="P5" s="1350"/>
      <c r="Q5" s="1350"/>
      <c r="R5" s="1350"/>
      <c r="S5" s="1350"/>
      <c r="T5" s="1350"/>
      <c r="U5" s="1350"/>
      <c r="V5" s="1351"/>
      <c r="W5" s="1348"/>
    </row>
    <row r="6" spans="1:23" ht="25.5" customHeight="1">
      <c r="A6" s="307"/>
      <c r="B6" s="307"/>
      <c r="C6" s="307"/>
      <c r="D6" s="308"/>
      <c r="E6" s="308"/>
      <c r="F6" s="308"/>
      <c r="G6" s="308"/>
      <c r="H6" s="306"/>
      <c r="I6" s="306"/>
      <c r="J6" s="306"/>
      <c r="K6" s="306"/>
      <c r="L6" s="307"/>
      <c r="M6" s="306"/>
      <c r="N6" s="306"/>
      <c r="O6" s="306"/>
      <c r="P6" s="306"/>
      <c r="Q6" s="305"/>
      <c r="R6" s="305"/>
      <c r="S6" s="305"/>
      <c r="T6" s="305"/>
      <c r="U6" s="305"/>
      <c r="V6" s="305"/>
      <c r="W6" s="315"/>
    </row>
    <row r="7" spans="1:23" ht="20.25" customHeight="1">
      <c r="A7" s="1337" t="s">
        <v>452</v>
      </c>
      <c r="B7" s="1340" t="s">
        <v>771</v>
      </c>
      <c r="C7" s="1334" t="s">
        <v>731</v>
      </c>
      <c r="D7" s="326"/>
      <c r="E7" s="1346" t="s">
        <v>722</v>
      </c>
      <c r="F7" s="1346"/>
      <c r="G7" s="1346"/>
      <c r="H7" s="1346"/>
      <c r="I7" s="1346"/>
      <c r="J7" s="325"/>
      <c r="K7" s="1347" t="s">
        <v>766</v>
      </c>
      <c r="L7" s="1347"/>
      <c r="M7" s="1347"/>
      <c r="N7" s="1347"/>
      <c r="O7" s="1347"/>
      <c r="P7" s="1347"/>
      <c r="Q7" s="1347"/>
      <c r="R7" s="1347"/>
      <c r="S7" s="325"/>
      <c r="T7" s="325"/>
      <c r="U7" s="325"/>
      <c r="V7" s="324"/>
      <c r="W7" s="1348" t="s">
        <v>770</v>
      </c>
    </row>
    <row r="8" spans="1:23" ht="25.5" customHeight="1">
      <c r="A8" s="1338"/>
      <c r="B8" s="1341"/>
      <c r="C8" s="1335"/>
      <c r="D8" s="710" t="s">
        <v>727</v>
      </c>
      <c r="E8" s="1349">
        <v>49870</v>
      </c>
      <c r="F8" s="1349"/>
      <c r="G8" s="1349"/>
      <c r="H8" s="1349"/>
      <c r="I8" s="1349"/>
      <c r="J8" s="323" t="s">
        <v>726</v>
      </c>
      <c r="K8" s="1331">
        <v>490</v>
      </c>
      <c r="L8" s="1331"/>
      <c r="M8" s="1331"/>
      <c r="N8" s="1331"/>
      <c r="O8" s="1331"/>
      <c r="P8" s="1331"/>
      <c r="Q8" s="1331"/>
      <c r="R8" s="1331"/>
      <c r="S8" s="708" t="s">
        <v>725</v>
      </c>
      <c r="T8" s="323"/>
      <c r="U8" s="323"/>
      <c r="V8" s="322"/>
      <c r="W8" s="1348"/>
    </row>
    <row r="9" spans="1:23" ht="20.25" customHeight="1">
      <c r="A9" s="1338"/>
      <c r="B9" s="1341"/>
      <c r="C9" s="1336"/>
      <c r="D9" s="321"/>
      <c r="E9" s="321"/>
      <c r="F9" s="321"/>
      <c r="G9" s="320"/>
      <c r="H9" s="320"/>
      <c r="I9" s="320"/>
      <c r="J9" s="320"/>
      <c r="K9" s="320"/>
      <c r="L9" s="320"/>
      <c r="M9" s="1332" t="s">
        <v>724</v>
      </c>
      <c r="N9" s="1332"/>
      <c r="O9" s="1332"/>
      <c r="P9" s="1332"/>
      <c r="Q9" s="1332"/>
      <c r="R9" s="1332"/>
      <c r="S9" s="1332"/>
      <c r="T9" s="1332"/>
      <c r="U9" s="1332"/>
      <c r="V9" s="1333"/>
      <c r="W9" s="1348"/>
    </row>
    <row r="10" spans="1:23" ht="20.25" customHeight="1">
      <c r="A10" s="1338"/>
      <c r="B10" s="1341"/>
      <c r="C10" s="1334" t="s">
        <v>769</v>
      </c>
      <c r="D10" s="326"/>
      <c r="E10" s="1346" t="s">
        <v>722</v>
      </c>
      <c r="F10" s="1346"/>
      <c r="G10" s="1346"/>
      <c r="H10" s="1346"/>
      <c r="I10" s="1346"/>
      <c r="J10" s="325"/>
      <c r="K10" s="1347" t="s">
        <v>766</v>
      </c>
      <c r="L10" s="1347"/>
      <c r="M10" s="1347"/>
      <c r="N10" s="1347"/>
      <c r="O10" s="1347"/>
      <c r="P10" s="1347"/>
      <c r="Q10" s="1347"/>
      <c r="R10" s="1347"/>
      <c r="S10" s="325"/>
      <c r="T10" s="325"/>
      <c r="U10" s="325"/>
      <c r="V10" s="324"/>
      <c r="W10" s="1348"/>
    </row>
    <row r="11" spans="1:23" ht="25.5" customHeight="1">
      <c r="A11" s="1338"/>
      <c r="B11" s="1341"/>
      <c r="C11" s="1335"/>
      <c r="D11" s="710" t="s">
        <v>727</v>
      </c>
      <c r="E11" s="1349">
        <v>33250</v>
      </c>
      <c r="F11" s="1349"/>
      <c r="G11" s="1349"/>
      <c r="H11" s="1349"/>
      <c r="I11" s="1349"/>
      <c r="J11" s="323" t="s">
        <v>726</v>
      </c>
      <c r="K11" s="1331">
        <v>330</v>
      </c>
      <c r="L11" s="1331"/>
      <c r="M11" s="1331"/>
      <c r="N11" s="1331"/>
      <c r="O11" s="1331"/>
      <c r="P11" s="1331"/>
      <c r="Q11" s="1331"/>
      <c r="R11" s="1331"/>
      <c r="S11" s="708" t="s">
        <v>725</v>
      </c>
      <c r="T11" s="323"/>
      <c r="U11" s="323"/>
      <c r="V11" s="322"/>
      <c r="W11" s="1348"/>
    </row>
    <row r="12" spans="1:23" ht="20.25" customHeight="1">
      <c r="A12" s="1339"/>
      <c r="B12" s="1342"/>
      <c r="C12" s="1336"/>
      <c r="D12" s="321"/>
      <c r="E12" s="321"/>
      <c r="F12" s="321"/>
      <c r="G12" s="320"/>
      <c r="H12" s="320"/>
      <c r="I12" s="320"/>
      <c r="J12" s="320"/>
      <c r="K12" s="320"/>
      <c r="L12" s="320"/>
      <c r="M12" s="1350" t="s">
        <v>724</v>
      </c>
      <c r="N12" s="1350"/>
      <c r="O12" s="1350"/>
      <c r="P12" s="1350"/>
      <c r="Q12" s="1350"/>
      <c r="R12" s="1350"/>
      <c r="S12" s="1350"/>
      <c r="T12" s="1350"/>
      <c r="U12" s="1350"/>
      <c r="V12" s="1351"/>
      <c r="W12" s="1348"/>
    </row>
    <row r="13" spans="1:23" ht="25.5" customHeight="1">
      <c r="A13" s="307"/>
      <c r="B13" s="307"/>
      <c r="C13" s="307"/>
      <c r="D13" s="308"/>
      <c r="E13" s="308"/>
      <c r="F13" s="308"/>
      <c r="G13" s="308"/>
      <c r="H13" s="306"/>
      <c r="I13" s="306"/>
      <c r="J13" s="306"/>
      <c r="K13" s="306"/>
      <c r="L13" s="307"/>
      <c r="M13" s="306"/>
      <c r="N13" s="306"/>
      <c r="O13" s="306"/>
      <c r="P13" s="306"/>
      <c r="Q13" s="305"/>
      <c r="R13" s="305"/>
      <c r="S13" s="305"/>
      <c r="T13" s="305"/>
      <c r="U13" s="305"/>
      <c r="V13" s="305"/>
      <c r="W13" s="315"/>
    </row>
    <row r="14" spans="1:23" ht="20.25" customHeight="1">
      <c r="A14" s="1337" t="s">
        <v>768</v>
      </c>
      <c r="B14" s="1340" t="s">
        <v>767</v>
      </c>
      <c r="C14" s="1343"/>
      <c r="D14" s="326"/>
      <c r="E14" s="1346" t="s">
        <v>722</v>
      </c>
      <c r="F14" s="1346"/>
      <c r="G14" s="1346"/>
      <c r="H14" s="1346"/>
      <c r="I14" s="1346"/>
      <c r="J14" s="325"/>
      <c r="K14" s="1347" t="s">
        <v>766</v>
      </c>
      <c r="L14" s="1347"/>
      <c r="M14" s="1347"/>
      <c r="N14" s="1347"/>
      <c r="O14" s="1347"/>
      <c r="P14" s="1347"/>
      <c r="Q14" s="1347"/>
      <c r="R14" s="1347"/>
      <c r="S14" s="325"/>
      <c r="T14" s="325"/>
      <c r="U14" s="325"/>
      <c r="V14" s="324"/>
      <c r="W14" s="1348" t="s">
        <v>765</v>
      </c>
    </row>
    <row r="15" spans="1:23" ht="25.5" customHeight="1">
      <c r="A15" s="1338"/>
      <c r="B15" s="1341"/>
      <c r="C15" s="1344"/>
      <c r="D15" s="710" t="s">
        <v>727</v>
      </c>
      <c r="E15" s="1349">
        <v>46100</v>
      </c>
      <c r="F15" s="1349"/>
      <c r="G15" s="1349"/>
      <c r="H15" s="1349"/>
      <c r="I15" s="1349"/>
      <c r="J15" s="323" t="s">
        <v>726</v>
      </c>
      <c r="K15" s="1331">
        <v>460</v>
      </c>
      <c r="L15" s="1331"/>
      <c r="M15" s="1331"/>
      <c r="N15" s="1331"/>
      <c r="O15" s="1331"/>
      <c r="P15" s="1331"/>
      <c r="Q15" s="1331"/>
      <c r="R15" s="1331"/>
      <c r="S15" s="708" t="s">
        <v>725</v>
      </c>
      <c r="T15" s="323"/>
      <c r="U15" s="323"/>
      <c r="V15" s="322"/>
      <c r="W15" s="1348"/>
    </row>
    <row r="16" spans="1:23" ht="20.25" customHeight="1">
      <c r="A16" s="1339"/>
      <c r="B16" s="1342"/>
      <c r="C16" s="1345"/>
      <c r="D16" s="321"/>
      <c r="E16" s="321"/>
      <c r="F16" s="321"/>
      <c r="G16" s="320"/>
      <c r="H16" s="320"/>
      <c r="I16" s="320"/>
      <c r="J16" s="320"/>
      <c r="K16" s="320"/>
      <c r="L16" s="320"/>
      <c r="M16" s="1350" t="s">
        <v>724</v>
      </c>
      <c r="N16" s="1350"/>
      <c r="O16" s="1350"/>
      <c r="P16" s="1350"/>
      <c r="Q16" s="1350"/>
      <c r="R16" s="1350"/>
      <c r="S16" s="1350"/>
      <c r="T16" s="1350"/>
      <c r="U16" s="1350"/>
      <c r="V16" s="1351"/>
      <c r="W16" s="1348"/>
    </row>
    <row r="17" spans="1:23" ht="20.25" customHeight="1">
      <c r="A17" s="300"/>
      <c r="B17" s="300"/>
      <c r="C17" s="319"/>
      <c r="D17" s="300"/>
      <c r="E17" s="300"/>
      <c r="F17" s="300"/>
      <c r="G17" s="318"/>
      <c r="H17" s="318"/>
      <c r="I17" s="318"/>
      <c r="J17" s="318"/>
      <c r="K17" s="318"/>
      <c r="L17" s="318"/>
      <c r="M17" s="317"/>
      <c r="N17" s="317"/>
      <c r="O17" s="317"/>
      <c r="P17" s="317"/>
      <c r="Q17" s="317"/>
      <c r="R17" s="317"/>
      <c r="S17" s="317"/>
      <c r="T17" s="317"/>
      <c r="U17" s="317"/>
      <c r="V17" s="317"/>
      <c r="W17" s="316"/>
    </row>
    <row r="18" spans="1:23" ht="30" customHeight="1">
      <c r="A18" s="1337" t="s">
        <v>764</v>
      </c>
      <c r="B18" s="1340" t="s">
        <v>763</v>
      </c>
      <c r="C18" s="1337" t="s">
        <v>762</v>
      </c>
      <c r="D18" s="1356"/>
      <c r="E18" s="1356"/>
      <c r="F18" s="1356"/>
      <c r="G18" s="1356"/>
      <c r="H18" s="1356"/>
      <c r="I18" s="1356"/>
      <c r="J18" s="1356"/>
      <c r="K18" s="1356"/>
      <c r="L18" s="1356"/>
      <c r="M18" s="1356"/>
      <c r="N18" s="1356"/>
      <c r="O18" s="1356"/>
      <c r="P18" s="1356"/>
      <c r="Q18" s="1356"/>
      <c r="R18" s="1356"/>
      <c r="S18" s="1356"/>
      <c r="T18" s="1356"/>
      <c r="U18" s="1356"/>
      <c r="V18" s="1357"/>
      <c r="W18" s="1358" t="s">
        <v>761</v>
      </c>
    </row>
    <row r="19" spans="1:23" ht="20.25" customHeight="1">
      <c r="A19" s="1352"/>
      <c r="B19" s="1354"/>
      <c r="C19" s="1361" t="s">
        <v>760</v>
      </c>
      <c r="D19" s="1362"/>
      <c r="E19" s="1362"/>
      <c r="F19" s="1362"/>
      <c r="G19" s="1362"/>
      <c r="H19" s="1362"/>
      <c r="I19" s="1362"/>
      <c r="J19" s="1362"/>
      <c r="K19" s="1362"/>
      <c r="L19" s="1349">
        <v>48820</v>
      </c>
      <c r="M19" s="1363"/>
      <c r="N19" s="1363"/>
      <c r="O19" s="1362" t="s">
        <v>759</v>
      </c>
      <c r="P19" s="1362"/>
      <c r="Q19" s="1362"/>
      <c r="R19" s="1362"/>
      <c r="S19" s="1362"/>
      <c r="T19" s="1362"/>
      <c r="U19" s="1362"/>
      <c r="V19" s="1367"/>
      <c r="W19" s="1359"/>
    </row>
    <row r="20" spans="1:23" ht="20.25" customHeight="1">
      <c r="A20" s="1353"/>
      <c r="B20" s="1355"/>
      <c r="C20" s="1364" t="s">
        <v>758</v>
      </c>
      <c r="D20" s="1332"/>
      <c r="E20" s="1332"/>
      <c r="F20" s="1332"/>
      <c r="G20" s="1332"/>
      <c r="H20" s="1332"/>
      <c r="I20" s="1332"/>
      <c r="J20" s="1332"/>
      <c r="K20" s="1332"/>
      <c r="L20" s="1365">
        <v>6100</v>
      </c>
      <c r="M20" s="1366"/>
      <c r="N20" s="1366"/>
      <c r="O20" s="1332" t="s">
        <v>757</v>
      </c>
      <c r="P20" s="1332"/>
      <c r="Q20" s="1332"/>
      <c r="R20" s="1332"/>
      <c r="S20" s="1332"/>
      <c r="T20" s="1332"/>
      <c r="U20" s="1332"/>
      <c r="V20" s="1333"/>
      <c r="W20" s="1360"/>
    </row>
    <row r="21" spans="1:23" ht="25.5" customHeight="1">
      <c r="A21" s="307"/>
      <c r="B21" s="307"/>
      <c r="C21" s="307"/>
      <c r="D21" s="308"/>
      <c r="E21" s="308"/>
      <c r="F21" s="308"/>
      <c r="G21" s="308"/>
      <c r="H21" s="306"/>
      <c r="I21" s="306"/>
      <c r="J21" s="306"/>
      <c r="K21" s="306"/>
      <c r="L21" s="307"/>
      <c r="M21" s="306"/>
      <c r="N21" s="306"/>
      <c r="O21" s="306"/>
      <c r="P21" s="306"/>
      <c r="Q21" s="305"/>
      <c r="R21" s="305"/>
      <c r="S21" s="305"/>
      <c r="T21" s="305"/>
      <c r="U21" s="305"/>
      <c r="V21" s="305"/>
      <c r="W21" s="315"/>
    </row>
    <row r="22" spans="1:23" ht="30" customHeight="1">
      <c r="A22" s="1337" t="s">
        <v>756</v>
      </c>
      <c r="B22" s="1340" t="s">
        <v>755</v>
      </c>
      <c r="C22" s="1368" t="s">
        <v>754</v>
      </c>
      <c r="D22" s="1369"/>
      <c r="E22" s="1369"/>
      <c r="F22" s="1369"/>
      <c r="G22" s="1369"/>
      <c r="H22" s="1370">
        <v>1780</v>
      </c>
      <c r="I22" s="1370"/>
      <c r="J22" s="1370"/>
      <c r="K22" s="1370"/>
      <c r="L22" s="1371"/>
      <c r="M22" s="1368" t="s">
        <v>753</v>
      </c>
      <c r="N22" s="1369"/>
      <c r="O22" s="1369"/>
      <c r="P22" s="1369"/>
      <c r="Q22" s="1369"/>
      <c r="R22" s="1370">
        <v>1230</v>
      </c>
      <c r="S22" s="1370"/>
      <c r="T22" s="1370"/>
      <c r="U22" s="1370"/>
      <c r="V22" s="1371"/>
      <c r="W22" s="1348" t="s">
        <v>752</v>
      </c>
    </row>
    <row r="23" spans="1:23" ht="30" customHeight="1">
      <c r="A23" s="1338"/>
      <c r="B23" s="1341"/>
      <c r="C23" s="1368" t="s">
        <v>751</v>
      </c>
      <c r="D23" s="1369"/>
      <c r="E23" s="1369"/>
      <c r="F23" s="1369"/>
      <c r="G23" s="1369"/>
      <c r="H23" s="1370">
        <v>1580</v>
      </c>
      <c r="I23" s="1370"/>
      <c r="J23" s="1370"/>
      <c r="K23" s="1370"/>
      <c r="L23" s="1371"/>
      <c r="M23" s="1368" t="s">
        <v>750</v>
      </c>
      <c r="N23" s="1369"/>
      <c r="O23" s="1369"/>
      <c r="P23" s="1369"/>
      <c r="Q23" s="1369"/>
      <c r="R23" s="1370">
        <v>110</v>
      </c>
      <c r="S23" s="1370"/>
      <c r="T23" s="1370"/>
      <c r="U23" s="1370"/>
      <c r="V23" s="1371"/>
      <c r="W23" s="1348"/>
    </row>
    <row r="24" spans="1:23" ht="30" customHeight="1">
      <c r="A24" s="1339"/>
      <c r="B24" s="1342"/>
      <c r="C24" s="1368" t="s">
        <v>749</v>
      </c>
      <c r="D24" s="1369"/>
      <c r="E24" s="1369"/>
      <c r="F24" s="1369"/>
      <c r="G24" s="1369"/>
      <c r="H24" s="1370">
        <v>1560</v>
      </c>
      <c r="I24" s="1370"/>
      <c r="J24" s="1370"/>
      <c r="K24" s="1370"/>
      <c r="L24" s="1371"/>
      <c r="M24" s="1372"/>
      <c r="N24" s="1373"/>
      <c r="O24" s="1373"/>
      <c r="P24" s="1373"/>
      <c r="Q24" s="1373"/>
      <c r="R24" s="1373"/>
      <c r="S24" s="1373"/>
      <c r="T24" s="1373"/>
      <c r="U24" s="1373"/>
      <c r="V24" s="1374"/>
      <c r="W24" s="1348"/>
    </row>
    <row r="25" spans="1:23" ht="25.5" customHeight="1">
      <c r="A25" s="307"/>
      <c r="B25" s="307"/>
      <c r="C25" s="307"/>
      <c r="D25" s="308"/>
      <c r="E25" s="308"/>
      <c r="F25" s="308"/>
      <c r="G25" s="308"/>
      <c r="H25" s="306"/>
      <c r="I25" s="306"/>
      <c r="J25" s="306"/>
      <c r="K25" s="306"/>
      <c r="L25" s="307"/>
      <c r="M25" s="306"/>
      <c r="N25" s="306"/>
      <c r="O25" s="306"/>
      <c r="P25" s="306"/>
      <c r="Q25" s="305"/>
      <c r="R25" s="305"/>
      <c r="S25" s="305"/>
      <c r="T25" s="305"/>
      <c r="U25" s="305"/>
      <c r="V25" s="305"/>
      <c r="W25" s="315"/>
    </row>
    <row r="26" spans="1:23" ht="30" customHeight="1">
      <c r="A26" s="304" t="s">
        <v>748</v>
      </c>
      <c r="B26" s="303" t="s">
        <v>747</v>
      </c>
      <c r="C26" s="1375">
        <v>6090</v>
      </c>
      <c r="D26" s="1375"/>
      <c r="E26" s="1375"/>
      <c r="F26" s="1375"/>
      <c r="G26" s="1375"/>
      <c r="H26" s="1375"/>
      <c r="I26" s="1375"/>
      <c r="J26" s="1375"/>
      <c r="K26" s="1375"/>
      <c r="L26" s="1375"/>
      <c r="M26" s="1375"/>
      <c r="N26" s="1375"/>
      <c r="O26" s="1375"/>
      <c r="P26" s="1375"/>
      <c r="Q26" s="1375"/>
      <c r="R26" s="1375"/>
      <c r="S26" s="1375"/>
      <c r="T26" s="1375"/>
      <c r="U26" s="1375"/>
      <c r="V26" s="1376"/>
      <c r="W26" s="302" t="s">
        <v>718</v>
      </c>
    </row>
    <row r="27" spans="1:23" ht="25.5" customHeight="1">
      <c r="A27" s="307"/>
      <c r="B27" s="307"/>
      <c r="C27" s="307"/>
      <c r="D27" s="308"/>
      <c r="E27" s="308"/>
      <c r="F27" s="308"/>
      <c r="G27" s="308"/>
      <c r="H27" s="306"/>
      <c r="I27" s="306"/>
      <c r="J27" s="306"/>
      <c r="K27" s="306"/>
      <c r="L27" s="307"/>
      <c r="M27" s="306"/>
      <c r="N27" s="306"/>
      <c r="O27" s="306"/>
      <c r="P27" s="306"/>
      <c r="Q27" s="305"/>
      <c r="R27" s="305"/>
      <c r="S27" s="305"/>
      <c r="T27" s="305"/>
      <c r="U27" s="305"/>
      <c r="V27" s="305"/>
      <c r="W27" s="312"/>
    </row>
    <row r="28" spans="1:23" ht="30" customHeight="1">
      <c r="A28" s="304" t="s">
        <v>746</v>
      </c>
      <c r="B28" s="303" t="s">
        <v>745</v>
      </c>
      <c r="C28" s="1377">
        <v>152680</v>
      </c>
      <c r="D28" s="1377"/>
      <c r="E28" s="1377"/>
      <c r="F28" s="1377"/>
      <c r="G28" s="1377"/>
      <c r="H28" s="1377"/>
      <c r="I28" s="1377"/>
      <c r="J28" s="1377"/>
      <c r="K28" s="1377"/>
      <c r="L28" s="1377"/>
      <c r="M28" s="1377"/>
      <c r="N28" s="1377"/>
      <c r="O28" s="1377"/>
      <c r="P28" s="1377"/>
      <c r="Q28" s="1377"/>
      <c r="R28" s="1377"/>
      <c r="S28" s="1377"/>
      <c r="T28" s="1377"/>
      <c r="U28" s="1377"/>
      <c r="V28" s="1378"/>
      <c r="W28" s="302" t="s">
        <v>718</v>
      </c>
    </row>
    <row r="29" spans="1:23" ht="25.5" customHeight="1">
      <c r="A29" s="307"/>
      <c r="B29" s="307"/>
      <c r="C29" s="307"/>
      <c r="D29" s="308"/>
      <c r="E29" s="308"/>
      <c r="F29" s="308"/>
      <c r="G29" s="308"/>
      <c r="H29" s="306"/>
      <c r="I29" s="306"/>
      <c r="J29" s="306"/>
      <c r="K29" s="306"/>
      <c r="L29" s="307"/>
      <c r="M29" s="306"/>
      <c r="N29" s="306"/>
      <c r="O29" s="306"/>
      <c r="P29" s="306"/>
      <c r="Q29" s="305"/>
      <c r="R29" s="305"/>
      <c r="S29" s="305"/>
      <c r="T29" s="305"/>
      <c r="U29" s="305"/>
      <c r="V29" s="305"/>
      <c r="W29" s="312"/>
    </row>
    <row r="30" spans="1:23" ht="18" customHeight="1">
      <c r="A30" s="1337" t="s">
        <v>744</v>
      </c>
      <c r="B30" s="1340" t="s">
        <v>743</v>
      </c>
      <c r="C30" s="1379" t="s">
        <v>742</v>
      </c>
      <c r="D30" s="1380"/>
      <c r="E30" s="1380"/>
      <c r="F30" s="1380"/>
      <c r="G30" s="1380"/>
      <c r="H30" s="1380"/>
      <c r="I30" s="1380"/>
      <c r="J30" s="1380"/>
      <c r="K30" s="1380"/>
      <c r="L30" s="1383">
        <v>456000</v>
      </c>
      <c r="M30" s="1383"/>
      <c r="N30" s="1383"/>
      <c r="O30" s="1383"/>
      <c r="P30" s="314"/>
      <c r="Q30" s="314"/>
      <c r="R30" s="314"/>
      <c r="S30" s="314"/>
      <c r="T30" s="314"/>
      <c r="U30" s="314"/>
      <c r="V30" s="313"/>
      <c r="W30" s="1348" t="s">
        <v>741</v>
      </c>
    </row>
    <row r="31" spans="1:23" ht="18" customHeight="1">
      <c r="A31" s="1338"/>
      <c r="B31" s="1341"/>
      <c r="C31" s="1381"/>
      <c r="D31" s="1382"/>
      <c r="E31" s="1382"/>
      <c r="F31" s="1382"/>
      <c r="G31" s="1382"/>
      <c r="H31" s="1382"/>
      <c r="I31" s="1382"/>
      <c r="J31" s="1382"/>
      <c r="K31" s="1382"/>
      <c r="L31" s="1389" t="s">
        <v>738</v>
      </c>
      <c r="M31" s="1389"/>
      <c r="N31" s="1389"/>
      <c r="O31" s="1389"/>
      <c r="P31" s="1389"/>
      <c r="Q31" s="1389"/>
      <c r="R31" s="1389"/>
      <c r="S31" s="1389"/>
      <c r="T31" s="1389"/>
      <c r="U31" s="1389"/>
      <c r="V31" s="1390"/>
      <c r="W31" s="1348"/>
    </row>
    <row r="32" spans="1:23" ht="18" customHeight="1">
      <c r="A32" s="1338"/>
      <c r="B32" s="1341"/>
      <c r="C32" s="1379" t="s">
        <v>740</v>
      </c>
      <c r="D32" s="1380"/>
      <c r="E32" s="1380"/>
      <c r="F32" s="1380"/>
      <c r="G32" s="1380"/>
      <c r="H32" s="1380"/>
      <c r="I32" s="1380"/>
      <c r="J32" s="1380"/>
      <c r="K32" s="1380"/>
      <c r="L32" s="1383">
        <v>760000</v>
      </c>
      <c r="M32" s="1383"/>
      <c r="N32" s="1383"/>
      <c r="O32" s="1383"/>
      <c r="P32" s="314"/>
      <c r="Q32" s="314"/>
      <c r="R32" s="314"/>
      <c r="S32" s="314"/>
      <c r="T32" s="314"/>
      <c r="U32" s="314"/>
      <c r="V32" s="313"/>
      <c r="W32" s="1348"/>
    </row>
    <row r="33" spans="1:23" ht="18" customHeight="1">
      <c r="A33" s="1338"/>
      <c r="B33" s="1341"/>
      <c r="C33" s="1381"/>
      <c r="D33" s="1382"/>
      <c r="E33" s="1382"/>
      <c r="F33" s="1382"/>
      <c r="G33" s="1382"/>
      <c r="H33" s="1382"/>
      <c r="I33" s="1382"/>
      <c r="J33" s="1382"/>
      <c r="K33" s="1382"/>
      <c r="L33" s="1389" t="s">
        <v>738</v>
      </c>
      <c r="M33" s="1389"/>
      <c r="N33" s="1389"/>
      <c r="O33" s="1389"/>
      <c r="P33" s="1389"/>
      <c r="Q33" s="1389"/>
      <c r="R33" s="1389"/>
      <c r="S33" s="1389"/>
      <c r="T33" s="1389"/>
      <c r="U33" s="1389"/>
      <c r="V33" s="1390"/>
      <c r="W33" s="1348"/>
    </row>
    <row r="34" spans="1:23" ht="18" customHeight="1">
      <c r="A34" s="1338"/>
      <c r="B34" s="1341"/>
      <c r="C34" s="1379" t="s">
        <v>739</v>
      </c>
      <c r="D34" s="1380"/>
      <c r="E34" s="1380"/>
      <c r="F34" s="1380"/>
      <c r="G34" s="1380"/>
      <c r="H34" s="1380"/>
      <c r="I34" s="1380"/>
      <c r="J34" s="1380"/>
      <c r="K34" s="1380"/>
      <c r="L34" s="1383">
        <v>1065000</v>
      </c>
      <c r="M34" s="1383"/>
      <c r="N34" s="1383"/>
      <c r="O34" s="1383"/>
      <c r="P34" s="314"/>
      <c r="Q34" s="314"/>
      <c r="R34" s="314"/>
      <c r="S34" s="314"/>
      <c r="T34" s="314"/>
      <c r="U34" s="314"/>
      <c r="V34" s="313"/>
      <c r="W34" s="1348"/>
    </row>
    <row r="35" spans="1:23" ht="18" customHeight="1">
      <c r="A35" s="1339"/>
      <c r="B35" s="1342"/>
      <c r="C35" s="1381"/>
      <c r="D35" s="1382"/>
      <c r="E35" s="1382"/>
      <c r="F35" s="1382"/>
      <c r="G35" s="1382"/>
      <c r="H35" s="1382"/>
      <c r="I35" s="1382"/>
      <c r="J35" s="1382"/>
      <c r="K35" s="1382"/>
      <c r="L35" s="1389" t="s">
        <v>738</v>
      </c>
      <c r="M35" s="1389"/>
      <c r="N35" s="1389"/>
      <c r="O35" s="1389"/>
      <c r="P35" s="1389"/>
      <c r="Q35" s="1389"/>
      <c r="R35" s="1389"/>
      <c r="S35" s="1389"/>
      <c r="T35" s="1389"/>
      <c r="U35" s="1389"/>
      <c r="V35" s="1390"/>
      <c r="W35" s="1348"/>
    </row>
    <row r="36" spans="1:23" ht="25.5" customHeight="1">
      <c r="A36" s="307"/>
      <c r="B36" s="307"/>
      <c r="C36" s="307"/>
      <c r="D36" s="308"/>
      <c r="E36" s="308"/>
      <c r="F36" s="308"/>
      <c r="G36" s="308"/>
      <c r="H36" s="306"/>
      <c r="I36" s="306"/>
      <c r="J36" s="306"/>
      <c r="K36" s="306"/>
      <c r="L36" s="307"/>
      <c r="M36" s="305"/>
      <c r="N36" s="306"/>
      <c r="O36" s="306"/>
      <c r="P36" s="306"/>
      <c r="Q36" s="305"/>
      <c r="R36" s="305"/>
      <c r="S36" s="305"/>
      <c r="T36" s="305"/>
      <c r="U36" s="305"/>
      <c r="V36" s="305"/>
      <c r="W36" s="312"/>
    </row>
    <row r="37" spans="1:23" ht="30" customHeight="1">
      <c r="A37" s="304" t="s">
        <v>737</v>
      </c>
      <c r="B37" s="303" t="s">
        <v>736</v>
      </c>
      <c r="C37" s="1393">
        <v>160000</v>
      </c>
      <c r="D37" s="1393"/>
      <c r="E37" s="1393"/>
      <c r="F37" s="1393"/>
      <c r="G37" s="1393"/>
      <c r="H37" s="1393"/>
      <c r="I37" s="1393"/>
      <c r="J37" s="1393"/>
      <c r="K37" s="1393"/>
      <c r="L37" s="1393"/>
      <c r="M37" s="1393"/>
      <c r="N37" s="1393"/>
      <c r="O37" s="1393"/>
      <c r="P37" s="1393"/>
      <c r="Q37" s="1393"/>
      <c r="R37" s="1393"/>
      <c r="S37" s="1393"/>
      <c r="T37" s="1393"/>
      <c r="U37" s="1393"/>
      <c r="V37" s="1394"/>
      <c r="W37" s="302" t="s">
        <v>718</v>
      </c>
    </row>
    <row r="38" spans="1:23" ht="25.5" customHeight="1">
      <c r="A38" s="307"/>
      <c r="B38" s="307"/>
      <c r="C38" s="307"/>
      <c r="D38" s="308"/>
      <c r="E38" s="308"/>
      <c r="F38" s="308"/>
      <c r="G38" s="308"/>
      <c r="H38" s="306"/>
      <c r="I38" s="306"/>
      <c r="J38" s="306"/>
      <c r="K38" s="306"/>
      <c r="L38" s="307"/>
      <c r="M38" s="305"/>
      <c r="N38" s="306"/>
      <c r="O38" s="306"/>
      <c r="P38" s="306"/>
      <c r="Q38" s="305"/>
      <c r="R38" s="305"/>
      <c r="S38" s="305"/>
      <c r="T38" s="305"/>
      <c r="U38" s="305"/>
      <c r="V38" s="305"/>
      <c r="W38" s="298"/>
    </row>
    <row r="39" spans="1:23" ht="30" customHeight="1">
      <c r="A39" s="304" t="s">
        <v>735</v>
      </c>
      <c r="B39" s="303" t="s">
        <v>734</v>
      </c>
      <c r="C39" s="1377">
        <v>96840</v>
      </c>
      <c r="D39" s="1377"/>
      <c r="E39" s="1377"/>
      <c r="F39" s="1377"/>
      <c r="G39" s="1377"/>
      <c r="H39" s="1377"/>
      <c r="I39" s="1377"/>
      <c r="J39" s="1377"/>
      <c r="K39" s="1377"/>
      <c r="L39" s="1377"/>
      <c r="M39" s="1377"/>
      <c r="N39" s="1377"/>
      <c r="O39" s="1377"/>
      <c r="P39" s="1377"/>
      <c r="Q39" s="1377"/>
      <c r="R39" s="1377"/>
      <c r="S39" s="1377"/>
      <c r="T39" s="1377"/>
      <c r="U39" s="1377"/>
      <c r="V39" s="1378"/>
      <c r="W39" s="302" t="s">
        <v>718</v>
      </c>
    </row>
    <row r="40" spans="1:23" ht="30" customHeight="1">
      <c r="A40" s="300"/>
      <c r="B40" s="300"/>
      <c r="C40" s="299"/>
      <c r="D40" s="299"/>
      <c r="E40" s="299"/>
      <c r="F40" s="299"/>
      <c r="G40" s="299"/>
      <c r="H40" s="299"/>
      <c r="I40" s="299"/>
      <c r="J40" s="299"/>
      <c r="K40" s="299"/>
      <c r="L40" s="299"/>
      <c r="M40" s="299"/>
      <c r="N40" s="299"/>
      <c r="O40" s="299"/>
      <c r="P40" s="299"/>
      <c r="Q40" s="299"/>
      <c r="R40" s="299"/>
      <c r="S40" s="299"/>
      <c r="T40" s="299"/>
      <c r="U40" s="299"/>
      <c r="V40" s="299"/>
      <c r="W40" s="298"/>
    </row>
    <row r="41" spans="1:23" ht="20.25" customHeight="1">
      <c r="A41" s="1337" t="s">
        <v>733</v>
      </c>
      <c r="B41" s="1340" t="s">
        <v>732</v>
      </c>
      <c r="C41" s="1334" t="s">
        <v>731</v>
      </c>
      <c r="D41" s="709"/>
      <c r="E41" s="1346" t="s">
        <v>722</v>
      </c>
      <c r="F41" s="1346"/>
      <c r="G41" s="1346"/>
      <c r="H41" s="1346"/>
      <c r="I41" s="1346"/>
      <c r="J41" s="297"/>
      <c r="K41" s="1347" t="s">
        <v>728</v>
      </c>
      <c r="L41" s="1347"/>
      <c r="M41" s="1347"/>
      <c r="N41" s="1347"/>
      <c r="O41" s="1347"/>
      <c r="P41" s="1347"/>
      <c r="Q41" s="1347"/>
      <c r="R41" s="1347"/>
      <c r="S41" s="709"/>
      <c r="T41" s="297"/>
      <c r="U41" s="297"/>
      <c r="V41" s="296"/>
      <c r="W41" s="1396" t="s">
        <v>730</v>
      </c>
    </row>
    <row r="42" spans="1:23" ht="30" customHeight="1">
      <c r="A42" s="1352"/>
      <c r="B42" s="1341"/>
      <c r="C42" s="1335"/>
      <c r="D42" s="295" t="s">
        <v>727</v>
      </c>
      <c r="E42" s="1397">
        <v>76960</v>
      </c>
      <c r="F42" s="1397"/>
      <c r="G42" s="1397"/>
      <c r="H42" s="1397"/>
      <c r="I42" s="1397"/>
      <c r="J42" s="295" t="s">
        <v>726</v>
      </c>
      <c r="K42" s="1331">
        <v>760</v>
      </c>
      <c r="L42" s="1331"/>
      <c r="M42" s="1331"/>
      <c r="N42" s="1331"/>
      <c r="O42" s="1331"/>
      <c r="P42" s="1331"/>
      <c r="Q42" s="1331"/>
      <c r="R42" s="1331"/>
      <c r="S42" s="708" t="s">
        <v>725</v>
      </c>
      <c r="T42" s="295"/>
      <c r="U42" s="295"/>
      <c r="V42" s="294"/>
      <c r="W42" s="1354"/>
    </row>
    <row r="43" spans="1:23" ht="30" customHeight="1">
      <c r="A43" s="1352"/>
      <c r="B43" s="1341"/>
      <c r="C43" s="1336"/>
      <c r="D43" s="293"/>
      <c r="E43" s="311"/>
      <c r="F43" s="311"/>
      <c r="G43" s="311"/>
      <c r="H43" s="311"/>
      <c r="I43" s="1391" t="s">
        <v>724</v>
      </c>
      <c r="J43" s="1391"/>
      <c r="K43" s="1391"/>
      <c r="L43" s="1391"/>
      <c r="M43" s="1391"/>
      <c r="N43" s="1391"/>
      <c r="O43" s="1391"/>
      <c r="P43" s="1391"/>
      <c r="Q43" s="1391"/>
      <c r="R43" s="1391"/>
      <c r="S43" s="1391"/>
      <c r="T43" s="1391"/>
      <c r="U43" s="1391"/>
      <c r="V43" s="1392"/>
      <c r="W43" s="1354"/>
    </row>
    <row r="44" spans="1:23" ht="20.25" customHeight="1">
      <c r="A44" s="1352"/>
      <c r="B44" s="1341"/>
      <c r="C44" s="1334" t="s">
        <v>729</v>
      </c>
      <c r="D44" s="709"/>
      <c r="E44" s="1346" t="s">
        <v>722</v>
      </c>
      <c r="F44" s="1346"/>
      <c r="G44" s="1346"/>
      <c r="H44" s="1346"/>
      <c r="I44" s="1346"/>
      <c r="J44" s="297"/>
      <c r="K44" s="1347" t="s">
        <v>728</v>
      </c>
      <c r="L44" s="1347"/>
      <c r="M44" s="1347"/>
      <c r="N44" s="1347"/>
      <c r="O44" s="1347"/>
      <c r="P44" s="1347"/>
      <c r="Q44" s="1347"/>
      <c r="R44" s="1347"/>
      <c r="S44" s="709"/>
      <c r="T44" s="297"/>
      <c r="U44" s="297"/>
      <c r="V44" s="296"/>
      <c r="W44" s="1354"/>
    </row>
    <row r="45" spans="1:23" ht="30" customHeight="1">
      <c r="A45" s="1352"/>
      <c r="B45" s="1341"/>
      <c r="C45" s="1335"/>
      <c r="D45" s="295" t="s">
        <v>727</v>
      </c>
      <c r="E45" s="1397">
        <v>50000</v>
      </c>
      <c r="F45" s="1397"/>
      <c r="G45" s="1397"/>
      <c r="H45" s="1397"/>
      <c r="I45" s="1397"/>
      <c r="J45" s="295" t="s">
        <v>726</v>
      </c>
      <c r="K45" s="1331">
        <v>500</v>
      </c>
      <c r="L45" s="1331"/>
      <c r="M45" s="1331"/>
      <c r="N45" s="1331"/>
      <c r="O45" s="1331"/>
      <c r="P45" s="1331"/>
      <c r="Q45" s="1331"/>
      <c r="R45" s="1331"/>
      <c r="S45" s="708" t="s">
        <v>725</v>
      </c>
      <c r="T45" s="295"/>
      <c r="U45" s="295"/>
      <c r="V45" s="294"/>
      <c r="W45" s="1354"/>
    </row>
    <row r="46" spans="1:23" ht="30" customHeight="1">
      <c r="A46" s="1352"/>
      <c r="B46" s="1341"/>
      <c r="C46" s="1336"/>
      <c r="D46" s="293"/>
      <c r="E46" s="311"/>
      <c r="F46" s="311"/>
      <c r="G46" s="311"/>
      <c r="H46" s="311"/>
      <c r="I46" s="1391" t="s">
        <v>724</v>
      </c>
      <c r="J46" s="1391"/>
      <c r="K46" s="1391"/>
      <c r="L46" s="1391"/>
      <c r="M46" s="1391"/>
      <c r="N46" s="1391"/>
      <c r="O46" s="1391"/>
      <c r="P46" s="1391"/>
      <c r="Q46" s="1391"/>
      <c r="R46" s="1391"/>
      <c r="S46" s="1391"/>
      <c r="T46" s="1391"/>
      <c r="U46" s="1391"/>
      <c r="V46" s="1392"/>
      <c r="W46" s="1354"/>
    </row>
    <row r="47" spans="1:23" ht="20.25" customHeight="1">
      <c r="A47" s="1352"/>
      <c r="B47" s="1341"/>
      <c r="C47" s="1334" t="s">
        <v>723</v>
      </c>
      <c r="D47" s="1384" t="s">
        <v>722</v>
      </c>
      <c r="E47" s="1346"/>
      <c r="F47" s="1346"/>
      <c r="G47" s="1346"/>
      <c r="H47" s="1346"/>
      <c r="I47" s="1346"/>
      <c r="J47" s="1346"/>
      <c r="K47" s="1346"/>
      <c r="L47" s="1346"/>
      <c r="M47" s="310"/>
      <c r="N47" s="310"/>
      <c r="O47" s="310"/>
      <c r="P47" s="310"/>
      <c r="Q47" s="310"/>
      <c r="R47" s="310"/>
      <c r="S47" s="310"/>
      <c r="T47" s="310"/>
      <c r="U47" s="310"/>
      <c r="V47" s="309"/>
      <c r="W47" s="1354"/>
    </row>
    <row r="48" spans="1:23" ht="30" customHeight="1">
      <c r="A48" s="1353"/>
      <c r="B48" s="1342"/>
      <c r="C48" s="1336"/>
      <c r="D48" s="1385">
        <v>10000</v>
      </c>
      <c r="E48" s="1386"/>
      <c r="F48" s="1386"/>
      <c r="G48" s="1386"/>
      <c r="H48" s="1386"/>
      <c r="I48" s="1386"/>
      <c r="J48" s="1387" t="s">
        <v>721</v>
      </c>
      <c r="K48" s="1387"/>
      <c r="L48" s="1387"/>
      <c r="M48" s="1387"/>
      <c r="N48" s="1387"/>
      <c r="O48" s="1387"/>
      <c r="P48" s="1387"/>
      <c r="Q48" s="1387"/>
      <c r="R48" s="1387"/>
      <c r="S48" s="1387"/>
      <c r="T48" s="1387"/>
      <c r="U48" s="1387"/>
      <c r="V48" s="1388"/>
      <c r="W48" s="1355"/>
    </row>
    <row r="49" spans="1:23" ht="25.5" customHeight="1">
      <c r="A49" s="307"/>
      <c r="B49" s="307"/>
      <c r="C49" s="307"/>
      <c r="D49" s="308"/>
      <c r="E49" s="308"/>
      <c r="F49" s="308"/>
      <c r="G49" s="308"/>
      <c r="H49" s="306"/>
      <c r="I49" s="306"/>
      <c r="J49" s="306"/>
      <c r="K49" s="306"/>
      <c r="L49" s="307"/>
      <c r="M49" s="305"/>
      <c r="N49" s="306"/>
      <c r="O49" s="306"/>
      <c r="P49" s="306"/>
      <c r="Q49" s="305"/>
      <c r="R49" s="305"/>
      <c r="S49" s="305"/>
      <c r="T49" s="305"/>
      <c r="U49" s="305"/>
      <c r="V49" s="305"/>
      <c r="W49" s="298" t="s">
        <v>2</v>
      </c>
    </row>
    <row r="50" spans="1:23" ht="30" customHeight="1">
      <c r="A50" s="304" t="s">
        <v>720</v>
      </c>
      <c r="B50" s="303" t="s">
        <v>719</v>
      </c>
      <c r="C50" s="1377">
        <v>150000</v>
      </c>
      <c r="D50" s="1377"/>
      <c r="E50" s="1377"/>
      <c r="F50" s="1377"/>
      <c r="G50" s="1377"/>
      <c r="H50" s="1377"/>
      <c r="I50" s="1377"/>
      <c r="J50" s="1377"/>
      <c r="K50" s="1377"/>
      <c r="L50" s="1377"/>
      <c r="M50" s="1377"/>
      <c r="N50" s="1377"/>
      <c r="O50" s="1377"/>
      <c r="P50" s="1377"/>
      <c r="Q50" s="1377"/>
      <c r="R50" s="1377"/>
      <c r="S50" s="1377"/>
      <c r="T50" s="1377"/>
      <c r="U50" s="1377"/>
      <c r="V50" s="1378"/>
      <c r="W50" s="302" t="s">
        <v>718</v>
      </c>
    </row>
    <row r="51" spans="1:23" ht="30" customHeight="1">
      <c r="A51" s="300"/>
      <c r="B51" s="300"/>
      <c r="C51" s="299"/>
      <c r="D51" s="299"/>
      <c r="E51" s="299"/>
      <c r="F51" s="299"/>
      <c r="G51" s="299"/>
      <c r="H51" s="299"/>
      <c r="I51" s="299"/>
      <c r="J51" s="299"/>
      <c r="K51" s="299"/>
      <c r="L51" s="299"/>
      <c r="M51" s="299"/>
      <c r="N51" s="299"/>
      <c r="O51" s="299"/>
      <c r="P51" s="299"/>
      <c r="Q51" s="299"/>
      <c r="R51" s="299"/>
      <c r="S51" s="299"/>
      <c r="T51" s="299"/>
      <c r="U51" s="299"/>
      <c r="V51" s="299"/>
      <c r="W51" s="298"/>
    </row>
    <row r="52" spans="1:23" ht="25.5" customHeight="1">
      <c r="A52" s="1395" t="s">
        <v>717</v>
      </c>
      <c r="B52" s="1395"/>
      <c r="C52" s="1395"/>
      <c r="D52" s="1395"/>
      <c r="E52" s="1395"/>
      <c r="F52" s="1395"/>
      <c r="G52" s="1395"/>
      <c r="H52" s="1395"/>
      <c r="I52" s="1395"/>
      <c r="J52" s="1395"/>
      <c r="K52" s="1395"/>
      <c r="L52" s="1395"/>
      <c r="M52" s="1395"/>
      <c r="N52" s="1395"/>
      <c r="O52" s="1395"/>
      <c r="P52" s="1395"/>
      <c r="Q52" s="1395"/>
      <c r="R52" s="1395"/>
      <c r="S52" s="1395"/>
      <c r="T52" s="1395"/>
      <c r="U52" s="1395"/>
      <c r="V52" s="1395"/>
      <c r="W52" s="1395"/>
    </row>
  </sheetData>
  <mergeCells count="94">
    <mergeCell ref="C50:V50"/>
    <mergeCell ref="A52:W52"/>
    <mergeCell ref="W41:W48"/>
    <mergeCell ref="E42:I42"/>
    <mergeCell ref="K42:R42"/>
    <mergeCell ref="I43:V43"/>
    <mergeCell ref="C44:C46"/>
    <mergeCell ref="E44:I44"/>
    <mergeCell ref="K44:R44"/>
    <mergeCell ref="E45:I45"/>
    <mergeCell ref="A41:A48"/>
    <mergeCell ref="B41:B48"/>
    <mergeCell ref="C41:C43"/>
    <mergeCell ref="E41:I41"/>
    <mergeCell ref="K41:R41"/>
    <mergeCell ref="C47:C48"/>
    <mergeCell ref="D47:L47"/>
    <mergeCell ref="D48:I48"/>
    <mergeCell ref="J48:V48"/>
    <mergeCell ref="W30:W35"/>
    <mergeCell ref="L31:V31"/>
    <mergeCell ref="C32:K33"/>
    <mergeCell ref="L32:O32"/>
    <mergeCell ref="L33:V33"/>
    <mergeCell ref="C34:K35"/>
    <mergeCell ref="L34:O34"/>
    <mergeCell ref="K45:R45"/>
    <mergeCell ref="I46:V46"/>
    <mergeCell ref="C37:V37"/>
    <mergeCell ref="C39:V39"/>
    <mergeCell ref="L35:V35"/>
    <mergeCell ref="C26:V26"/>
    <mergeCell ref="C28:V28"/>
    <mergeCell ref="A30:A35"/>
    <mergeCell ref="B30:B35"/>
    <mergeCell ref="C30:K31"/>
    <mergeCell ref="L30:O30"/>
    <mergeCell ref="R22:V22"/>
    <mergeCell ref="W22:W24"/>
    <mergeCell ref="C23:G23"/>
    <mergeCell ref="H23:L23"/>
    <mergeCell ref="M23:Q23"/>
    <mergeCell ref="R23:V23"/>
    <mergeCell ref="C24:G24"/>
    <mergeCell ref="H24:L24"/>
    <mergeCell ref="M24:V24"/>
    <mergeCell ref="A22:A24"/>
    <mergeCell ref="B22:B24"/>
    <mergeCell ref="C22:G22"/>
    <mergeCell ref="H22:L22"/>
    <mergeCell ref="M22:Q22"/>
    <mergeCell ref="A18:A20"/>
    <mergeCell ref="B18:B20"/>
    <mergeCell ref="C18:V18"/>
    <mergeCell ref="W18:W20"/>
    <mergeCell ref="C19:K19"/>
    <mergeCell ref="L19:N19"/>
    <mergeCell ref="C20:K20"/>
    <mergeCell ref="L20:N20"/>
    <mergeCell ref="O20:V20"/>
    <mergeCell ref="O19:V19"/>
    <mergeCell ref="W14:W16"/>
    <mergeCell ref="E15:I15"/>
    <mergeCell ref="K15:R15"/>
    <mergeCell ref="M16:V16"/>
    <mergeCell ref="A14:A16"/>
    <mergeCell ref="B14:B16"/>
    <mergeCell ref="C14:C16"/>
    <mergeCell ref="E14:I14"/>
    <mergeCell ref="K14:R14"/>
    <mergeCell ref="W3:W5"/>
    <mergeCell ref="E4:I4"/>
    <mergeCell ref="K4:R4"/>
    <mergeCell ref="M5:V5"/>
    <mergeCell ref="A7:A12"/>
    <mergeCell ref="B7:B12"/>
    <mergeCell ref="C7:C9"/>
    <mergeCell ref="E7:I7"/>
    <mergeCell ref="K7:R7"/>
    <mergeCell ref="E10:I10"/>
    <mergeCell ref="K10:R10"/>
    <mergeCell ref="E11:I11"/>
    <mergeCell ref="K11:R11"/>
    <mergeCell ref="M12:V12"/>
    <mergeCell ref="W7:W12"/>
    <mergeCell ref="E8:I8"/>
    <mergeCell ref="K8:R8"/>
    <mergeCell ref="M9:V9"/>
    <mergeCell ref="C10:C12"/>
    <mergeCell ref="A3:A5"/>
    <mergeCell ref="B3:B5"/>
    <mergeCell ref="C3:C5"/>
    <mergeCell ref="E3:I3"/>
    <mergeCell ref="K3:R3"/>
  </mergeCells>
  <phoneticPr fontId="16"/>
  <printOptions horizontalCentered="1"/>
  <pageMargins left="0.39370078740157483" right="0.39370078740157483" top="0.39370078740157483" bottom="0.39370078740157483" header="0.31496062992125984" footer="0.15748031496062992"/>
  <pageSetup paperSize="9" scale="6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O22"/>
  <sheetViews>
    <sheetView showWhiteSpace="0" view="pageBreakPreview" topLeftCell="A6" zoomScale="90" zoomScaleNormal="100" zoomScaleSheetLayoutView="90" workbookViewId="0">
      <selection activeCell="AA15" sqref="AA15:AE15"/>
    </sheetView>
  </sheetViews>
  <sheetFormatPr defaultColWidth="1.75" defaultRowHeight="16.5" customHeight="1"/>
  <cols>
    <col min="1" max="1" width="16.125" style="328" bestFit="1" customWidth="1"/>
    <col min="2" max="3" width="14.625" style="328" customWidth="1"/>
    <col min="4" max="4" width="11.375" style="328" customWidth="1"/>
    <col min="5" max="5" width="8.875" style="328" customWidth="1"/>
    <col min="6" max="6" width="8.875" style="328" hidden="1" customWidth="1"/>
    <col min="7" max="7" width="11.25" style="328" customWidth="1"/>
    <col min="8" max="8" width="19.625" style="328" customWidth="1"/>
    <col min="9" max="9" width="10.125" style="328" customWidth="1"/>
    <col min="10" max="10" width="10.875" style="328" customWidth="1"/>
    <col min="11" max="11" width="14.75" style="328" customWidth="1"/>
    <col min="12" max="12" width="15.625" style="328" customWidth="1"/>
    <col min="13" max="13" width="4" style="328" customWidth="1"/>
    <col min="14" max="14" width="3.625" style="328" bestFit="1" customWidth="1"/>
    <col min="15" max="256" width="1.75" style="328"/>
    <col min="257" max="259" width="8.875" style="328" customWidth="1"/>
    <col min="260" max="260" width="15.625" style="328" customWidth="1"/>
    <col min="261" max="261" width="10.625" style="328" customWidth="1"/>
    <col min="262" max="262" width="10.5" style="328" customWidth="1"/>
    <col min="263" max="263" width="15.625" style="328" customWidth="1"/>
    <col min="264" max="264" width="0" style="328" hidden="1" customWidth="1"/>
    <col min="265" max="265" width="10.625" style="328" customWidth="1"/>
    <col min="266" max="266" width="10.875" style="328" customWidth="1"/>
    <col min="267" max="267" width="14.75" style="328" customWidth="1"/>
    <col min="268" max="268" width="15.625" style="328" customWidth="1"/>
    <col min="269" max="269" width="4" style="328" customWidth="1"/>
    <col min="270" max="512" width="1.75" style="328"/>
    <col min="513" max="515" width="8.875" style="328" customWidth="1"/>
    <col min="516" max="516" width="15.625" style="328" customWidth="1"/>
    <col min="517" max="517" width="10.625" style="328" customWidth="1"/>
    <col min="518" max="518" width="10.5" style="328" customWidth="1"/>
    <col min="519" max="519" width="15.625" style="328" customWidth="1"/>
    <col min="520" max="520" width="0" style="328" hidden="1" customWidth="1"/>
    <col min="521" max="521" width="10.625" style="328" customWidth="1"/>
    <col min="522" max="522" width="10.875" style="328" customWidth="1"/>
    <col min="523" max="523" width="14.75" style="328" customWidth="1"/>
    <col min="524" max="524" width="15.625" style="328" customWidth="1"/>
    <col min="525" max="525" width="4" style="328" customWidth="1"/>
    <col min="526" max="768" width="1.75" style="328"/>
    <col min="769" max="771" width="8.875" style="328" customWidth="1"/>
    <col min="772" max="772" width="15.625" style="328" customWidth="1"/>
    <col min="773" max="773" width="10.625" style="328" customWidth="1"/>
    <col min="774" max="774" width="10.5" style="328" customWidth="1"/>
    <col min="775" max="775" width="15.625" style="328" customWidth="1"/>
    <col min="776" max="776" width="0" style="328" hidden="1" customWidth="1"/>
    <col min="777" max="777" width="10.625" style="328" customWidth="1"/>
    <col min="778" max="778" width="10.875" style="328" customWidth="1"/>
    <col min="779" max="779" width="14.75" style="328" customWidth="1"/>
    <col min="780" max="780" width="15.625" style="328" customWidth="1"/>
    <col min="781" max="781" width="4" style="328" customWidth="1"/>
    <col min="782" max="1024" width="1.75" style="328"/>
    <col min="1025" max="1027" width="8.875" style="328" customWidth="1"/>
    <col min="1028" max="1028" width="15.625" style="328" customWidth="1"/>
    <col min="1029" max="1029" width="10.625" style="328" customWidth="1"/>
    <col min="1030" max="1030" width="10.5" style="328" customWidth="1"/>
    <col min="1031" max="1031" width="15.625" style="328" customWidth="1"/>
    <col min="1032" max="1032" width="0" style="328" hidden="1" customWidth="1"/>
    <col min="1033" max="1033" width="10.625" style="328" customWidth="1"/>
    <col min="1034" max="1034" width="10.875" style="328" customWidth="1"/>
    <col min="1035" max="1035" width="14.75" style="328" customWidth="1"/>
    <col min="1036" max="1036" width="15.625" style="328" customWidth="1"/>
    <col min="1037" max="1037" width="4" style="328" customWidth="1"/>
    <col min="1038" max="1280" width="1.75" style="328"/>
    <col min="1281" max="1283" width="8.875" style="328" customWidth="1"/>
    <col min="1284" max="1284" width="15.625" style="328" customWidth="1"/>
    <col min="1285" max="1285" width="10.625" style="328" customWidth="1"/>
    <col min="1286" max="1286" width="10.5" style="328" customWidth="1"/>
    <col min="1287" max="1287" width="15.625" style="328" customWidth="1"/>
    <col min="1288" max="1288" width="0" style="328" hidden="1" customWidth="1"/>
    <col min="1289" max="1289" width="10.625" style="328" customWidth="1"/>
    <col min="1290" max="1290" width="10.875" style="328" customWidth="1"/>
    <col min="1291" max="1291" width="14.75" style="328" customWidth="1"/>
    <col min="1292" max="1292" width="15.625" style="328" customWidth="1"/>
    <col min="1293" max="1293" width="4" style="328" customWidth="1"/>
    <col min="1294" max="1536" width="1.75" style="328"/>
    <col min="1537" max="1539" width="8.875" style="328" customWidth="1"/>
    <col min="1540" max="1540" width="15.625" style="328" customWidth="1"/>
    <col min="1541" max="1541" width="10.625" style="328" customWidth="1"/>
    <col min="1542" max="1542" width="10.5" style="328" customWidth="1"/>
    <col min="1543" max="1543" width="15.625" style="328" customWidth="1"/>
    <col min="1544" max="1544" width="0" style="328" hidden="1" customWidth="1"/>
    <col min="1545" max="1545" width="10.625" style="328" customWidth="1"/>
    <col min="1546" max="1546" width="10.875" style="328" customWidth="1"/>
    <col min="1547" max="1547" width="14.75" style="328" customWidth="1"/>
    <col min="1548" max="1548" width="15.625" style="328" customWidth="1"/>
    <col min="1549" max="1549" width="4" style="328" customWidth="1"/>
    <col min="1550" max="1792" width="1.75" style="328"/>
    <col min="1793" max="1795" width="8.875" style="328" customWidth="1"/>
    <col min="1796" max="1796" width="15.625" style="328" customWidth="1"/>
    <col min="1797" max="1797" width="10.625" style="328" customWidth="1"/>
    <col min="1798" max="1798" width="10.5" style="328" customWidth="1"/>
    <col min="1799" max="1799" width="15.625" style="328" customWidth="1"/>
    <col min="1800" max="1800" width="0" style="328" hidden="1" customWidth="1"/>
    <col min="1801" max="1801" width="10.625" style="328" customWidth="1"/>
    <col min="1802" max="1802" width="10.875" style="328" customWidth="1"/>
    <col min="1803" max="1803" width="14.75" style="328" customWidth="1"/>
    <col min="1804" max="1804" width="15.625" style="328" customWidth="1"/>
    <col min="1805" max="1805" width="4" style="328" customWidth="1"/>
    <col min="1806" max="2048" width="1.75" style="328"/>
    <col min="2049" max="2051" width="8.875" style="328" customWidth="1"/>
    <col min="2052" max="2052" width="15.625" style="328" customWidth="1"/>
    <col min="2053" max="2053" width="10.625" style="328" customWidth="1"/>
    <col min="2054" max="2054" width="10.5" style="328" customWidth="1"/>
    <col min="2055" max="2055" width="15.625" style="328" customWidth="1"/>
    <col min="2056" max="2056" width="0" style="328" hidden="1" customWidth="1"/>
    <col min="2057" max="2057" width="10.625" style="328" customWidth="1"/>
    <col min="2058" max="2058" width="10.875" style="328" customWidth="1"/>
    <col min="2059" max="2059" width="14.75" style="328" customWidth="1"/>
    <col min="2060" max="2060" width="15.625" style="328" customWidth="1"/>
    <col min="2061" max="2061" width="4" style="328" customWidth="1"/>
    <col min="2062" max="2304" width="1.75" style="328"/>
    <col min="2305" max="2307" width="8.875" style="328" customWidth="1"/>
    <col min="2308" max="2308" width="15.625" style="328" customWidth="1"/>
    <col min="2309" max="2309" width="10.625" style="328" customWidth="1"/>
    <col min="2310" max="2310" width="10.5" style="328" customWidth="1"/>
    <col min="2311" max="2311" width="15.625" style="328" customWidth="1"/>
    <col min="2312" max="2312" width="0" style="328" hidden="1" customWidth="1"/>
    <col min="2313" max="2313" width="10.625" style="328" customWidth="1"/>
    <col min="2314" max="2314" width="10.875" style="328" customWidth="1"/>
    <col min="2315" max="2315" width="14.75" style="328" customWidth="1"/>
    <col min="2316" max="2316" width="15.625" style="328" customWidth="1"/>
    <col min="2317" max="2317" width="4" style="328" customWidth="1"/>
    <col min="2318" max="2560" width="1.75" style="328"/>
    <col min="2561" max="2563" width="8.875" style="328" customWidth="1"/>
    <col min="2564" max="2564" width="15.625" style="328" customWidth="1"/>
    <col min="2565" max="2565" width="10.625" style="328" customWidth="1"/>
    <col min="2566" max="2566" width="10.5" style="328" customWidth="1"/>
    <col min="2567" max="2567" width="15.625" style="328" customWidth="1"/>
    <col min="2568" max="2568" width="0" style="328" hidden="1" customWidth="1"/>
    <col min="2569" max="2569" width="10.625" style="328" customWidth="1"/>
    <col min="2570" max="2570" width="10.875" style="328" customWidth="1"/>
    <col min="2571" max="2571" width="14.75" style="328" customWidth="1"/>
    <col min="2572" max="2572" width="15.625" style="328" customWidth="1"/>
    <col min="2573" max="2573" width="4" style="328" customWidth="1"/>
    <col min="2574" max="2816" width="1.75" style="328"/>
    <col min="2817" max="2819" width="8.875" style="328" customWidth="1"/>
    <col min="2820" max="2820" width="15.625" style="328" customWidth="1"/>
    <col min="2821" max="2821" width="10.625" style="328" customWidth="1"/>
    <col min="2822" max="2822" width="10.5" style="328" customWidth="1"/>
    <col min="2823" max="2823" width="15.625" style="328" customWidth="1"/>
    <col min="2824" max="2824" width="0" style="328" hidden="1" customWidth="1"/>
    <col min="2825" max="2825" width="10.625" style="328" customWidth="1"/>
    <col min="2826" max="2826" width="10.875" style="328" customWidth="1"/>
    <col min="2827" max="2827" width="14.75" style="328" customWidth="1"/>
    <col min="2828" max="2828" width="15.625" style="328" customWidth="1"/>
    <col min="2829" max="2829" width="4" style="328" customWidth="1"/>
    <col min="2830" max="3072" width="1.75" style="328"/>
    <col min="3073" max="3075" width="8.875" style="328" customWidth="1"/>
    <col min="3076" max="3076" width="15.625" style="328" customWidth="1"/>
    <col min="3077" max="3077" width="10.625" style="328" customWidth="1"/>
    <col min="3078" max="3078" width="10.5" style="328" customWidth="1"/>
    <col min="3079" max="3079" width="15.625" style="328" customWidth="1"/>
    <col min="3080" max="3080" width="0" style="328" hidden="1" customWidth="1"/>
    <col min="3081" max="3081" width="10.625" style="328" customWidth="1"/>
    <col min="3082" max="3082" width="10.875" style="328" customWidth="1"/>
    <col min="3083" max="3083" width="14.75" style="328" customWidth="1"/>
    <col min="3084" max="3084" width="15.625" style="328" customWidth="1"/>
    <col min="3085" max="3085" width="4" style="328" customWidth="1"/>
    <col min="3086" max="3328" width="1.75" style="328"/>
    <col min="3329" max="3331" width="8.875" style="328" customWidth="1"/>
    <col min="3332" max="3332" width="15.625" style="328" customWidth="1"/>
    <col min="3333" max="3333" width="10.625" style="328" customWidth="1"/>
    <col min="3334" max="3334" width="10.5" style="328" customWidth="1"/>
    <col min="3335" max="3335" width="15.625" style="328" customWidth="1"/>
    <col min="3336" max="3336" width="0" style="328" hidden="1" customWidth="1"/>
    <col min="3337" max="3337" width="10.625" style="328" customWidth="1"/>
    <col min="3338" max="3338" width="10.875" style="328" customWidth="1"/>
    <col min="3339" max="3339" width="14.75" style="328" customWidth="1"/>
    <col min="3340" max="3340" width="15.625" style="328" customWidth="1"/>
    <col min="3341" max="3341" width="4" style="328" customWidth="1"/>
    <col min="3342" max="3584" width="1.75" style="328"/>
    <col min="3585" max="3587" width="8.875" style="328" customWidth="1"/>
    <col min="3588" max="3588" width="15.625" style="328" customWidth="1"/>
    <col min="3589" max="3589" width="10.625" style="328" customWidth="1"/>
    <col min="3590" max="3590" width="10.5" style="328" customWidth="1"/>
    <col min="3591" max="3591" width="15.625" style="328" customWidth="1"/>
    <col min="3592" max="3592" width="0" style="328" hidden="1" customWidth="1"/>
    <col min="3593" max="3593" width="10.625" style="328" customWidth="1"/>
    <col min="3594" max="3594" width="10.875" style="328" customWidth="1"/>
    <col min="3595" max="3595" width="14.75" style="328" customWidth="1"/>
    <col min="3596" max="3596" width="15.625" style="328" customWidth="1"/>
    <col min="3597" max="3597" width="4" style="328" customWidth="1"/>
    <col min="3598" max="3840" width="1.75" style="328"/>
    <col min="3841" max="3843" width="8.875" style="328" customWidth="1"/>
    <col min="3844" max="3844" width="15.625" style="328" customWidth="1"/>
    <col min="3845" max="3845" width="10.625" style="328" customWidth="1"/>
    <col min="3846" max="3846" width="10.5" style="328" customWidth="1"/>
    <col min="3847" max="3847" width="15.625" style="328" customWidth="1"/>
    <col min="3848" max="3848" width="0" style="328" hidden="1" customWidth="1"/>
    <col min="3849" max="3849" width="10.625" style="328" customWidth="1"/>
    <col min="3850" max="3850" width="10.875" style="328" customWidth="1"/>
    <col min="3851" max="3851" width="14.75" style="328" customWidth="1"/>
    <col min="3852" max="3852" width="15.625" style="328" customWidth="1"/>
    <col min="3853" max="3853" width="4" style="328" customWidth="1"/>
    <col min="3854" max="4096" width="1.75" style="328"/>
    <col min="4097" max="4099" width="8.875" style="328" customWidth="1"/>
    <col min="4100" max="4100" width="15.625" style="328" customWidth="1"/>
    <col min="4101" max="4101" width="10.625" style="328" customWidth="1"/>
    <col min="4102" max="4102" width="10.5" style="328" customWidth="1"/>
    <col min="4103" max="4103" width="15.625" style="328" customWidth="1"/>
    <col min="4104" max="4104" width="0" style="328" hidden="1" customWidth="1"/>
    <col min="4105" max="4105" width="10.625" style="328" customWidth="1"/>
    <col min="4106" max="4106" width="10.875" style="328" customWidth="1"/>
    <col min="4107" max="4107" width="14.75" style="328" customWidth="1"/>
    <col min="4108" max="4108" width="15.625" style="328" customWidth="1"/>
    <col min="4109" max="4109" width="4" style="328" customWidth="1"/>
    <col min="4110" max="4352" width="1.75" style="328"/>
    <col min="4353" max="4355" width="8.875" style="328" customWidth="1"/>
    <col min="4356" max="4356" width="15.625" style="328" customWidth="1"/>
    <col min="4357" max="4357" width="10.625" style="328" customWidth="1"/>
    <col min="4358" max="4358" width="10.5" style="328" customWidth="1"/>
    <col min="4359" max="4359" width="15.625" style="328" customWidth="1"/>
    <col min="4360" max="4360" width="0" style="328" hidden="1" customWidth="1"/>
    <col min="4361" max="4361" width="10.625" style="328" customWidth="1"/>
    <col min="4362" max="4362" width="10.875" style="328" customWidth="1"/>
    <col min="4363" max="4363" width="14.75" style="328" customWidth="1"/>
    <col min="4364" max="4364" width="15.625" style="328" customWidth="1"/>
    <col min="4365" max="4365" width="4" style="328" customWidth="1"/>
    <col min="4366" max="4608" width="1.75" style="328"/>
    <col min="4609" max="4611" width="8.875" style="328" customWidth="1"/>
    <col min="4612" max="4612" width="15.625" style="328" customWidth="1"/>
    <col min="4613" max="4613" width="10.625" style="328" customWidth="1"/>
    <col min="4614" max="4614" width="10.5" style="328" customWidth="1"/>
    <col min="4615" max="4615" width="15.625" style="328" customWidth="1"/>
    <col min="4616" max="4616" width="0" style="328" hidden="1" customWidth="1"/>
    <col min="4617" max="4617" width="10.625" style="328" customWidth="1"/>
    <col min="4618" max="4618" width="10.875" style="328" customWidth="1"/>
    <col min="4619" max="4619" width="14.75" style="328" customWidth="1"/>
    <col min="4620" max="4620" width="15.625" style="328" customWidth="1"/>
    <col min="4621" max="4621" width="4" style="328" customWidth="1"/>
    <col min="4622" max="4864" width="1.75" style="328"/>
    <col min="4865" max="4867" width="8.875" style="328" customWidth="1"/>
    <col min="4868" max="4868" width="15.625" style="328" customWidth="1"/>
    <col min="4869" max="4869" width="10.625" style="328" customWidth="1"/>
    <col min="4870" max="4870" width="10.5" style="328" customWidth="1"/>
    <col min="4871" max="4871" width="15.625" style="328" customWidth="1"/>
    <col min="4872" max="4872" width="0" style="328" hidden="1" customWidth="1"/>
    <col min="4873" max="4873" width="10.625" style="328" customWidth="1"/>
    <col min="4874" max="4874" width="10.875" style="328" customWidth="1"/>
    <col min="4875" max="4875" width="14.75" style="328" customWidth="1"/>
    <col min="4876" max="4876" width="15.625" style="328" customWidth="1"/>
    <col min="4877" max="4877" width="4" style="328" customWidth="1"/>
    <col min="4878" max="5120" width="1.75" style="328"/>
    <col min="5121" max="5123" width="8.875" style="328" customWidth="1"/>
    <col min="5124" max="5124" width="15.625" style="328" customWidth="1"/>
    <col min="5125" max="5125" width="10.625" style="328" customWidth="1"/>
    <col min="5126" max="5126" width="10.5" style="328" customWidth="1"/>
    <col min="5127" max="5127" width="15.625" style="328" customWidth="1"/>
    <col min="5128" max="5128" width="0" style="328" hidden="1" customWidth="1"/>
    <col min="5129" max="5129" width="10.625" style="328" customWidth="1"/>
    <col min="5130" max="5130" width="10.875" style="328" customWidth="1"/>
    <col min="5131" max="5131" width="14.75" style="328" customWidth="1"/>
    <col min="5132" max="5132" width="15.625" style="328" customWidth="1"/>
    <col min="5133" max="5133" width="4" style="328" customWidth="1"/>
    <col min="5134" max="5376" width="1.75" style="328"/>
    <col min="5377" max="5379" width="8.875" style="328" customWidth="1"/>
    <col min="5380" max="5380" width="15.625" style="328" customWidth="1"/>
    <col min="5381" max="5381" width="10.625" style="328" customWidth="1"/>
    <col min="5382" max="5382" width="10.5" style="328" customWidth="1"/>
    <col min="5383" max="5383" width="15.625" style="328" customWidth="1"/>
    <col min="5384" max="5384" width="0" style="328" hidden="1" customWidth="1"/>
    <col min="5385" max="5385" width="10.625" style="328" customWidth="1"/>
    <col min="5386" max="5386" width="10.875" style="328" customWidth="1"/>
    <col min="5387" max="5387" width="14.75" style="328" customWidth="1"/>
    <col min="5388" max="5388" width="15.625" style="328" customWidth="1"/>
    <col min="5389" max="5389" width="4" style="328" customWidth="1"/>
    <col min="5390" max="5632" width="1.75" style="328"/>
    <col min="5633" max="5635" width="8.875" style="328" customWidth="1"/>
    <col min="5636" max="5636" width="15.625" style="328" customWidth="1"/>
    <col min="5637" max="5637" width="10.625" style="328" customWidth="1"/>
    <col min="5638" max="5638" width="10.5" style="328" customWidth="1"/>
    <col min="5639" max="5639" width="15.625" style="328" customWidth="1"/>
    <col min="5640" max="5640" width="0" style="328" hidden="1" customWidth="1"/>
    <col min="5641" max="5641" width="10.625" style="328" customWidth="1"/>
    <col min="5642" max="5642" width="10.875" style="328" customWidth="1"/>
    <col min="5643" max="5643" width="14.75" style="328" customWidth="1"/>
    <col min="5644" max="5644" width="15.625" style="328" customWidth="1"/>
    <col min="5645" max="5645" width="4" style="328" customWidth="1"/>
    <col min="5646" max="5888" width="1.75" style="328"/>
    <col min="5889" max="5891" width="8.875" style="328" customWidth="1"/>
    <col min="5892" max="5892" width="15.625" style="328" customWidth="1"/>
    <col min="5893" max="5893" width="10.625" style="328" customWidth="1"/>
    <col min="5894" max="5894" width="10.5" style="328" customWidth="1"/>
    <col min="5895" max="5895" width="15.625" style="328" customWidth="1"/>
    <col min="5896" max="5896" width="0" style="328" hidden="1" customWidth="1"/>
    <col min="5897" max="5897" width="10.625" style="328" customWidth="1"/>
    <col min="5898" max="5898" width="10.875" style="328" customWidth="1"/>
    <col min="5899" max="5899" width="14.75" style="328" customWidth="1"/>
    <col min="5900" max="5900" width="15.625" style="328" customWidth="1"/>
    <col min="5901" max="5901" width="4" style="328" customWidth="1"/>
    <col min="5902" max="6144" width="1.75" style="328"/>
    <col min="6145" max="6147" width="8.875" style="328" customWidth="1"/>
    <col min="6148" max="6148" width="15.625" style="328" customWidth="1"/>
    <col min="6149" max="6149" width="10.625" style="328" customWidth="1"/>
    <col min="6150" max="6150" width="10.5" style="328" customWidth="1"/>
    <col min="6151" max="6151" width="15.625" style="328" customWidth="1"/>
    <col min="6152" max="6152" width="0" style="328" hidden="1" customWidth="1"/>
    <col min="6153" max="6153" width="10.625" style="328" customWidth="1"/>
    <col min="6154" max="6154" width="10.875" style="328" customWidth="1"/>
    <col min="6155" max="6155" width="14.75" style="328" customWidth="1"/>
    <col min="6156" max="6156" width="15.625" style="328" customWidth="1"/>
    <col min="6157" max="6157" width="4" style="328" customWidth="1"/>
    <col min="6158" max="6400" width="1.75" style="328"/>
    <col min="6401" max="6403" width="8.875" style="328" customWidth="1"/>
    <col min="6404" max="6404" width="15.625" style="328" customWidth="1"/>
    <col min="6405" max="6405" width="10.625" style="328" customWidth="1"/>
    <col min="6406" max="6406" width="10.5" style="328" customWidth="1"/>
    <col min="6407" max="6407" width="15.625" style="328" customWidth="1"/>
    <col min="6408" max="6408" width="0" style="328" hidden="1" customWidth="1"/>
    <col min="6409" max="6409" width="10.625" style="328" customWidth="1"/>
    <col min="6410" max="6410" width="10.875" style="328" customWidth="1"/>
    <col min="6411" max="6411" width="14.75" style="328" customWidth="1"/>
    <col min="6412" max="6412" width="15.625" style="328" customWidth="1"/>
    <col min="6413" max="6413" width="4" style="328" customWidth="1"/>
    <col min="6414" max="6656" width="1.75" style="328"/>
    <col min="6657" max="6659" width="8.875" style="328" customWidth="1"/>
    <col min="6660" max="6660" width="15.625" style="328" customWidth="1"/>
    <col min="6661" max="6661" width="10.625" style="328" customWidth="1"/>
    <col min="6662" max="6662" width="10.5" style="328" customWidth="1"/>
    <col min="6663" max="6663" width="15.625" style="328" customWidth="1"/>
    <col min="6664" max="6664" width="0" style="328" hidden="1" customWidth="1"/>
    <col min="6665" max="6665" width="10.625" style="328" customWidth="1"/>
    <col min="6666" max="6666" width="10.875" style="328" customWidth="1"/>
    <col min="6667" max="6667" width="14.75" style="328" customWidth="1"/>
    <col min="6668" max="6668" width="15.625" style="328" customWidth="1"/>
    <col min="6669" max="6669" width="4" style="328" customWidth="1"/>
    <col min="6670" max="6912" width="1.75" style="328"/>
    <col min="6913" max="6915" width="8.875" style="328" customWidth="1"/>
    <col min="6916" max="6916" width="15.625" style="328" customWidth="1"/>
    <col min="6917" max="6917" width="10.625" style="328" customWidth="1"/>
    <col min="6918" max="6918" width="10.5" style="328" customWidth="1"/>
    <col min="6919" max="6919" width="15.625" style="328" customWidth="1"/>
    <col min="6920" max="6920" width="0" style="328" hidden="1" customWidth="1"/>
    <col min="6921" max="6921" width="10.625" style="328" customWidth="1"/>
    <col min="6922" max="6922" width="10.875" style="328" customWidth="1"/>
    <col min="6923" max="6923" width="14.75" style="328" customWidth="1"/>
    <col min="6924" max="6924" width="15.625" style="328" customWidth="1"/>
    <col min="6925" max="6925" width="4" style="328" customWidth="1"/>
    <col min="6926" max="7168" width="1.75" style="328"/>
    <col min="7169" max="7171" width="8.875" style="328" customWidth="1"/>
    <col min="7172" max="7172" width="15.625" style="328" customWidth="1"/>
    <col min="7173" max="7173" width="10.625" style="328" customWidth="1"/>
    <col min="7174" max="7174" width="10.5" style="328" customWidth="1"/>
    <col min="7175" max="7175" width="15.625" style="328" customWidth="1"/>
    <col min="7176" max="7176" width="0" style="328" hidden="1" customWidth="1"/>
    <col min="7177" max="7177" width="10.625" style="328" customWidth="1"/>
    <col min="7178" max="7178" width="10.875" style="328" customWidth="1"/>
    <col min="7179" max="7179" width="14.75" style="328" customWidth="1"/>
    <col min="7180" max="7180" width="15.625" style="328" customWidth="1"/>
    <col min="7181" max="7181" width="4" style="328" customWidth="1"/>
    <col min="7182" max="7424" width="1.75" style="328"/>
    <col min="7425" max="7427" width="8.875" style="328" customWidth="1"/>
    <col min="7428" max="7428" width="15.625" style="328" customWidth="1"/>
    <col min="7429" max="7429" width="10.625" style="328" customWidth="1"/>
    <col min="7430" max="7430" width="10.5" style="328" customWidth="1"/>
    <col min="7431" max="7431" width="15.625" style="328" customWidth="1"/>
    <col min="7432" max="7432" width="0" style="328" hidden="1" customWidth="1"/>
    <col min="7433" max="7433" width="10.625" style="328" customWidth="1"/>
    <col min="7434" max="7434" width="10.875" style="328" customWidth="1"/>
    <col min="7435" max="7435" width="14.75" style="328" customWidth="1"/>
    <col min="7436" max="7436" width="15.625" style="328" customWidth="1"/>
    <col min="7437" max="7437" width="4" style="328" customWidth="1"/>
    <col min="7438" max="7680" width="1.75" style="328"/>
    <col min="7681" max="7683" width="8.875" style="328" customWidth="1"/>
    <col min="7684" max="7684" width="15.625" style="328" customWidth="1"/>
    <col min="7685" max="7685" width="10.625" style="328" customWidth="1"/>
    <col min="7686" max="7686" width="10.5" style="328" customWidth="1"/>
    <col min="7687" max="7687" width="15.625" style="328" customWidth="1"/>
    <col min="7688" max="7688" width="0" style="328" hidden="1" customWidth="1"/>
    <col min="7689" max="7689" width="10.625" style="328" customWidth="1"/>
    <col min="7690" max="7690" width="10.875" style="328" customWidth="1"/>
    <col min="7691" max="7691" width="14.75" style="328" customWidth="1"/>
    <col min="7692" max="7692" width="15.625" style="328" customWidth="1"/>
    <col min="7693" max="7693" width="4" style="328" customWidth="1"/>
    <col min="7694" max="7936" width="1.75" style="328"/>
    <col min="7937" max="7939" width="8.875" style="328" customWidth="1"/>
    <col min="7940" max="7940" width="15.625" style="328" customWidth="1"/>
    <col min="7941" max="7941" width="10.625" style="328" customWidth="1"/>
    <col min="7942" max="7942" width="10.5" style="328" customWidth="1"/>
    <col min="7943" max="7943" width="15.625" style="328" customWidth="1"/>
    <col min="7944" max="7944" width="0" style="328" hidden="1" customWidth="1"/>
    <col min="7945" max="7945" width="10.625" style="328" customWidth="1"/>
    <col min="7946" max="7946" width="10.875" style="328" customWidth="1"/>
    <col min="7947" max="7947" width="14.75" style="328" customWidth="1"/>
    <col min="7948" max="7948" width="15.625" style="328" customWidth="1"/>
    <col min="7949" max="7949" width="4" style="328" customWidth="1"/>
    <col min="7950" max="8192" width="1.75" style="328"/>
    <col min="8193" max="8195" width="8.875" style="328" customWidth="1"/>
    <col min="8196" max="8196" width="15.625" style="328" customWidth="1"/>
    <col min="8197" max="8197" width="10.625" style="328" customWidth="1"/>
    <col min="8198" max="8198" width="10.5" style="328" customWidth="1"/>
    <col min="8199" max="8199" width="15.625" style="328" customWidth="1"/>
    <col min="8200" max="8200" width="0" style="328" hidden="1" customWidth="1"/>
    <col min="8201" max="8201" width="10.625" style="328" customWidth="1"/>
    <col min="8202" max="8202" width="10.875" style="328" customWidth="1"/>
    <col min="8203" max="8203" width="14.75" style="328" customWidth="1"/>
    <col min="8204" max="8204" width="15.625" style="328" customWidth="1"/>
    <col min="8205" max="8205" width="4" style="328" customWidth="1"/>
    <col min="8206" max="8448" width="1.75" style="328"/>
    <col min="8449" max="8451" width="8.875" style="328" customWidth="1"/>
    <col min="8452" max="8452" width="15.625" style="328" customWidth="1"/>
    <col min="8453" max="8453" width="10.625" style="328" customWidth="1"/>
    <col min="8454" max="8454" width="10.5" style="328" customWidth="1"/>
    <col min="8455" max="8455" width="15.625" style="328" customWidth="1"/>
    <col min="8456" max="8456" width="0" style="328" hidden="1" customWidth="1"/>
    <col min="8457" max="8457" width="10.625" style="328" customWidth="1"/>
    <col min="8458" max="8458" width="10.875" style="328" customWidth="1"/>
    <col min="8459" max="8459" width="14.75" style="328" customWidth="1"/>
    <col min="8460" max="8460" width="15.625" style="328" customWidth="1"/>
    <col min="8461" max="8461" width="4" style="328" customWidth="1"/>
    <col min="8462" max="8704" width="1.75" style="328"/>
    <col min="8705" max="8707" width="8.875" style="328" customWidth="1"/>
    <col min="8708" max="8708" width="15.625" style="328" customWidth="1"/>
    <col min="8709" max="8709" width="10.625" style="328" customWidth="1"/>
    <col min="8710" max="8710" width="10.5" style="328" customWidth="1"/>
    <col min="8711" max="8711" width="15.625" style="328" customWidth="1"/>
    <col min="8712" max="8712" width="0" style="328" hidden="1" customWidth="1"/>
    <col min="8713" max="8713" width="10.625" style="328" customWidth="1"/>
    <col min="8714" max="8714" width="10.875" style="328" customWidth="1"/>
    <col min="8715" max="8715" width="14.75" style="328" customWidth="1"/>
    <col min="8716" max="8716" width="15.625" style="328" customWidth="1"/>
    <col min="8717" max="8717" width="4" style="328" customWidth="1"/>
    <col min="8718" max="8960" width="1.75" style="328"/>
    <col min="8961" max="8963" width="8.875" style="328" customWidth="1"/>
    <col min="8964" max="8964" width="15.625" style="328" customWidth="1"/>
    <col min="8965" max="8965" width="10.625" style="328" customWidth="1"/>
    <col min="8966" max="8966" width="10.5" style="328" customWidth="1"/>
    <col min="8967" max="8967" width="15.625" style="328" customWidth="1"/>
    <col min="8968" max="8968" width="0" style="328" hidden="1" customWidth="1"/>
    <col min="8969" max="8969" width="10.625" style="328" customWidth="1"/>
    <col min="8970" max="8970" width="10.875" style="328" customWidth="1"/>
    <col min="8971" max="8971" width="14.75" style="328" customWidth="1"/>
    <col min="8972" max="8972" width="15.625" style="328" customWidth="1"/>
    <col min="8973" max="8973" width="4" style="328" customWidth="1"/>
    <col min="8974" max="9216" width="1.75" style="328"/>
    <col min="9217" max="9219" width="8.875" style="328" customWidth="1"/>
    <col min="9220" max="9220" width="15.625" style="328" customWidth="1"/>
    <col min="9221" max="9221" width="10.625" style="328" customWidth="1"/>
    <col min="9222" max="9222" width="10.5" style="328" customWidth="1"/>
    <col min="9223" max="9223" width="15.625" style="328" customWidth="1"/>
    <col min="9224" max="9224" width="0" style="328" hidden="1" customWidth="1"/>
    <col min="9225" max="9225" width="10.625" style="328" customWidth="1"/>
    <col min="9226" max="9226" width="10.875" style="328" customWidth="1"/>
    <col min="9227" max="9227" width="14.75" style="328" customWidth="1"/>
    <col min="9228" max="9228" width="15.625" style="328" customWidth="1"/>
    <col min="9229" max="9229" width="4" style="328" customWidth="1"/>
    <col min="9230" max="9472" width="1.75" style="328"/>
    <col min="9473" max="9475" width="8.875" style="328" customWidth="1"/>
    <col min="9476" max="9476" width="15.625" style="328" customWidth="1"/>
    <col min="9477" max="9477" width="10.625" style="328" customWidth="1"/>
    <col min="9478" max="9478" width="10.5" style="328" customWidth="1"/>
    <col min="9479" max="9479" width="15.625" style="328" customWidth="1"/>
    <col min="9480" max="9480" width="0" style="328" hidden="1" customWidth="1"/>
    <col min="9481" max="9481" width="10.625" style="328" customWidth="1"/>
    <col min="9482" max="9482" width="10.875" style="328" customWidth="1"/>
    <col min="9483" max="9483" width="14.75" style="328" customWidth="1"/>
    <col min="9484" max="9484" width="15.625" style="328" customWidth="1"/>
    <col min="9485" max="9485" width="4" style="328" customWidth="1"/>
    <col min="9486" max="9728" width="1.75" style="328"/>
    <col min="9729" max="9731" width="8.875" style="328" customWidth="1"/>
    <col min="9732" max="9732" width="15.625" style="328" customWidth="1"/>
    <col min="9733" max="9733" width="10.625" style="328" customWidth="1"/>
    <col min="9734" max="9734" width="10.5" style="328" customWidth="1"/>
    <col min="9735" max="9735" width="15.625" style="328" customWidth="1"/>
    <col min="9736" max="9736" width="0" style="328" hidden="1" customWidth="1"/>
    <col min="9737" max="9737" width="10.625" style="328" customWidth="1"/>
    <col min="9738" max="9738" width="10.875" style="328" customWidth="1"/>
    <col min="9739" max="9739" width="14.75" style="328" customWidth="1"/>
    <col min="9740" max="9740" width="15.625" style="328" customWidth="1"/>
    <col min="9741" max="9741" width="4" style="328" customWidth="1"/>
    <col min="9742" max="9984" width="1.75" style="328"/>
    <col min="9985" max="9987" width="8.875" style="328" customWidth="1"/>
    <col min="9988" max="9988" width="15.625" style="328" customWidth="1"/>
    <col min="9989" max="9989" width="10.625" style="328" customWidth="1"/>
    <col min="9990" max="9990" width="10.5" style="328" customWidth="1"/>
    <col min="9991" max="9991" width="15.625" style="328" customWidth="1"/>
    <col min="9992" max="9992" width="0" style="328" hidden="1" customWidth="1"/>
    <col min="9993" max="9993" width="10.625" style="328" customWidth="1"/>
    <col min="9994" max="9994" width="10.875" style="328" customWidth="1"/>
    <col min="9995" max="9995" width="14.75" style="328" customWidth="1"/>
    <col min="9996" max="9996" width="15.625" style="328" customWidth="1"/>
    <col min="9997" max="9997" width="4" style="328" customWidth="1"/>
    <col min="9998" max="10240" width="1.75" style="328"/>
    <col min="10241" max="10243" width="8.875" style="328" customWidth="1"/>
    <col min="10244" max="10244" width="15.625" style="328" customWidth="1"/>
    <col min="10245" max="10245" width="10.625" style="328" customWidth="1"/>
    <col min="10246" max="10246" width="10.5" style="328" customWidth="1"/>
    <col min="10247" max="10247" width="15.625" style="328" customWidth="1"/>
    <col min="10248" max="10248" width="0" style="328" hidden="1" customWidth="1"/>
    <col min="10249" max="10249" width="10.625" style="328" customWidth="1"/>
    <col min="10250" max="10250" width="10.875" style="328" customWidth="1"/>
    <col min="10251" max="10251" width="14.75" style="328" customWidth="1"/>
    <col min="10252" max="10252" width="15.625" style="328" customWidth="1"/>
    <col min="10253" max="10253" width="4" style="328" customWidth="1"/>
    <col min="10254" max="10496" width="1.75" style="328"/>
    <col min="10497" max="10499" width="8.875" style="328" customWidth="1"/>
    <col min="10500" max="10500" width="15.625" style="328" customWidth="1"/>
    <col min="10501" max="10501" width="10.625" style="328" customWidth="1"/>
    <col min="10502" max="10502" width="10.5" style="328" customWidth="1"/>
    <col min="10503" max="10503" width="15.625" style="328" customWidth="1"/>
    <col min="10504" max="10504" width="0" style="328" hidden="1" customWidth="1"/>
    <col min="10505" max="10505" width="10.625" style="328" customWidth="1"/>
    <col min="10506" max="10506" width="10.875" style="328" customWidth="1"/>
    <col min="10507" max="10507" width="14.75" style="328" customWidth="1"/>
    <col min="10508" max="10508" width="15.625" style="328" customWidth="1"/>
    <col min="10509" max="10509" width="4" style="328" customWidth="1"/>
    <col min="10510" max="10752" width="1.75" style="328"/>
    <col min="10753" max="10755" width="8.875" style="328" customWidth="1"/>
    <col min="10756" max="10756" width="15.625" style="328" customWidth="1"/>
    <col min="10757" max="10757" width="10.625" style="328" customWidth="1"/>
    <col min="10758" max="10758" width="10.5" style="328" customWidth="1"/>
    <col min="10759" max="10759" width="15.625" style="328" customWidth="1"/>
    <col min="10760" max="10760" width="0" style="328" hidden="1" customWidth="1"/>
    <col min="10761" max="10761" width="10.625" style="328" customWidth="1"/>
    <col min="10762" max="10762" width="10.875" style="328" customWidth="1"/>
    <col min="10763" max="10763" width="14.75" style="328" customWidth="1"/>
    <col min="10764" max="10764" width="15.625" style="328" customWidth="1"/>
    <col min="10765" max="10765" width="4" style="328" customWidth="1"/>
    <col min="10766" max="11008" width="1.75" style="328"/>
    <col min="11009" max="11011" width="8.875" style="328" customWidth="1"/>
    <col min="11012" max="11012" width="15.625" style="328" customWidth="1"/>
    <col min="11013" max="11013" width="10.625" style="328" customWidth="1"/>
    <col min="11014" max="11014" width="10.5" style="328" customWidth="1"/>
    <col min="11015" max="11015" width="15.625" style="328" customWidth="1"/>
    <col min="11016" max="11016" width="0" style="328" hidden="1" customWidth="1"/>
    <col min="11017" max="11017" width="10.625" style="328" customWidth="1"/>
    <col min="11018" max="11018" width="10.875" style="328" customWidth="1"/>
    <col min="11019" max="11019" width="14.75" style="328" customWidth="1"/>
    <col min="11020" max="11020" width="15.625" style="328" customWidth="1"/>
    <col min="11021" max="11021" width="4" style="328" customWidth="1"/>
    <col min="11022" max="11264" width="1.75" style="328"/>
    <col min="11265" max="11267" width="8.875" style="328" customWidth="1"/>
    <col min="11268" max="11268" width="15.625" style="328" customWidth="1"/>
    <col min="11269" max="11269" width="10.625" style="328" customWidth="1"/>
    <col min="11270" max="11270" width="10.5" style="328" customWidth="1"/>
    <col min="11271" max="11271" width="15.625" style="328" customWidth="1"/>
    <col min="11272" max="11272" width="0" style="328" hidden="1" customWidth="1"/>
    <col min="11273" max="11273" width="10.625" style="328" customWidth="1"/>
    <col min="11274" max="11274" width="10.875" style="328" customWidth="1"/>
    <col min="11275" max="11275" width="14.75" style="328" customWidth="1"/>
    <col min="11276" max="11276" width="15.625" style="328" customWidth="1"/>
    <col min="11277" max="11277" width="4" style="328" customWidth="1"/>
    <col min="11278" max="11520" width="1.75" style="328"/>
    <col min="11521" max="11523" width="8.875" style="328" customWidth="1"/>
    <col min="11524" max="11524" width="15.625" style="328" customWidth="1"/>
    <col min="11525" max="11525" width="10.625" style="328" customWidth="1"/>
    <col min="11526" max="11526" width="10.5" style="328" customWidth="1"/>
    <col min="11527" max="11527" width="15.625" style="328" customWidth="1"/>
    <col min="11528" max="11528" width="0" style="328" hidden="1" customWidth="1"/>
    <col min="11529" max="11529" width="10.625" style="328" customWidth="1"/>
    <col min="11530" max="11530" width="10.875" style="328" customWidth="1"/>
    <col min="11531" max="11531" width="14.75" style="328" customWidth="1"/>
    <col min="11532" max="11532" width="15.625" style="328" customWidth="1"/>
    <col min="11533" max="11533" width="4" style="328" customWidth="1"/>
    <col min="11534" max="11776" width="1.75" style="328"/>
    <col min="11777" max="11779" width="8.875" style="328" customWidth="1"/>
    <col min="11780" max="11780" width="15.625" style="328" customWidth="1"/>
    <col min="11781" max="11781" width="10.625" style="328" customWidth="1"/>
    <col min="11782" max="11782" width="10.5" style="328" customWidth="1"/>
    <col min="11783" max="11783" width="15.625" style="328" customWidth="1"/>
    <col min="11784" max="11784" width="0" style="328" hidden="1" customWidth="1"/>
    <col min="11785" max="11785" width="10.625" style="328" customWidth="1"/>
    <col min="11786" max="11786" width="10.875" style="328" customWidth="1"/>
    <col min="11787" max="11787" width="14.75" style="328" customWidth="1"/>
    <col min="11788" max="11788" width="15.625" style="328" customWidth="1"/>
    <col min="11789" max="11789" width="4" style="328" customWidth="1"/>
    <col min="11790" max="12032" width="1.75" style="328"/>
    <col min="12033" max="12035" width="8.875" style="328" customWidth="1"/>
    <col min="12036" max="12036" width="15.625" style="328" customWidth="1"/>
    <col min="12037" max="12037" width="10.625" style="328" customWidth="1"/>
    <col min="12038" max="12038" width="10.5" style="328" customWidth="1"/>
    <col min="12039" max="12039" width="15.625" style="328" customWidth="1"/>
    <col min="12040" max="12040" width="0" style="328" hidden="1" customWidth="1"/>
    <col min="12041" max="12041" width="10.625" style="328" customWidth="1"/>
    <col min="12042" max="12042" width="10.875" style="328" customWidth="1"/>
    <col min="12043" max="12043" width="14.75" style="328" customWidth="1"/>
    <col min="12044" max="12044" width="15.625" style="328" customWidth="1"/>
    <col min="12045" max="12045" width="4" style="328" customWidth="1"/>
    <col min="12046" max="12288" width="1.75" style="328"/>
    <col min="12289" max="12291" width="8.875" style="328" customWidth="1"/>
    <col min="12292" max="12292" width="15.625" style="328" customWidth="1"/>
    <col min="12293" max="12293" width="10.625" style="328" customWidth="1"/>
    <col min="12294" max="12294" width="10.5" style="328" customWidth="1"/>
    <col min="12295" max="12295" width="15.625" style="328" customWidth="1"/>
    <col min="12296" max="12296" width="0" style="328" hidden="1" customWidth="1"/>
    <col min="12297" max="12297" width="10.625" style="328" customWidth="1"/>
    <col min="12298" max="12298" width="10.875" style="328" customWidth="1"/>
    <col min="12299" max="12299" width="14.75" style="328" customWidth="1"/>
    <col min="12300" max="12300" width="15.625" style="328" customWidth="1"/>
    <col min="12301" max="12301" width="4" style="328" customWidth="1"/>
    <col min="12302" max="12544" width="1.75" style="328"/>
    <col min="12545" max="12547" width="8.875" style="328" customWidth="1"/>
    <col min="12548" max="12548" width="15.625" style="328" customWidth="1"/>
    <col min="12549" max="12549" width="10.625" style="328" customWidth="1"/>
    <col min="12550" max="12550" width="10.5" style="328" customWidth="1"/>
    <col min="12551" max="12551" width="15.625" style="328" customWidth="1"/>
    <col min="12552" max="12552" width="0" style="328" hidden="1" customWidth="1"/>
    <col min="12553" max="12553" width="10.625" style="328" customWidth="1"/>
    <col min="12554" max="12554" width="10.875" style="328" customWidth="1"/>
    <col min="12555" max="12555" width="14.75" style="328" customWidth="1"/>
    <col min="12556" max="12556" width="15.625" style="328" customWidth="1"/>
    <col min="12557" max="12557" width="4" style="328" customWidth="1"/>
    <col min="12558" max="12800" width="1.75" style="328"/>
    <col min="12801" max="12803" width="8.875" style="328" customWidth="1"/>
    <col min="12804" max="12804" width="15.625" style="328" customWidth="1"/>
    <col min="12805" max="12805" width="10.625" style="328" customWidth="1"/>
    <col min="12806" max="12806" width="10.5" style="328" customWidth="1"/>
    <col min="12807" max="12807" width="15.625" style="328" customWidth="1"/>
    <col min="12808" max="12808" width="0" style="328" hidden="1" customWidth="1"/>
    <col min="12809" max="12809" width="10.625" style="328" customWidth="1"/>
    <col min="12810" max="12810" width="10.875" style="328" customWidth="1"/>
    <col min="12811" max="12811" width="14.75" style="328" customWidth="1"/>
    <col min="12812" max="12812" width="15.625" style="328" customWidth="1"/>
    <col min="12813" max="12813" width="4" style="328" customWidth="1"/>
    <col min="12814" max="13056" width="1.75" style="328"/>
    <col min="13057" max="13059" width="8.875" style="328" customWidth="1"/>
    <col min="13060" max="13060" width="15.625" style="328" customWidth="1"/>
    <col min="13061" max="13061" width="10.625" style="328" customWidth="1"/>
    <col min="13062" max="13062" width="10.5" style="328" customWidth="1"/>
    <col min="13063" max="13063" width="15.625" style="328" customWidth="1"/>
    <col min="13064" max="13064" width="0" style="328" hidden="1" customWidth="1"/>
    <col min="13065" max="13065" width="10.625" style="328" customWidth="1"/>
    <col min="13066" max="13066" width="10.875" style="328" customWidth="1"/>
    <col min="13067" max="13067" width="14.75" style="328" customWidth="1"/>
    <col min="13068" max="13068" width="15.625" style="328" customWidth="1"/>
    <col min="13069" max="13069" width="4" style="328" customWidth="1"/>
    <col min="13070" max="13312" width="1.75" style="328"/>
    <col min="13313" max="13315" width="8.875" style="328" customWidth="1"/>
    <col min="13316" max="13316" width="15.625" style="328" customWidth="1"/>
    <col min="13317" max="13317" width="10.625" style="328" customWidth="1"/>
    <col min="13318" max="13318" width="10.5" style="328" customWidth="1"/>
    <col min="13319" max="13319" width="15.625" style="328" customWidth="1"/>
    <col min="13320" max="13320" width="0" style="328" hidden="1" customWidth="1"/>
    <col min="13321" max="13321" width="10.625" style="328" customWidth="1"/>
    <col min="13322" max="13322" width="10.875" style="328" customWidth="1"/>
    <col min="13323" max="13323" width="14.75" style="328" customWidth="1"/>
    <col min="13324" max="13324" width="15.625" style="328" customWidth="1"/>
    <col min="13325" max="13325" width="4" style="328" customWidth="1"/>
    <col min="13326" max="13568" width="1.75" style="328"/>
    <col min="13569" max="13571" width="8.875" style="328" customWidth="1"/>
    <col min="13572" max="13572" width="15.625" style="328" customWidth="1"/>
    <col min="13573" max="13573" width="10.625" style="328" customWidth="1"/>
    <col min="13574" max="13574" width="10.5" style="328" customWidth="1"/>
    <col min="13575" max="13575" width="15.625" style="328" customWidth="1"/>
    <col min="13576" max="13576" width="0" style="328" hidden="1" customWidth="1"/>
    <col min="13577" max="13577" width="10.625" style="328" customWidth="1"/>
    <col min="13578" max="13578" width="10.875" style="328" customWidth="1"/>
    <col min="13579" max="13579" width="14.75" style="328" customWidth="1"/>
    <col min="13580" max="13580" width="15.625" style="328" customWidth="1"/>
    <col min="13581" max="13581" width="4" style="328" customWidth="1"/>
    <col min="13582" max="13824" width="1.75" style="328"/>
    <col min="13825" max="13827" width="8.875" style="328" customWidth="1"/>
    <col min="13828" max="13828" width="15.625" style="328" customWidth="1"/>
    <col min="13829" max="13829" width="10.625" style="328" customWidth="1"/>
    <col min="13830" max="13830" width="10.5" style="328" customWidth="1"/>
    <col min="13831" max="13831" width="15.625" style="328" customWidth="1"/>
    <col min="13832" max="13832" width="0" style="328" hidden="1" customWidth="1"/>
    <col min="13833" max="13833" width="10.625" style="328" customWidth="1"/>
    <col min="13834" max="13834" width="10.875" style="328" customWidth="1"/>
    <col min="13835" max="13835" width="14.75" style="328" customWidth="1"/>
    <col min="13836" max="13836" width="15.625" style="328" customWidth="1"/>
    <col min="13837" max="13837" width="4" style="328" customWidth="1"/>
    <col min="13838" max="14080" width="1.75" style="328"/>
    <col min="14081" max="14083" width="8.875" style="328" customWidth="1"/>
    <col min="14084" max="14084" width="15.625" style="328" customWidth="1"/>
    <col min="14085" max="14085" width="10.625" style="328" customWidth="1"/>
    <col min="14086" max="14086" width="10.5" style="328" customWidth="1"/>
    <col min="14087" max="14087" width="15.625" style="328" customWidth="1"/>
    <col min="14088" max="14088" width="0" style="328" hidden="1" customWidth="1"/>
    <col min="14089" max="14089" width="10.625" style="328" customWidth="1"/>
    <col min="14090" max="14090" width="10.875" style="328" customWidth="1"/>
    <col min="14091" max="14091" width="14.75" style="328" customWidth="1"/>
    <col min="14092" max="14092" width="15.625" style="328" customWidth="1"/>
    <col min="14093" max="14093" width="4" style="328" customWidth="1"/>
    <col min="14094" max="14336" width="1.75" style="328"/>
    <col min="14337" max="14339" width="8.875" style="328" customWidth="1"/>
    <col min="14340" max="14340" width="15.625" style="328" customWidth="1"/>
    <col min="14341" max="14341" width="10.625" style="328" customWidth="1"/>
    <col min="14342" max="14342" width="10.5" style="328" customWidth="1"/>
    <col min="14343" max="14343" width="15.625" style="328" customWidth="1"/>
    <col min="14344" max="14344" width="0" style="328" hidden="1" customWidth="1"/>
    <col min="14345" max="14345" width="10.625" style="328" customWidth="1"/>
    <col min="14346" max="14346" width="10.875" style="328" customWidth="1"/>
    <col min="14347" max="14347" width="14.75" style="328" customWidth="1"/>
    <col min="14348" max="14348" width="15.625" style="328" customWidth="1"/>
    <col min="14349" max="14349" width="4" style="328" customWidth="1"/>
    <col min="14350" max="14592" width="1.75" style="328"/>
    <col min="14593" max="14595" width="8.875" style="328" customWidth="1"/>
    <col min="14596" max="14596" width="15.625" style="328" customWidth="1"/>
    <col min="14597" max="14597" width="10.625" style="328" customWidth="1"/>
    <col min="14598" max="14598" width="10.5" style="328" customWidth="1"/>
    <col min="14599" max="14599" width="15.625" style="328" customWidth="1"/>
    <col min="14600" max="14600" width="0" style="328" hidden="1" customWidth="1"/>
    <col min="14601" max="14601" width="10.625" style="328" customWidth="1"/>
    <col min="14602" max="14602" width="10.875" style="328" customWidth="1"/>
    <col min="14603" max="14603" width="14.75" style="328" customWidth="1"/>
    <col min="14604" max="14604" width="15.625" style="328" customWidth="1"/>
    <col min="14605" max="14605" width="4" style="328" customWidth="1"/>
    <col min="14606" max="14848" width="1.75" style="328"/>
    <col min="14849" max="14851" width="8.875" style="328" customWidth="1"/>
    <col min="14852" max="14852" width="15.625" style="328" customWidth="1"/>
    <col min="14853" max="14853" width="10.625" style="328" customWidth="1"/>
    <col min="14854" max="14854" width="10.5" style="328" customWidth="1"/>
    <col min="14855" max="14855" width="15.625" style="328" customWidth="1"/>
    <col min="14856" max="14856" width="0" style="328" hidden="1" customWidth="1"/>
    <col min="14857" max="14857" width="10.625" style="328" customWidth="1"/>
    <col min="14858" max="14858" width="10.875" style="328" customWidth="1"/>
    <col min="14859" max="14859" width="14.75" style="328" customWidth="1"/>
    <col min="14860" max="14860" width="15.625" style="328" customWidth="1"/>
    <col min="14861" max="14861" width="4" style="328" customWidth="1"/>
    <col min="14862" max="15104" width="1.75" style="328"/>
    <col min="15105" max="15107" width="8.875" style="328" customWidth="1"/>
    <col min="15108" max="15108" width="15.625" style="328" customWidth="1"/>
    <col min="15109" max="15109" width="10.625" style="328" customWidth="1"/>
    <col min="15110" max="15110" width="10.5" style="328" customWidth="1"/>
    <col min="15111" max="15111" width="15.625" style="328" customWidth="1"/>
    <col min="15112" max="15112" width="0" style="328" hidden="1" customWidth="1"/>
    <col min="15113" max="15113" width="10.625" style="328" customWidth="1"/>
    <col min="15114" max="15114" width="10.875" style="328" customWidth="1"/>
    <col min="15115" max="15115" width="14.75" style="328" customWidth="1"/>
    <col min="15116" max="15116" width="15.625" style="328" customWidth="1"/>
    <col min="15117" max="15117" width="4" style="328" customWidth="1"/>
    <col min="15118" max="15360" width="1.75" style="328"/>
    <col min="15361" max="15363" width="8.875" style="328" customWidth="1"/>
    <col min="15364" max="15364" width="15.625" style="328" customWidth="1"/>
    <col min="15365" max="15365" width="10.625" style="328" customWidth="1"/>
    <col min="15366" max="15366" width="10.5" style="328" customWidth="1"/>
    <col min="15367" max="15367" width="15.625" style="328" customWidth="1"/>
    <col min="15368" max="15368" width="0" style="328" hidden="1" customWidth="1"/>
    <col min="15369" max="15369" width="10.625" style="328" customWidth="1"/>
    <col min="15370" max="15370" width="10.875" style="328" customWidth="1"/>
    <col min="15371" max="15371" width="14.75" style="328" customWidth="1"/>
    <col min="15372" max="15372" width="15.625" style="328" customWidth="1"/>
    <col min="15373" max="15373" width="4" style="328" customWidth="1"/>
    <col min="15374" max="15616" width="1.75" style="328"/>
    <col min="15617" max="15619" width="8.875" style="328" customWidth="1"/>
    <col min="15620" max="15620" width="15.625" style="328" customWidth="1"/>
    <col min="15621" max="15621" width="10.625" style="328" customWidth="1"/>
    <col min="15622" max="15622" width="10.5" style="328" customWidth="1"/>
    <col min="15623" max="15623" width="15.625" style="328" customWidth="1"/>
    <col min="15624" max="15624" width="0" style="328" hidden="1" customWidth="1"/>
    <col min="15625" max="15625" width="10.625" style="328" customWidth="1"/>
    <col min="15626" max="15626" width="10.875" style="328" customWidth="1"/>
    <col min="15627" max="15627" width="14.75" style="328" customWidth="1"/>
    <col min="15628" max="15628" width="15.625" style="328" customWidth="1"/>
    <col min="15629" max="15629" width="4" style="328" customWidth="1"/>
    <col min="15630" max="15872" width="1.75" style="328"/>
    <col min="15873" max="15875" width="8.875" style="328" customWidth="1"/>
    <col min="15876" max="15876" width="15.625" style="328" customWidth="1"/>
    <col min="15877" max="15877" width="10.625" style="328" customWidth="1"/>
    <col min="15878" max="15878" width="10.5" style="328" customWidth="1"/>
    <col min="15879" max="15879" width="15.625" style="328" customWidth="1"/>
    <col min="15880" max="15880" width="0" style="328" hidden="1" customWidth="1"/>
    <col min="15881" max="15881" width="10.625" style="328" customWidth="1"/>
    <col min="15882" max="15882" width="10.875" style="328" customWidth="1"/>
    <col min="15883" max="15883" width="14.75" style="328" customWidth="1"/>
    <col min="15884" max="15884" width="15.625" style="328" customWidth="1"/>
    <col min="15885" max="15885" width="4" style="328" customWidth="1"/>
    <col min="15886" max="16128" width="1.75" style="328"/>
    <col min="16129" max="16131" width="8.875" style="328" customWidth="1"/>
    <col min="16132" max="16132" width="15.625" style="328" customWidth="1"/>
    <col min="16133" max="16133" width="10.625" style="328" customWidth="1"/>
    <col min="16134" max="16134" width="10.5" style="328" customWidth="1"/>
    <col min="16135" max="16135" width="15.625" style="328" customWidth="1"/>
    <col min="16136" max="16136" width="0" style="328" hidden="1" customWidth="1"/>
    <col min="16137" max="16137" width="10.625" style="328" customWidth="1"/>
    <col min="16138" max="16138" width="10.875" style="328" customWidth="1"/>
    <col min="16139" max="16139" width="14.75" style="328" customWidth="1"/>
    <col min="16140" max="16140" width="15.625" style="328" customWidth="1"/>
    <col min="16141" max="16141" width="4" style="328" customWidth="1"/>
    <col min="16142" max="16384" width="1.75" style="328"/>
  </cols>
  <sheetData>
    <row r="1" spans="1:15" ht="39.75" customHeight="1">
      <c r="A1" s="1398" t="s">
        <v>790</v>
      </c>
      <c r="B1" s="1399"/>
      <c r="C1" s="1400"/>
      <c r="E1" s="1401"/>
      <c r="F1" s="1401"/>
      <c r="G1" s="1401"/>
      <c r="H1" s="1402" t="s">
        <v>789</v>
      </c>
      <c r="I1" s="1403"/>
      <c r="J1" s="1403"/>
      <c r="K1" s="1403"/>
      <c r="L1" s="1404"/>
      <c r="M1" s="347"/>
    </row>
    <row r="2" spans="1:15" ht="53.25" customHeight="1">
      <c r="A2" s="343"/>
      <c r="B2" s="346" t="s">
        <v>788</v>
      </c>
      <c r="C2" s="346" t="s">
        <v>787</v>
      </c>
      <c r="E2" s="1407" t="s">
        <v>786</v>
      </c>
      <c r="F2" s="1408"/>
      <c r="G2" s="1409"/>
      <c r="H2" s="345" t="s">
        <v>785</v>
      </c>
      <c r="I2" s="1405" t="s">
        <v>784</v>
      </c>
      <c r="J2" s="1406"/>
      <c r="K2" s="345" t="s">
        <v>783</v>
      </c>
      <c r="L2" s="345" t="s">
        <v>782</v>
      </c>
      <c r="M2" s="344"/>
      <c r="N2" s="329"/>
      <c r="O2" s="329"/>
    </row>
    <row r="3" spans="1:15" ht="24.95" customHeight="1">
      <c r="A3" s="343" t="s">
        <v>781</v>
      </c>
      <c r="B3" s="742"/>
      <c r="C3" s="742"/>
      <c r="E3" s="341"/>
      <c r="F3" s="338" t="s">
        <v>775</v>
      </c>
      <c r="G3" s="342">
        <v>210</v>
      </c>
      <c r="H3" s="336">
        <v>80580</v>
      </c>
      <c r="I3" s="334">
        <v>760</v>
      </c>
      <c r="J3" s="335" t="s">
        <v>776</v>
      </c>
      <c r="K3" s="334">
        <v>8400</v>
      </c>
      <c r="L3" s="333">
        <v>29640</v>
      </c>
      <c r="M3" s="340"/>
      <c r="N3" s="329">
        <v>23</v>
      </c>
      <c r="O3" s="329"/>
    </row>
    <row r="4" spans="1:15" ht="24.95" customHeight="1">
      <c r="A4" s="343" t="s">
        <v>780</v>
      </c>
      <c r="B4" s="742">
        <v>37800</v>
      </c>
      <c r="C4" s="742">
        <v>370</v>
      </c>
      <c r="E4" s="341">
        <v>211</v>
      </c>
      <c r="F4" s="338" t="s">
        <v>775</v>
      </c>
      <c r="G4" s="342">
        <v>279</v>
      </c>
      <c r="H4" s="336">
        <v>86320</v>
      </c>
      <c r="I4" s="334">
        <v>820</v>
      </c>
      <c r="J4" s="335" t="s">
        <v>774</v>
      </c>
      <c r="K4" s="334">
        <v>11160</v>
      </c>
      <c r="L4" s="333">
        <v>29640</v>
      </c>
      <c r="M4" s="340"/>
      <c r="N4" s="329">
        <v>26</v>
      </c>
      <c r="O4" s="329"/>
    </row>
    <row r="5" spans="1:15" ht="24.95" customHeight="1">
      <c r="A5" s="343" t="s">
        <v>779</v>
      </c>
      <c r="B5" s="742">
        <v>15100</v>
      </c>
      <c r="C5" s="742">
        <v>150</v>
      </c>
      <c r="E5" s="341">
        <v>280</v>
      </c>
      <c r="F5" s="338" t="s">
        <v>775</v>
      </c>
      <c r="G5" s="342">
        <v>349</v>
      </c>
      <c r="H5" s="336">
        <v>97880</v>
      </c>
      <c r="I5" s="334">
        <v>920</v>
      </c>
      <c r="J5" s="335" t="s">
        <v>774</v>
      </c>
      <c r="K5" s="334">
        <v>13960</v>
      </c>
      <c r="L5" s="333">
        <v>29640</v>
      </c>
      <c r="M5" s="340"/>
      <c r="N5" s="329">
        <v>29</v>
      </c>
      <c r="O5" s="329"/>
    </row>
    <row r="6" spans="1:15" ht="24.95" customHeight="1">
      <c r="A6" s="343" t="s">
        <v>778</v>
      </c>
      <c r="B6" s="742"/>
      <c r="C6" s="742"/>
      <c r="E6" s="341">
        <v>350</v>
      </c>
      <c r="F6" s="338" t="s">
        <v>775</v>
      </c>
      <c r="G6" s="342">
        <v>419</v>
      </c>
      <c r="H6" s="336">
        <v>109440</v>
      </c>
      <c r="I6" s="334">
        <v>1030</v>
      </c>
      <c r="J6" s="335" t="s">
        <v>774</v>
      </c>
      <c r="K6" s="334">
        <v>16760</v>
      </c>
      <c r="L6" s="333">
        <v>29640</v>
      </c>
      <c r="M6" s="340"/>
      <c r="N6" s="329">
        <v>32</v>
      </c>
      <c r="O6" s="329"/>
    </row>
    <row r="7" spans="1:15" ht="24.95" customHeight="1">
      <c r="A7" s="343" t="s">
        <v>777</v>
      </c>
      <c r="B7" s="742">
        <v>3780</v>
      </c>
      <c r="C7" s="742">
        <v>30</v>
      </c>
      <c r="E7" s="341">
        <v>420</v>
      </c>
      <c r="F7" s="338" t="s">
        <v>775</v>
      </c>
      <c r="G7" s="342">
        <v>489</v>
      </c>
      <c r="H7" s="336">
        <v>121000</v>
      </c>
      <c r="I7" s="334">
        <v>1140</v>
      </c>
      <c r="J7" s="335" t="s">
        <v>774</v>
      </c>
      <c r="K7" s="334">
        <v>19560</v>
      </c>
      <c r="L7" s="333">
        <v>29640</v>
      </c>
      <c r="M7" s="340"/>
      <c r="N7" s="329">
        <v>35</v>
      </c>
    </row>
    <row r="8" spans="1:15" ht="24.95" customHeight="1">
      <c r="E8" s="341">
        <v>490</v>
      </c>
      <c r="F8" s="338" t="s">
        <v>775</v>
      </c>
      <c r="G8" s="342">
        <v>559</v>
      </c>
      <c r="H8" s="336">
        <v>132550</v>
      </c>
      <c r="I8" s="334">
        <v>1250</v>
      </c>
      <c r="J8" s="335" t="s">
        <v>774</v>
      </c>
      <c r="K8" s="334">
        <v>22360</v>
      </c>
      <c r="L8" s="333">
        <v>29640</v>
      </c>
      <c r="M8" s="340"/>
      <c r="N8" s="329">
        <v>38</v>
      </c>
    </row>
    <row r="9" spans="1:15" ht="24.95" customHeight="1">
      <c r="E9" s="341">
        <v>560</v>
      </c>
      <c r="F9" s="338" t="s">
        <v>775</v>
      </c>
      <c r="G9" s="342">
        <v>629</v>
      </c>
      <c r="H9" s="336">
        <v>144110</v>
      </c>
      <c r="I9" s="334">
        <v>1360</v>
      </c>
      <c r="J9" s="335" t="s">
        <v>774</v>
      </c>
      <c r="K9" s="334">
        <v>25160</v>
      </c>
      <c r="L9" s="333">
        <v>29640</v>
      </c>
      <c r="M9" s="340"/>
      <c r="N9" s="329">
        <v>41</v>
      </c>
    </row>
    <row r="10" spans="1:15" ht="24.95" customHeight="1">
      <c r="E10" s="341">
        <v>630</v>
      </c>
      <c r="F10" s="338" t="s">
        <v>775</v>
      </c>
      <c r="G10" s="342">
        <v>699</v>
      </c>
      <c r="H10" s="336">
        <v>155640</v>
      </c>
      <c r="I10" s="334">
        <v>1470</v>
      </c>
      <c r="J10" s="335" t="s">
        <v>774</v>
      </c>
      <c r="K10" s="334">
        <v>27960</v>
      </c>
      <c r="L10" s="333">
        <v>29640</v>
      </c>
      <c r="M10" s="340"/>
      <c r="N10" s="329">
        <v>44</v>
      </c>
    </row>
    <row r="11" spans="1:15" ht="24.95" customHeight="1">
      <c r="E11" s="341">
        <v>700</v>
      </c>
      <c r="F11" s="338" t="s">
        <v>775</v>
      </c>
      <c r="G11" s="342">
        <v>769</v>
      </c>
      <c r="H11" s="336">
        <v>167190</v>
      </c>
      <c r="I11" s="334">
        <v>1580</v>
      </c>
      <c r="J11" s="335" t="s">
        <v>776</v>
      </c>
      <c r="K11" s="334">
        <v>30760</v>
      </c>
      <c r="L11" s="333">
        <v>29640</v>
      </c>
      <c r="M11" s="340"/>
      <c r="N11" s="329">
        <v>47</v>
      </c>
    </row>
    <row r="12" spans="1:15" ht="24.95" customHeight="1">
      <c r="E12" s="341">
        <v>770</v>
      </c>
      <c r="F12" s="338" t="s">
        <v>775</v>
      </c>
      <c r="G12" s="342">
        <v>839</v>
      </c>
      <c r="H12" s="336">
        <v>178750</v>
      </c>
      <c r="I12" s="334">
        <v>1690</v>
      </c>
      <c r="J12" s="335" t="s">
        <v>774</v>
      </c>
      <c r="K12" s="334">
        <v>33560</v>
      </c>
      <c r="L12" s="333">
        <v>29640</v>
      </c>
      <c r="M12" s="340"/>
      <c r="N12" s="329">
        <v>50</v>
      </c>
    </row>
    <row r="13" spans="1:15" ht="24.95" customHeight="1">
      <c r="E13" s="341">
        <v>840</v>
      </c>
      <c r="F13" s="338" t="s">
        <v>775</v>
      </c>
      <c r="G13" s="342">
        <v>909</v>
      </c>
      <c r="H13" s="336">
        <v>190310</v>
      </c>
      <c r="I13" s="334">
        <v>1800</v>
      </c>
      <c r="J13" s="335" t="s">
        <v>774</v>
      </c>
      <c r="K13" s="334">
        <v>36360</v>
      </c>
      <c r="L13" s="333">
        <v>29640</v>
      </c>
      <c r="M13" s="340"/>
      <c r="N13" s="329">
        <v>53</v>
      </c>
    </row>
    <row r="14" spans="1:15" ht="24.95" customHeight="1">
      <c r="E14" s="341">
        <v>910</v>
      </c>
      <c r="F14" s="338" t="s">
        <v>775</v>
      </c>
      <c r="G14" s="342">
        <v>979</v>
      </c>
      <c r="H14" s="336">
        <v>201870</v>
      </c>
      <c r="I14" s="334">
        <v>1910</v>
      </c>
      <c r="J14" s="335" t="s">
        <v>774</v>
      </c>
      <c r="K14" s="334">
        <v>39160</v>
      </c>
      <c r="L14" s="333">
        <v>29640</v>
      </c>
      <c r="M14" s="340"/>
      <c r="N14" s="329">
        <v>56</v>
      </c>
    </row>
    <row r="15" spans="1:15" ht="24.95" customHeight="1">
      <c r="E15" s="341">
        <v>980</v>
      </c>
      <c r="F15" s="338" t="s">
        <v>775</v>
      </c>
      <c r="G15" s="337">
        <v>1049</v>
      </c>
      <c r="H15" s="336">
        <v>213430</v>
      </c>
      <c r="I15" s="334">
        <v>2020</v>
      </c>
      <c r="J15" s="335" t="s">
        <v>774</v>
      </c>
      <c r="K15" s="334">
        <v>41960</v>
      </c>
      <c r="L15" s="333">
        <v>29640</v>
      </c>
      <c r="M15" s="340"/>
      <c r="N15" s="329">
        <v>59</v>
      </c>
    </row>
    <row r="16" spans="1:15" ht="24.95" customHeight="1">
      <c r="E16" s="339">
        <v>1050</v>
      </c>
      <c r="F16" s="338" t="s">
        <v>775</v>
      </c>
      <c r="G16" s="337">
        <v>1050</v>
      </c>
      <c r="H16" s="336">
        <v>224950</v>
      </c>
      <c r="I16" s="334">
        <v>2130</v>
      </c>
      <c r="J16" s="335" t="s">
        <v>774</v>
      </c>
      <c r="K16" s="334">
        <v>42000</v>
      </c>
      <c r="L16" s="333">
        <v>29640</v>
      </c>
      <c r="N16" s="329">
        <v>62</v>
      </c>
    </row>
    <row r="17" spans="5:9" ht="24.95" customHeight="1">
      <c r="E17" s="329"/>
      <c r="F17" s="329"/>
      <c r="G17" s="329"/>
      <c r="H17" s="332"/>
      <c r="I17" s="332"/>
    </row>
    <row r="18" spans="5:9" ht="24.95" customHeight="1">
      <c r="E18" s="331"/>
      <c r="F18" s="331"/>
      <c r="G18" s="331"/>
      <c r="H18" s="330"/>
      <c r="I18" s="330"/>
    </row>
    <row r="19" spans="5:9" ht="24.95" customHeight="1">
      <c r="E19" s="331"/>
      <c r="F19" s="331"/>
      <c r="G19" s="331"/>
      <c r="H19" s="330"/>
      <c r="I19" s="330"/>
    </row>
    <row r="20" spans="5:9" ht="24.95" customHeight="1">
      <c r="E20" s="331"/>
      <c r="F20" s="331"/>
      <c r="G20" s="331"/>
      <c r="H20" s="330"/>
      <c r="I20" s="330"/>
    </row>
    <row r="21" spans="5:9" ht="24.95" customHeight="1">
      <c r="E21" s="331"/>
      <c r="F21" s="331"/>
      <c r="G21" s="331"/>
      <c r="H21" s="330"/>
      <c r="I21" s="330"/>
    </row>
    <row r="22" spans="5:9" ht="16.5" customHeight="1">
      <c r="E22" s="329"/>
      <c r="F22" s="329"/>
      <c r="G22" s="329"/>
    </row>
  </sheetData>
  <mergeCells count="5">
    <mergeCell ref="A1:C1"/>
    <mergeCell ref="E1:G1"/>
    <mergeCell ref="H1:L1"/>
    <mergeCell ref="I2:J2"/>
    <mergeCell ref="E2:G2"/>
  </mergeCells>
  <phoneticPr fontId="16"/>
  <pageMargins left="0.31496062992125984" right="0" top="0.55118110236220474" bottom="0.35433070866141736" header="0.31496062992125984" footer="0.31496062992125984"/>
  <pageSetup paperSize="9" scale="65" orientation="portrait" cellComments="asDisplayed"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zoomScale="55" zoomScaleNormal="68" zoomScaleSheetLayoutView="55" zoomScalePageLayoutView="46" workbookViewId="0">
      <selection activeCell="B14" sqref="B14:C14"/>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375" t="s">
        <v>97</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7"/>
      <c r="AC1" s="377"/>
      <c r="AD1" s="377"/>
      <c r="AE1" s="378"/>
      <c r="AF1" s="378"/>
      <c r="AG1" s="378"/>
      <c r="AH1" s="378"/>
      <c r="AI1" s="378"/>
      <c r="AJ1" s="378"/>
      <c r="AK1" s="378"/>
      <c r="AL1" s="376"/>
      <c r="AM1" s="379"/>
      <c r="AN1" s="8"/>
      <c r="AO1" s="8"/>
    </row>
    <row r="2" spans="1:136" ht="24">
      <c r="A2" s="380"/>
      <c r="B2" s="376"/>
      <c r="C2" s="376"/>
      <c r="D2" s="376"/>
      <c r="E2" s="376"/>
      <c r="F2" s="376"/>
      <c r="G2" s="376"/>
      <c r="H2" s="376"/>
      <c r="I2" s="376"/>
      <c r="J2" s="376"/>
      <c r="K2" s="376"/>
      <c r="L2" s="381" t="s">
        <v>313</v>
      </c>
      <c r="M2" s="381"/>
      <c r="N2" s="376"/>
      <c r="O2" s="376"/>
      <c r="P2" s="376"/>
      <c r="Q2" s="376"/>
      <c r="R2" s="376"/>
      <c r="S2" s="376"/>
      <c r="T2" s="376"/>
      <c r="U2" s="376"/>
      <c r="V2" s="376"/>
      <c r="W2" s="376"/>
      <c r="X2" s="376"/>
      <c r="Y2" s="376"/>
      <c r="Z2" s="376"/>
      <c r="AA2" s="376"/>
      <c r="AB2" s="377"/>
      <c r="AC2" s="377"/>
      <c r="AD2" s="377"/>
      <c r="AE2" s="378"/>
      <c r="AF2" s="378"/>
      <c r="AG2" s="378"/>
      <c r="AH2" s="378"/>
      <c r="AI2" s="378"/>
      <c r="AJ2" s="378"/>
      <c r="AK2" s="378"/>
      <c r="AL2" s="376"/>
      <c r="AM2" s="379"/>
      <c r="AN2" s="8"/>
      <c r="AO2" s="8"/>
    </row>
    <row r="3" spans="1:136" ht="21">
      <c r="A3" s="380"/>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9"/>
      <c r="AB3" s="382" t="s">
        <v>98</v>
      </c>
      <c r="AC3" s="1542" t="s">
        <v>102</v>
      </c>
      <c r="AD3" s="1543"/>
      <c r="AE3" s="1544">
        <f>①入力シート!E5</f>
        <v>0</v>
      </c>
      <c r="AF3" s="1544"/>
      <c r="AG3" s="1544"/>
      <c r="AH3" s="1544"/>
      <c r="AI3" s="1544"/>
      <c r="AJ3" s="1544"/>
      <c r="AK3" s="383" t="s">
        <v>103</v>
      </c>
      <c r="AL3" s="384"/>
      <c r="AM3" s="379"/>
      <c r="AN3" s="8"/>
      <c r="AO3" s="8"/>
    </row>
    <row r="4" spans="1:136" ht="21" customHeight="1">
      <c r="A4" s="380"/>
      <c r="B4" s="376"/>
      <c r="C4" s="376"/>
      <c r="D4" s="376"/>
      <c r="E4" s="376"/>
      <c r="F4" s="376"/>
      <c r="G4" s="376"/>
      <c r="H4" s="376"/>
      <c r="I4" s="376"/>
      <c r="J4" s="376"/>
      <c r="K4" s="376"/>
      <c r="L4" s="376"/>
      <c r="M4" s="376"/>
      <c r="N4" s="376"/>
      <c r="O4" s="376"/>
      <c r="P4" s="376"/>
      <c r="Q4" s="376"/>
      <c r="R4" s="376"/>
      <c r="S4" s="376"/>
      <c r="T4" s="376"/>
      <c r="U4" s="376"/>
      <c r="V4" s="376"/>
      <c r="W4" s="376"/>
      <c r="X4" s="1539"/>
      <c r="Y4" s="1539"/>
      <c r="Z4" s="1539"/>
      <c r="AA4" s="379"/>
      <c r="AB4" s="382" t="s">
        <v>62</v>
      </c>
      <c r="AC4" s="1541" t="s">
        <v>327</v>
      </c>
      <c r="AD4" s="1541"/>
      <c r="AE4" s="1541"/>
      <c r="AF4" s="1541"/>
      <c r="AG4" s="1541"/>
      <c r="AH4" s="1541"/>
      <c r="AI4" s="1541"/>
      <c r="AJ4" s="1541"/>
      <c r="AK4" s="1541"/>
      <c r="AL4" s="385"/>
      <c r="AM4" s="379"/>
      <c r="AN4" s="8"/>
      <c r="AO4" s="8"/>
    </row>
    <row r="5" spans="1:136" ht="21">
      <c r="A5" s="380"/>
      <c r="B5" s="376"/>
      <c r="C5" s="376"/>
      <c r="D5" s="376"/>
      <c r="E5" s="376"/>
      <c r="F5" s="376"/>
      <c r="G5" s="376"/>
      <c r="H5" s="376"/>
      <c r="I5" s="376"/>
      <c r="J5" s="376"/>
      <c r="K5" s="376"/>
      <c r="L5" s="376"/>
      <c r="M5" s="376"/>
      <c r="N5" s="376"/>
      <c r="O5" s="376"/>
      <c r="P5" s="376"/>
      <c r="Q5" s="376"/>
      <c r="R5" s="376"/>
      <c r="S5" s="376"/>
      <c r="T5" s="376"/>
      <c r="U5" s="376"/>
      <c r="V5" s="376"/>
      <c r="W5" s="376"/>
      <c r="X5" s="1539"/>
      <c r="Y5" s="1539"/>
      <c r="Z5" s="1539"/>
      <c r="AA5" s="379"/>
      <c r="AB5" s="382" t="s">
        <v>61</v>
      </c>
      <c r="AC5" s="1540">
        <f>①入力シート!D7</f>
        <v>0</v>
      </c>
      <c r="AD5" s="1540"/>
      <c r="AE5" s="1540"/>
      <c r="AF5" s="1540"/>
      <c r="AG5" s="1540"/>
      <c r="AH5" s="1540"/>
      <c r="AI5" s="1540"/>
      <c r="AJ5" s="1540"/>
      <c r="AK5" s="1540"/>
      <c r="AL5" s="386"/>
      <c r="AM5" s="379"/>
      <c r="AN5" s="8"/>
      <c r="AO5" s="8"/>
    </row>
    <row r="6" spans="1:136" ht="21" customHeight="1">
      <c r="A6" s="380"/>
      <c r="B6" s="376"/>
      <c r="C6" s="376"/>
      <c r="D6" s="376"/>
      <c r="E6" s="376"/>
      <c r="F6" s="376"/>
      <c r="G6" s="376"/>
      <c r="H6" s="376"/>
      <c r="I6" s="376"/>
      <c r="J6" s="376"/>
      <c r="K6" s="376"/>
      <c r="L6" s="376"/>
      <c r="M6" s="376"/>
      <c r="N6" s="376"/>
      <c r="O6" s="376"/>
      <c r="P6" s="376"/>
      <c r="Q6" s="376"/>
      <c r="R6" s="376"/>
      <c r="S6" s="376"/>
      <c r="T6" s="376"/>
      <c r="U6" s="376"/>
      <c r="V6" s="376"/>
      <c r="W6" s="376"/>
      <c r="X6" s="1539"/>
      <c r="Y6" s="1539"/>
      <c r="Z6" s="1539"/>
      <c r="AA6" s="379"/>
      <c r="AB6" s="382" t="s">
        <v>99</v>
      </c>
      <c r="AC6" s="1541">
        <f>①入力シート!D8</f>
        <v>0</v>
      </c>
      <c r="AD6" s="1541"/>
      <c r="AE6" s="1541"/>
      <c r="AF6" s="1541"/>
      <c r="AG6" s="1541"/>
      <c r="AH6" s="1541"/>
      <c r="AI6" s="1541"/>
      <c r="AJ6" s="1541"/>
      <c r="AK6" s="1541"/>
      <c r="AL6" s="385"/>
      <c r="AM6" s="379"/>
      <c r="AN6" s="8"/>
      <c r="AO6" s="8"/>
    </row>
    <row r="7" spans="1:136" ht="25.5">
      <c r="A7" s="387"/>
      <c r="B7" s="387"/>
      <c r="C7" s="387"/>
      <c r="D7" s="387"/>
      <c r="E7" s="387"/>
      <c r="F7" s="387"/>
      <c r="G7" s="387"/>
      <c r="H7" s="387"/>
      <c r="I7" s="387"/>
      <c r="J7" s="387"/>
      <c r="K7" s="387"/>
      <c r="L7" s="387"/>
      <c r="M7" s="387"/>
      <c r="N7" s="387"/>
      <c r="O7" s="387"/>
      <c r="P7" s="387"/>
      <c r="Q7" s="387"/>
      <c r="R7" s="387"/>
      <c r="S7" s="387"/>
      <c r="T7" s="387"/>
      <c r="U7" s="388"/>
      <c r="V7" s="389"/>
      <c r="W7" s="389"/>
      <c r="X7" s="1508"/>
      <c r="Y7" s="1508"/>
      <c r="Z7" s="1508"/>
      <c r="AA7" s="379"/>
      <c r="AB7" s="382" t="s">
        <v>100</v>
      </c>
      <c r="AC7" s="1541">
        <f>①入力シート!D9</f>
        <v>0</v>
      </c>
      <c r="AD7" s="1541"/>
      <c r="AE7" s="1541"/>
      <c r="AF7" s="1541"/>
      <c r="AG7" s="1541"/>
      <c r="AH7" s="1541"/>
      <c r="AI7" s="1541"/>
      <c r="AJ7" s="1541"/>
      <c r="AK7" s="1541"/>
      <c r="AL7" s="385"/>
      <c r="AM7" s="379"/>
      <c r="AN7" s="8"/>
      <c r="AO7" s="8"/>
    </row>
    <row r="8" spans="1:136" ht="25.5">
      <c r="A8" s="390"/>
      <c r="B8" s="390"/>
      <c r="C8" s="390"/>
      <c r="D8" s="390"/>
      <c r="E8" s="390"/>
      <c r="F8" s="390"/>
      <c r="G8" s="390"/>
      <c r="H8" s="390"/>
      <c r="I8" s="390"/>
      <c r="J8" s="390"/>
      <c r="K8" s="390"/>
      <c r="L8" s="390"/>
      <c r="M8" s="390"/>
      <c r="N8" s="390"/>
      <c r="O8" s="390"/>
      <c r="P8" s="390"/>
      <c r="Q8" s="390"/>
      <c r="R8" s="390"/>
      <c r="S8" s="390"/>
      <c r="T8" s="390"/>
      <c r="U8" s="388"/>
      <c r="V8" s="389"/>
      <c r="W8" s="389"/>
      <c r="X8" s="1508"/>
      <c r="Y8" s="1508"/>
      <c r="Z8" s="1508"/>
      <c r="AA8" s="391"/>
      <c r="AB8" s="392"/>
      <c r="AC8" s="392"/>
      <c r="AD8" s="392"/>
      <c r="AE8" s="392"/>
      <c r="AF8" s="392"/>
      <c r="AG8" s="392"/>
      <c r="AH8" s="392"/>
      <c r="AI8" s="392"/>
      <c r="AJ8" s="392"/>
      <c r="AK8" s="378"/>
      <c r="AL8" s="393"/>
      <c r="AM8" s="379"/>
      <c r="AN8" s="8"/>
      <c r="AO8" s="8"/>
    </row>
    <row r="9" spans="1:136" ht="25.5">
      <c r="A9" s="390"/>
      <c r="B9" s="390"/>
      <c r="C9" s="390"/>
      <c r="D9" s="390"/>
      <c r="E9" s="390"/>
      <c r="F9" s="390"/>
      <c r="G9" s="390"/>
      <c r="H9" s="390"/>
      <c r="I9" s="390"/>
      <c r="J9" s="390"/>
      <c r="K9" s="390"/>
      <c r="L9" s="390"/>
      <c r="M9" s="390"/>
      <c r="N9" s="390"/>
      <c r="O9" s="390"/>
      <c r="P9" s="390"/>
      <c r="Q9" s="390"/>
      <c r="R9" s="390"/>
      <c r="S9" s="390"/>
      <c r="T9" s="390"/>
      <c r="U9" s="388"/>
      <c r="V9" s="389"/>
      <c r="W9" s="389"/>
      <c r="X9" s="394"/>
      <c r="Y9" s="394"/>
      <c r="Z9" s="394"/>
      <c r="AA9" s="395"/>
      <c r="AB9" s="396"/>
      <c r="AC9" s="396"/>
      <c r="AD9" s="396"/>
      <c r="AE9" s="396"/>
      <c r="AF9" s="396"/>
      <c r="AG9" s="396"/>
      <c r="AH9" s="396"/>
      <c r="AI9" s="396"/>
      <c r="AJ9" s="396"/>
      <c r="AK9" s="378"/>
      <c r="AL9" s="393"/>
      <c r="AM9" s="379"/>
      <c r="AN9" s="8"/>
      <c r="AO9" s="8"/>
    </row>
    <row r="10" spans="1:136" ht="19.5" customHeight="1" thickBot="1">
      <c r="A10" s="388"/>
      <c r="B10" s="388"/>
      <c r="C10" s="388"/>
      <c r="D10" s="388"/>
      <c r="E10" s="388"/>
      <c r="F10" s="388"/>
      <c r="G10" s="388"/>
      <c r="H10" s="388"/>
      <c r="I10" s="388"/>
      <c r="J10" s="388"/>
      <c r="K10" s="388"/>
      <c r="L10" s="388"/>
      <c r="M10" s="388"/>
      <c r="N10" s="388"/>
      <c r="O10" s="388"/>
      <c r="P10" s="388"/>
      <c r="Q10" s="388"/>
      <c r="R10" s="388"/>
      <c r="S10" s="388"/>
      <c r="T10" s="388"/>
      <c r="U10" s="388"/>
      <c r="V10" s="389"/>
      <c r="W10" s="389"/>
      <c r="X10" s="397"/>
      <c r="Y10" s="397"/>
      <c r="Z10" s="397"/>
      <c r="AA10" s="397"/>
      <c r="AB10" s="397"/>
      <c r="AC10" s="397"/>
      <c r="AD10" s="397"/>
      <c r="AE10" s="397"/>
      <c r="AF10" s="397"/>
      <c r="AG10" s="397"/>
      <c r="AH10" s="397"/>
      <c r="AI10" s="398"/>
      <c r="AJ10" s="399"/>
      <c r="AK10" s="399"/>
      <c r="AL10" s="393"/>
      <c r="AM10" s="379"/>
      <c r="AN10" s="8"/>
      <c r="AO10" s="8"/>
    </row>
    <row r="11" spans="1:136" ht="34.5" customHeight="1" thickTop="1">
      <c r="A11" s="1509" t="s">
        <v>96</v>
      </c>
      <c r="B11" s="1499" t="s">
        <v>95</v>
      </c>
      <c r="C11" s="1500"/>
      <c r="D11" s="1512" t="s">
        <v>104</v>
      </c>
      <c r="E11" s="1513"/>
      <c r="F11" s="1514"/>
      <c r="G11" s="1496" t="s">
        <v>105</v>
      </c>
      <c r="H11" s="1499" t="s">
        <v>106</v>
      </c>
      <c r="I11" s="1515"/>
      <c r="J11" s="1515"/>
      <c r="K11" s="1500"/>
      <c r="L11" s="1496" t="s">
        <v>107</v>
      </c>
      <c r="M11" s="1496" t="s">
        <v>108</v>
      </c>
      <c r="N11" s="1496" t="s">
        <v>109</v>
      </c>
      <c r="O11" s="1499" t="s">
        <v>110</v>
      </c>
      <c r="P11" s="1500"/>
      <c r="Q11" s="1505" t="s">
        <v>94</v>
      </c>
      <c r="R11" s="1533" t="s">
        <v>293</v>
      </c>
      <c r="S11" s="1534"/>
      <c r="T11" s="1534"/>
      <c r="U11" s="1534"/>
      <c r="V11" s="1534"/>
      <c r="W11" s="1535"/>
      <c r="X11" s="1491" t="s">
        <v>295</v>
      </c>
      <c r="Y11" s="1492"/>
      <c r="Z11" s="1492"/>
      <c r="AA11" s="1493"/>
      <c r="AB11" s="1515" t="s">
        <v>525</v>
      </c>
      <c r="AC11" s="1515"/>
      <c r="AD11" s="1515"/>
      <c r="AE11" s="1500"/>
      <c r="AF11" s="1520" t="s">
        <v>308</v>
      </c>
      <c r="AG11" s="1521"/>
      <c r="AH11" s="1522"/>
      <c r="AI11" s="1478" t="s">
        <v>526</v>
      </c>
      <c r="AJ11" s="1481" t="s">
        <v>93</v>
      </c>
      <c r="AK11" s="1482"/>
      <c r="AL11" s="1483"/>
      <c r="AM11" s="379"/>
      <c r="AN11" s="8"/>
      <c r="AO11" s="1490" t="s">
        <v>113</v>
      </c>
      <c r="AQ11" s="1467" t="s">
        <v>114</v>
      </c>
      <c r="AR11" s="1468"/>
      <c r="AS11" s="1468"/>
      <c r="AT11" s="1468"/>
      <c r="AU11" s="1468"/>
      <c r="AV11" s="1468"/>
      <c r="AW11" s="1468"/>
      <c r="AX11" s="1468"/>
      <c r="AY11" s="1468"/>
      <c r="AZ11" s="1469"/>
      <c r="BA11" s="1467" t="s">
        <v>115</v>
      </c>
      <c r="BB11" s="1468"/>
      <c r="BC11" s="1468"/>
      <c r="BD11" s="1468"/>
      <c r="BE11" s="1468"/>
      <c r="BF11" s="1468"/>
      <c r="BG11" s="1468"/>
      <c r="BH11" s="1468"/>
      <c r="BI11" s="1468"/>
      <c r="BJ11" s="1469"/>
      <c r="BK11" s="1467" t="s">
        <v>116</v>
      </c>
      <c r="BL11" s="1468"/>
      <c r="BM11" s="1468"/>
      <c r="BN11" s="1468"/>
      <c r="BO11" s="1468"/>
      <c r="BP11" s="1468"/>
      <c r="BQ11" s="1468"/>
      <c r="BR11" s="1468"/>
      <c r="BS11" s="1468"/>
      <c r="BT11" s="1468"/>
      <c r="BU11" s="1468"/>
      <c r="BV11" s="1468"/>
      <c r="BW11" s="1468"/>
      <c r="BX11" s="1468"/>
      <c r="BY11" s="1468"/>
      <c r="BZ11" s="1468"/>
      <c r="CA11" s="1468"/>
      <c r="CB11" s="1468"/>
      <c r="CC11" s="1468"/>
      <c r="CD11" s="1468"/>
      <c r="CE11" s="1468"/>
      <c r="CF11" s="1469"/>
      <c r="CG11" s="1467" t="s">
        <v>117</v>
      </c>
      <c r="CH11" s="1468"/>
      <c r="CI11" s="1468"/>
      <c r="CJ11" s="1468"/>
      <c r="CK11" s="1468"/>
      <c r="CL11" s="1468"/>
      <c r="CM11" s="1468"/>
      <c r="CN11" s="1468"/>
      <c r="CO11" s="1468"/>
      <c r="CP11" s="1468"/>
      <c r="CQ11" s="1468"/>
      <c r="CR11" s="1468"/>
      <c r="CS11" s="1468"/>
      <c r="CT11" s="1468"/>
      <c r="CU11" s="1468"/>
      <c r="CV11" s="1468"/>
      <c r="CW11" s="1468"/>
      <c r="CX11" s="1468"/>
      <c r="CY11" s="1468"/>
      <c r="CZ11" s="1468"/>
      <c r="DA11" s="1468"/>
      <c r="DB11" s="1469"/>
      <c r="DC11" s="1473" t="s">
        <v>118</v>
      </c>
      <c r="DD11" s="55" t="s">
        <v>329</v>
      </c>
    </row>
    <row r="12" spans="1:136" ht="34.5" customHeight="1" thickBot="1">
      <c r="A12" s="1510"/>
      <c r="B12" s="1501"/>
      <c r="C12" s="1502"/>
      <c r="D12" s="1476" t="s">
        <v>381</v>
      </c>
      <c r="E12" s="1476" t="s">
        <v>119</v>
      </c>
      <c r="F12" s="1476" t="s">
        <v>120</v>
      </c>
      <c r="G12" s="1497"/>
      <c r="H12" s="1501"/>
      <c r="I12" s="1516"/>
      <c r="J12" s="1516"/>
      <c r="K12" s="1502"/>
      <c r="L12" s="1497"/>
      <c r="M12" s="1497"/>
      <c r="N12" s="1497"/>
      <c r="O12" s="1501"/>
      <c r="P12" s="1502"/>
      <c r="Q12" s="1506"/>
      <c r="R12" s="1526" t="s">
        <v>111</v>
      </c>
      <c r="S12" s="1527"/>
      <c r="T12" s="1527"/>
      <c r="U12" s="1528"/>
      <c r="V12" s="1529" t="s">
        <v>112</v>
      </c>
      <c r="W12" s="1531" t="s">
        <v>296</v>
      </c>
      <c r="X12" s="1536" t="s">
        <v>294</v>
      </c>
      <c r="Y12" s="1537"/>
      <c r="Z12" s="1538"/>
      <c r="AA12" s="1494" t="s">
        <v>300</v>
      </c>
      <c r="AB12" s="1518"/>
      <c r="AC12" s="1518"/>
      <c r="AD12" s="1518"/>
      <c r="AE12" s="1519"/>
      <c r="AF12" s="1523"/>
      <c r="AG12" s="1524"/>
      <c r="AH12" s="1525"/>
      <c r="AI12" s="1479"/>
      <c r="AJ12" s="1484"/>
      <c r="AK12" s="1485"/>
      <c r="AL12" s="1486"/>
      <c r="AM12" s="379"/>
      <c r="AN12" s="8"/>
      <c r="AO12" s="1490"/>
      <c r="AQ12" s="1470"/>
      <c r="AR12" s="1471"/>
      <c r="AS12" s="1471"/>
      <c r="AT12" s="1471"/>
      <c r="AU12" s="1471"/>
      <c r="AV12" s="1471"/>
      <c r="AW12" s="1471"/>
      <c r="AX12" s="1471"/>
      <c r="AY12" s="1471"/>
      <c r="AZ12" s="1472"/>
      <c r="BA12" s="1470"/>
      <c r="BB12" s="1471"/>
      <c r="BC12" s="1471"/>
      <c r="BD12" s="1471"/>
      <c r="BE12" s="1471"/>
      <c r="BF12" s="1471"/>
      <c r="BG12" s="1471"/>
      <c r="BH12" s="1471"/>
      <c r="BI12" s="1471"/>
      <c r="BJ12" s="1472"/>
      <c r="BK12" s="1466" t="s">
        <v>86</v>
      </c>
      <c r="BL12" s="1466"/>
      <c r="BM12" s="1466" t="s">
        <v>121</v>
      </c>
      <c r="BN12" s="1466"/>
      <c r="BO12" s="1466" t="s">
        <v>122</v>
      </c>
      <c r="BP12" s="1466"/>
      <c r="BQ12" s="1466" t="s">
        <v>123</v>
      </c>
      <c r="BR12" s="1466"/>
      <c r="BS12" s="1466" t="s">
        <v>124</v>
      </c>
      <c r="BT12" s="1466"/>
      <c r="BU12" s="1466" t="s">
        <v>87</v>
      </c>
      <c r="BV12" s="1466"/>
      <c r="BW12" s="1466" t="s">
        <v>125</v>
      </c>
      <c r="BX12" s="1466"/>
      <c r="BY12" s="1470"/>
      <c r="BZ12" s="1471"/>
      <c r="CA12" s="1471"/>
      <c r="CB12" s="1471"/>
      <c r="CC12" s="1471"/>
      <c r="CD12" s="1471"/>
      <c r="CE12" s="1471"/>
      <c r="CF12" s="1472"/>
      <c r="CG12" s="1466" t="s">
        <v>86</v>
      </c>
      <c r="CH12" s="1466"/>
      <c r="CI12" s="1466" t="s">
        <v>121</v>
      </c>
      <c r="CJ12" s="1466"/>
      <c r="CK12" s="1466" t="s">
        <v>122</v>
      </c>
      <c r="CL12" s="1466"/>
      <c r="CM12" s="1466" t="s">
        <v>123</v>
      </c>
      <c r="CN12" s="1466"/>
      <c r="CO12" s="1466" t="s">
        <v>124</v>
      </c>
      <c r="CP12" s="1466"/>
      <c r="CQ12" s="1466" t="s">
        <v>87</v>
      </c>
      <c r="CR12" s="1466"/>
      <c r="CS12" s="1466" t="s">
        <v>125</v>
      </c>
      <c r="CT12" s="1466"/>
      <c r="CU12" s="1470"/>
      <c r="CV12" s="1471"/>
      <c r="CW12" s="1471"/>
      <c r="CX12" s="1471"/>
      <c r="CY12" s="1471"/>
      <c r="CZ12" s="1471"/>
      <c r="DA12" s="1471"/>
      <c r="DB12" s="1472"/>
      <c r="DC12" s="1474"/>
      <c r="DD12" s="55" t="s">
        <v>330</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511"/>
      <c r="B13" s="1503"/>
      <c r="C13" s="1504"/>
      <c r="D13" s="1477"/>
      <c r="E13" s="1477"/>
      <c r="F13" s="1477"/>
      <c r="G13" s="1498"/>
      <c r="H13" s="1503"/>
      <c r="I13" s="1517"/>
      <c r="J13" s="1517"/>
      <c r="K13" s="1504"/>
      <c r="L13" s="1498"/>
      <c r="M13" s="1498"/>
      <c r="N13" s="1498"/>
      <c r="O13" s="1503"/>
      <c r="P13" s="1504"/>
      <c r="Q13" s="1507"/>
      <c r="R13" s="97" t="s">
        <v>92</v>
      </c>
      <c r="S13" s="98" t="s">
        <v>91</v>
      </c>
      <c r="T13" s="98" t="s">
        <v>90</v>
      </c>
      <c r="U13" s="111" t="s">
        <v>126</v>
      </c>
      <c r="V13" s="1530"/>
      <c r="W13" s="1532"/>
      <c r="X13" s="97" t="s">
        <v>297</v>
      </c>
      <c r="Y13" s="98" t="s">
        <v>298</v>
      </c>
      <c r="Z13" s="98" t="s">
        <v>299</v>
      </c>
      <c r="AA13" s="1495"/>
      <c r="AB13" s="353" t="s">
        <v>301</v>
      </c>
      <c r="AC13" s="351" t="s">
        <v>302</v>
      </c>
      <c r="AD13" s="351" t="s">
        <v>303</v>
      </c>
      <c r="AE13" s="112" t="s">
        <v>304</v>
      </c>
      <c r="AF13" s="351" t="s">
        <v>305</v>
      </c>
      <c r="AG13" s="352" t="s">
        <v>306</v>
      </c>
      <c r="AH13" s="349" t="s">
        <v>307</v>
      </c>
      <c r="AI13" s="1480"/>
      <c r="AJ13" s="1487"/>
      <c r="AK13" s="1488"/>
      <c r="AL13" s="1489"/>
      <c r="AM13" s="379"/>
      <c r="AN13" s="8"/>
      <c r="AO13" s="1490"/>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475"/>
      <c r="DD13" s="55" t="s">
        <v>331</v>
      </c>
    </row>
    <row r="14" spans="1:136" ht="20.100000000000001" customHeight="1" thickTop="1">
      <c r="A14" s="99">
        <v>1</v>
      </c>
      <c r="B14" s="1464"/>
      <c r="C14" s="1464"/>
      <c r="D14" s="121"/>
      <c r="E14" s="121"/>
      <c r="F14" s="121"/>
      <c r="G14" s="121"/>
      <c r="H14" s="121"/>
      <c r="I14" s="99" t="s">
        <v>137</v>
      </c>
      <c r="J14" s="121"/>
      <c r="K14" s="99" t="s">
        <v>138</v>
      </c>
      <c r="L14" s="121"/>
      <c r="M14" s="121"/>
      <c r="N14" s="348"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465"/>
      <c r="AK14" s="1465"/>
      <c r="AL14" s="1465"/>
      <c r="AM14" s="379"/>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332</v>
      </c>
    </row>
    <row r="15" spans="1:136" ht="20.100000000000001" customHeight="1">
      <c r="A15" s="101">
        <f t="shared" ref="A15:A63" si="32">A14+1</f>
        <v>2</v>
      </c>
      <c r="B15" s="1464"/>
      <c r="C15" s="1464"/>
      <c r="D15" s="121"/>
      <c r="E15" s="124"/>
      <c r="F15" s="124"/>
      <c r="G15" s="121"/>
      <c r="H15" s="124"/>
      <c r="I15" s="101" t="s">
        <v>137</v>
      </c>
      <c r="J15" s="124"/>
      <c r="K15" s="101" t="s">
        <v>138</v>
      </c>
      <c r="L15" s="121"/>
      <c r="M15" s="121"/>
      <c r="N15" s="348"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411"/>
      <c r="AK15" s="1411"/>
      <c r="AL15" s="1411"/>
      <c r="AM15" s="379"/>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333</v>
      </c>
    </row>
    <row r="16" spans="1:136" ht="20.100000000000001" customHeight="1">
      <c r="A16" s="101">
        <f t="shared" si="32"/>
        <v>3</v>
      </c>
      <c r="B16" s="1464"/>
      <c r="C16" s="1464"/>
      <c r="D16" s="121"/>
      <c r="E16" s="124"/>
      <c r="F16" s="124"/>
      <c r="G16" s="121"/>
      <c r="H16" s="124"/>
      <c r="I16" s="101" t="s">
        <v>137</v>
      </c>
      <c r="J16" s="121"/>
      <c r="K16" s="101" t="s">
        <v>89</v>
      </c>
      <c r="L16" s="121"/>
      <c r="M16" s="121"/>
      <c r="N16" s="348"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411"/>
      <c r="AK16" s="1411"/>
      <c r="AL16" s="1411"/>
      <c r="AM16" s="379"/>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334</v>
      </c>
    </row>
    <row r="17" spans="1:108" ht="20.100000000000001" customHeight="1">
      <c r="A17" s="101">
        <f t="shared" si="32"/>
        <v>4</v>
      </c>
      <c r="B17" s="1464"/>
      <c r="C17" s="1464"/>
      <c r="D17" s="121"/>
      <c r="E17" s="124"/>
      <c r="F17" s="124"/>
      <c r="G17" s="121"/>
      <c r="H17" s="124"/>
      <c r="I17" s="101" t="s">
        <v>137</v>
      </c>
      <c r="J17" s="124"/>
      <c r="K17" s="101" t="s">
        <v>89</v>
      </c>
      <c r="L17" s="121"/>
      <c r="M17" s="121"/>
      <c r="N17" s="348"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411"/>
      <c r="AK17" s="1411"/>
      <c r="AL17" s="1411"/>
      <c r="AM17" s="379"/>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464"/>
      <c r="C18" s="1464"/>
      <c r="D18" s="121"/>
      <c r="E18" s="124"/>
      <c r="F18" s="124"/>
      <c r="G18" s="121"/>
      <c r="H18" s="124"/>
      <c r="I18" s="101" t="s">
        <v>137</v>
      </c>
      <c r="J18" s="121"/>
      <c r="K18" s="101" t="s">
        <v>89</v>
      </c>
      <c r="L18" s="121"/>
      <c r="M18" s="121"/>
      <c r="N18" s="348"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411"/>
      <c r="AK18" s="1411"/>
      <c r="AL18" s="1411"/>
      <c r="AM18" s="379"/>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464"/>
      <c r="C19" s="1464"/>
      <c r="D19" s="121"/>
      <c r="E19" s="124"/>
      <c r="F19" s="124"/>
      <c r="G19" s="121"/>
      <c r="H19" s="124"/>
      <c r="I19" s="101" t="s">
        <v>137</v>
      </c>
      <c r="J19" s="124"/>
      <c r="K19" s="101" t="s">
        <v>89</v>
      </c>
      <c r="L19" s="121"/>
      <c r="M19" s="121"/>
      <c r="N19" s="348"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411"/>
      <c r="AK19" s="1411"/>
      <c r="AL19" s="1411"/>
      <c r="AM19" s="379"/>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335</v>
      </c>
    </row>
    <row r="20" spans="1:108" ht="20.100000000000001" customHeight="1">
      <c r="A20" s="101">
        <f t="shared" si="32"/>
        <v>7</v>
      </c>
      <c r="B20" s="1464"/>
      <c r="C20" s="1464"/>
      <c r="D20" s="121"/>
      <c r="E20" s="124"/>
      <c r="F20" s="124"/>
      <c r="G20" s="121"/>
      <c r="H20" s="124"/>
      <c r="I20" s="101" t="s">
        <v>137</v>
      </c>
      <c r="J20" s="121"/>
      <c r="K20" s="101" t="s">
        <v>89</v>
      </c>
      <c r="L20" s="121"/>
      <c r="M20" s="121"/>
      <c r="N20" s="348"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411"/>
      <c r="AK20" s="1411"/>
      <c r="AL20" s="1411"/>
      <c r="AM20" s="379"/>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464"/>
      <c r="C21" s="1464"/>
      <c r="D21" s="121"/>
      <c r="E21" s="124"/>
      <c r="F21" s="124"/>
      <c r="G21" s="121"/>
      <c r="H21" s="124"/>
      <c r="I21" s="101" t="s">
        <v>137</v>
      </c>
      <c r="J21" s="124"/>
      <c r="K21" s="101" t="s">
        <v>89</v>
      </c>
      <c r="L21" s="121"/>
      <c r="M21" s="121"/>
      <c r="N21" s="348"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411"/>
      <c r="AK21" s="1411"/>
      <c r="AL21" s="1411"/>
      <c r="AM21" s="379"/>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336</v>
      </c>
    </row>
    <row r="22" spans="1:108" ht="20.100000000000001" customHeight="1">
      <c r="A22" s="101">
        <f t="shared" si="32"/>
        <v>9</v>
      </c>
      <c r="B22" s="1464"/>
      <c r="C22" s="1464"/>
      <c r="D22" s="121"/>
      <c r="E22" s="124"/>
      <c r="F22" s="124"/>
      <c r="G22" s="124"/>
      <c r="H22" s="124"/>
      <c r="I22" s="101" t="s">
        <v>137</v>
      </c>
      <c r="J22" s="121"/>
      <c r="K22" s="101" t="s">
        <v>89</v>
      </c>
      <c r="L22" s="121"/>
      <c r="M22" s="121"/>
      <c r="N22" s="348"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411"/>
      <c r="AK22" s="1411"/>
      <c r="AL22" s="1411"/>
      <c r="AM22" s="379"/>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337</v>
      </c>
    </row>
    <row r="23" spans="1:108" ht="20.100000000000001" customHeight="1">
      <c r="A23" s="101">
        <f t="shared" si="32"/>
        <v>10</v>
      </c>
      <c r="B23" s="1464"/>
      <c r="C23" s="1464"/>
      <c r="D23" s="121"/>
      <c r="E23" s="124"/>
      <c r="F23" s="124"/>
      <c r="G23" s="124"/>
      <c r="H23" s="124"/>
      <c r="I23" s="101" t="s">
        <v>137</v>
      </c>
      <c r="J23" s="124"/>
      <c r="K23" s="101" t="s">
        <v>89</v>
      </c>
      <c r="L23" s="121"/>
      <c r="M23" s="121"/>
      <c r="N23" s="348"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411"/>
      <c r="AK23" s="1411"/>
      <c r="AL23" s="1411"/>
      <c r="AM23" s="379"/>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338</v>
      </c>
    </row>
    <row r="24" spans="1:108" ht="20.100000000000001" customHeight="1">
      <c r="A24" s="101">
        <f t="shared" si="32"/>
        <v>11</v>
      </c>
      <c r="B24" s="1410"/>
      <c r="C24" s="1410"/>
      <c r="D24" s="121"/>
      <c r="E24" s="124"/>
      <c r="F24" s="124"/>
      <c r="G24" s="124"/>
      <c r="H24" s="124"/>
      <c r="I24" s="101" t="s">
        <v>137</v>
      </c>
      <c r="J24" s="124"/>
      <c r="K24" s="101" t="s">
        <v>89</v>
      </c>
      <c r="L24" s="121"/>
      <c r="M24" s="121"/>
      <c r="N24" s="348"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411"/>
      <c r="AK24" s="1411"/>
      <c r="AL24" s="1411"/>
      <c r="AM24" s="379"/>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339</v>
      </c>
    </row>
    <row r="25" spans="1:108" ht="20.100000000000001" customHeight="1">
      <c r="A25" s="101">
        <f t="shared" si="32"/>
        <v>12</v>
      </c>
      <c r="B25" s="1410"/>
      <c r="C25" s="1410"/>
      <c r="D25" s="124"/>
      <c r="E25" s="124"/>
      <c r="F25" s="124"/>
      <c r="G25" s="124"/>
      <c r="H25" s="124"/>
      <c r="I25" s="101" t="s">
        <v>137</v>
      </c>
      <c r="J25" s="124"/>
      <c r="K25" s="101" t="s">
        <v>89</v>
      </c>
      <c r="L25" s="124"/>
      <c r="M25" s="124"/>
      <c r="N25" s="348"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411"/>
      <c r="AK25" s="1411"/>
      <c r="AL25" s="1411"/>
      <c r="AM25" s="379"/>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410"/>
      <c r="C26" s="1410"/>
      <c r="D26" s="124"/>
      <c r="E26" s="124"/>
      <c r="F26" s="124"/>
      <c r="G26" s="124"/>
      <c r="H26" s="124"/>
      <c r="I26" s="101" t="s">
        <v>137</v>
      </c>
      <c r="J26" s="124"/>
      <c r="K26" s="101" t="s">
        <v>89</v>
      </c>
      <c r="L26" s="124"/>
      <c r="M26" s="124"/>
      <c r="N26" s="348"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411"/>
      <c r="AK26" s="1411"/>
      <c r="AL26" s="1411"/>
      <c r="AM26" s="379"/>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410"/>
      <c r="C27" s="1410"/>
      <c r="D27" s="124"/>
      <c r="E27" s="124"/>
      <c r="F27" s="124"/>
      <c r="G27" s="124"/>
      <c r="H27" s="124"/>
      <c r="I27" s="101" t="s">
        <v>137</v>
      </c>
      <c r="J27" s="124"/>
      <c r="K27" s="101" t="s">
        <v>89</v>
      </c>
      <c r="L27" s="124"/>
      <c r="M27" s="124"/>
      <c r="N27" s="348"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411"/>
      <c r="AK27" s="1411"/>
      <c r="AL27" s="1411"/>
      <c r="AM27" s="379"/>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410"/>
      <c r="C28" s="1410"/>
      <c r="D28" s="124"/>
      <c r="E28" s="124"/>
      <c r="F28" s="124"/>
      <c r="G28" s="124"/>
      <c r="H28" s="124"/>
      <c r="I28" s="101" t="s">
        <v>137</v>
      </c>
      <c r="J28" s="124"/>
      <c r="K28" s="101" t="s">
        <v>89</v>
      </c>
      <c r="L28" s="124"/>
      <c r="M28" s="124"/>
      <c r="N28" s="348"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411"/>
      <c r="AK28" s="1411"/>
      <c r="AL28" s="1411"/>
      <c r="AM28" s="379"/>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410"/>
      <c r="C29" s="1410"/>
      <c r="D29" s="124"/>
      <c r="E29" s="124"/>
      <c r="F29" s="124"/>
      <c r="G29" s="124"/>
      <c r="H29" s="124"/>
      <c r="I29" s="101" t="s">
        <v>137</v>
      </c>
      <c r="J29" s="124"/>
      <c r="K29" s="101" t="s">
        <v>89</v>
      </c>
      <c r="L29" s="124"/>
      <c r="M29" s="124"/>
      <c r="N29" s="348"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411"/>
      <c r="AK29" s="1411"/>
      <c r="AL29" s="1411"/>
      <c r="AM29" s="379"/>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410"/>
      <c r="C30" s="1410"/>
      <c r="D30" s="124"/>
      <c r="E30" s="124"/>
      <c r="F30" s="124"/>
      <c r="G30" s="124"/>
      <c r="H30" s="124"/>
      <c r="I30" s="101" t="s">
        <v>137</v>
      </c>
      <c r="J30" s="124"/>
      <c r="K30" s="101" t="s">
        <v>89</v>
      </c>
      <c r="L30" s="124"/>
      <c r="M30" s="124"/>
      <c r="N30" s="348"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411"/>
      <c r="AK30" s="1411"/>
      <c r="AL30" s="1411"/>
      <c r="AM30" s="379"/>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410"/>
      <c r="C31" s="1410"/>
      <c r="D31" s="124"/>
      <c r="E31" s="124"/>
      <c r="F31" s="124"/>
      <c r="G31" s="124"/>
      <c r="H31" s="124"/>
      <c r="I31" s="101" t="s">
        <v>137</v>
      </c>
      <c r="J31" s="124"/>
      <c r="K31" s="101" t="s">
        <v>89</v>
      </c>
      <c r="L31" s="124"/>
      <c r="M31" s="124"/>
      <c r="N31" s="348"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411"/>
      <c r="AK31" s="1411"/>
      <c r="AL31" s="1411"/>
      <c r="AM31" s="379"/>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410"/>
      <c r="C32" s="1410"/>
      <c r="D32" s="124"/>
      <c r="E32" s="124"/>
      <c r="F32" s="124"/>
      <c r="G32" s="124"/>
      <c r="H32" s="124"/>
      <c r="I32" s="101" t="s">
        <v>137</v>
      </c>
      <c r="J32" s="124"/>
      <c r="K32" s="101" t="s">
        <v>89</v>
      </c>
      <c r="L32" s="124"/>
      <c r="M32" s="124"/>
      <c r="N32" s="348"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411"/>
      <c r="AK32" s="1411"/>
      <c r="AL32" s="1411"/>
      <c r="AM32" s="379"/>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410"/>
      <c r="C33" s="1410"/>
      <c r="D33" s="124"/>
      <c r="E33" s="124"/>
      <c r="F33" s="124"/>
      <c r="G33" s="124"/>
      <c r="H33" s="124"/>
      <c r="I33" s="101" t="s">
        <v>137</v>
      </c>
      <c r="J33" s="124"/>
      <c r="K33" s="101" t="s">
        <v>89</v>
      </c>
      <c r="L33" s="124"/>
      <c r="M33" s="124"/>
      <c r="N33" s="348"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411"/>
      <c r="AK33" s="1411"/>
      <c r="AL33" s="1411"/>
      <c r="AM33" s="379"/>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410"/>
      <c r="C34" s="1410"/>
      <c r="D34" s="124"/>
      <c r="E34" s="124"/>
      <c r="F34" s="124"/>
      <c r="G34" s="124"/>
      <c r="H34" s="124"/>
      <c r="I34" s="101" t="s">
        <v>137</v>
      </c>
      <c r="J34" s="124"/>
      <c r="K34" s="101" t="s">
        <v>89</v>
      </c>
      <c r="L34" s="124"/>
      <c r="M34" s="124"/>
      <c r="N34" s="348"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411"/>
      <c r="AK34" s="1411"/>
      <c r="AL34" s="1411"/>
      <c r="AM34" s="379"/>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410"/>
      <c r="C35" s="1410"/>
      <c r="D35" s="124"/>
      <c r="E35" s="124"/>
      <c r="F35" s="124"/>
      <c r="G35" s="124"/>
      <c r="H35" s="124"/>
      <c r="I35" s="101" t="s">
        <v>137</v>
      </c>
      <c r="J35" s="124"/>
      <c r="K35" s="101" t="s">
        <v>89</v>
      </c>
      <c r="L35" s="124"/>
      <c r="M35" s="124"/>
      <c r="N35" s="348"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411"/>
      <c r="AK35" s="1411"/>
      <c r="AL35" s="1411"/>
      <c r="AM35" s="379"/>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410"/>
      <c r="C36" s="1410"/>
      <c r="D36" s="124"/>
      <c r="E36" s="124"/>
      <c r="F36" s="124"/>
      <c r="G36" s="124"/>
      <c r="H36" s="124"/>
      <c r="I36" s="101" t="s">
        <v>137</v>
      </c>
      <c r="J36" s="124"/>
      <c r="K36" s="101" t="s">
        <v>89</v>
      </c>
      <c r="L36" s="124"/>
      <c r="M36" s="124"/>
      <c r="N36" s="348"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411"/>
      <c r="AK36" s="1411"/>
      <c r="AL36" s="1411"/>
      <c r="AM36" s="379"/>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410"/>
      <c r="C37" s="1410"/>
      <c r="D37" s="124"/>
      <c r="E37" s="124"/>
      <c r="F37" s="124"/>
      <c r="G37" s="124"/>
      <c r="H37" s="124"/>
      <c r="I37" s="101" t="s">
        <v>137</v>
      </c>
      <c r="J37" s="124"/>
      <c r="K37" s="101" t="s">
        <v>89</v>
      </c>
      <c r="L37" s="124"/>
      <c r="M37" s="124"/>
      <c r="N37" s="348"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411"/>
      <c r="AK37" s="1411"/>
      <c r="AL37" s="1411"/>
      <c r="AM37" s="379"/>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410"/>
      <c r="C38" s="1410"/>
      <c r="D38" s="124"/>
      <c r="E38" s="124"/>
      <c r="F38" s="124"/>
      <c r="G38" s="124"/>
      <c r="H38" s="124"/>
      <c r="I38" s="101" t="s">
        <v>137</v>
      </c>
      <c r="J38" s="124"/>
      <c r="K38" s="101" t="s">
        <v>89</v>
      </c>
      <c r="L38" s="124"/>
      <c r="M38" s="124"/>
      <c r="N38" s="348"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411"/>
      <c r="AK38" s="1411"/>
      <c r="AL38" s="1411"/>
      <c r="AM38" s="379"/>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410"/>
      <c r="C39" s="1410"/>
      <c r="D39" s="124"/>
      <c r="E39" s="124"/>
      <c r="F39" s="124"/>
      <c r="G39" s="124"/>
      <c r="H39" s="124"/>
      <c r="I39" s="101" t="s">
        <v>137</v>
      </c>
      <c r="J39" s="124"/>
      <c r="K39" s="101" t="s">
        <v>89</v>
      </c>
      <c r="L39" s="124"/>
      <c r="M39" s="124"/>
      <c r="N39" s="348"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411"/>
      <c r="AK39" s="1411"/>
      <c r="AL39" s="1411"/>
      <c r="AM39" s="379"/>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410"/>
      <c r="C40" s="1410"/>
      <c r="D40" s="124"/>
      <c r="E40" s="124"/>
      <c r="F40" s="124"/>
      <c r="G40" s="124"/>
      <c r="H40" s="124"/>
      <c r="I40" s="101" t="s">
        <v>137</v>
      </c>
      <c r="J40" s="124"/>
      <c r="K40" s="101" t="s">
        <v>89</v>
      </c>
      <c r="L40" s="124"/>
      <c r="M40" s="124"/>
      <c r="N40" s="348"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411"/>
      <c r="AK40" s="1411"/>
      <c r="AL40" s="1411"/>
      <c r="AM40" s="379"/>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410"/>
      <c r="C41" s="1410"/>
      <c r="D41" s="124"/>
      <c r="E41" s="124"/>
      <c r="F41" s="124"/>
      <c r="G41" s="124"/>
      <c r="H41" s="124"/>
      <c r="I41" s="101" t="s">
        <v>137</v>
      </c>
      <c r="J41" s="124"/>
      <c r="K41" s="101" t="s">
        <v>89</v>
      </c>
      <c r="L41" s="124"/>
      <c r="M41" s="124"/>
      <c r="N41" s="348"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411"/>
      <c r="AK41" s="1411"/>
      <c r="AL41" s="1411"/>
      <c r="AM41" s="379"/>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410"/>
      <c r="C42" s="1410"/>
      <c r="D42" s="124"/>
      <c r="E42" s="124"/>
      <c r="F42" s="124"/>
      <c r="G42" s="124"/>
      <c r="H42" s="124"/>
      <c r="I42" s="101" t="s">
        <v>137</v>
      </c>
      <c r="J42" s="124"/>
      <c r="K42" s="101" t="s">
        <v>89</v>
      </c>
      <c r="L42" s="124"/>
      <c r="M42" s="124"/>
      <c r="N42" s="348"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411"/>
      <c r="AK42" s="1411"/>
      <c r="AL42" s="1411"/>
      <c r="AM42" s="379"/>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410"/>
      <c r="C43" s="1410"/>
      <c r="D43" s="124"/>
      <c r="E43" s="124"/>
      <c r="F43" s="124"/>
      <c r="G43" s="124"/>
      <c r="H43" s="124"/>
      <c r="I43" s="101" t="s">
        <v>137</v>
      </c>
      <c r="J43" s="124"/>
      <c r="K43" s="101" t="s">
        <v>89</v>
      </c>
      <c r="L43" s="124"/>
      <c r="M43" s="124"/>
      <c r="N43" s="348"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411"/>
      <c r="AK43" s="1411"/>
      <c r="AL43" s="1411"/>
      <c r="AM43" s="379"/>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410"/>
      <c r="C44" s="1410"/>
      <c r="D44" s="124"/>
      <c r="E44" s="124"/>
      <c r="F44" s="124"/>
      <c r="G44" s="124"/>
      <c r="H44" s="124"/>
      <c r="I44" s="101" t="s">
        <v>137</v>
      </c>
      <c r="J44" s="124"/>
      <c r="K44" s="101" t="s">
        <v>89</v>
      </c>
      <c r="L44" s="124"/>
      <c r="M44" s="124"/>
      <c r="N44" s="348"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411"/>
      <c r="AK44" s="1411"/>
      <c r="AL44" s="1411"/>
      <c r="AM44" s="379"/>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410"/>
      <c r="C45" s="1410"/>
      <c r="D45" s="124"/>
      <c r="E45" s="124"/>
      <c r="F45" s="124"/>
      <c r="G45" s="124"/>
      <c r="H45" s="124"/>
      <c r="I45" s="101" t="s">
        <v>137</v>
      </c>
      <c r="J45" s="124"/>
      <c r="K45" s="101" t="s">
        <v>89</v>
      </c>
      <c r="L45" s="124"/>
      <c r="M45" s="124"/>
      <c r="N45" s="348"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411"/>
      <c r="AK45" s="1411"/>
      <c r="AL45" s="1411"/>
      <c r="AM45" s="379"/>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410"/>
      <c r="C46" s="1410"/>
      <c r="D46" s="124"/>
      <c r="E46" s="124"/>
      <c r="F46" s="124"/>
      <c r="G46" s="124"/>
      <c r="H46" s="124"/>
      <c r="I46" s="101" t="s">
        <v>137</v>
      </c>
      <c r="J46" s="124"/>
      <c r="K46" s="101" t="s">
        <v>89</v>
      </c>
      <c r="L46" s="124"/>
      <c r="M46" s="124"/>
      <c r="N46" s="348"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411"/>
      <c r="AK46" s="1411"/>
      <c r="AL46" s="1411"/>
      <c r="AM46" s="379"/>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410"/>
      <c r="C47" s="1410"/>
      <c r="D47" s="124"/>
      <c r="E47" s="124"/>
      <c r="F47" s="124"/>
      <c r="G47" s="124"/>
      <c r="H47" s="124"/>
      <c r="I47" s="101" t="s">
        <v>137</v>
      </c>
      <c r="J47" s="124"/>
      <c r="K47" s="101" t="s">
        <v>89</v>
      </c>
      <c r="L47" s="124"/>
      <c r="M47" s="124"/>
      <c r="N47" s="348"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411"/>
      <c r="AK47" s="1411"/>
      <c r="AL47" s="1411"/>
      <c r="AM47" s="379"/>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410"/>
      <c r="C48" s="1410"/>
      <c r="D48" s="124"/>
      <c r="E48" s="124"/>
      <c r="F48" s="124"/>
      <c r="G48" s="124"/>
      <c r="H48" s="124"/>
      <c r="I48" s="101" t="s">
        <v>137</v>
      </c>
      <c r="J48" s="124"/>
      <c r="K48" s="101" t="s">
        <v>89</v>
      </c>
      <c r="L48" s="124"/>
      <c r="M48" s="124"/>
      <c r="N48" s="348"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411"/>
      <c r="AK48" s="1411"/>
      <c r="AL48" s="1411"/>
      <c r="AM48" s="379"/>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410"/>
      <c r="C49" s="1410"/>
      <c r="D49" s="124"/>
      <c r="E49" s="124"/>
      <c r="F49" s="124"/>
      <c r="G49" s="124"/>
      <c r="H49" s="124"/>
      <c r="I49" s="101" t="s">
        <v>137</v>
      </c>
      <c r="J49" s="124"/>
      <c r="K49" s="101" t="s">
        <v>89</v>
      </c>
      <c r="L49" s="124"/>
      <c r="M49" s="124"/>
      <c r="N49" s="348"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411"/>
      <c r="AK49" s="1411"/>
      <c r="AL49" s="1411"/>
      <c r="AM49" s="379"/>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410"/>
      <c r="C50" s="1410"/>
      <c r="D50" s="124"/>
      <c r="E50" s="124"/>
      <c r="F50" s="124"/>
      <c r="G50" s="124"/>
      <c r="H50" s="124"/>
      <c r="I50" s="101" t="s">
        <v>137</v>
      </c>
      <c r="J50" s="124"/>
      <c r="K50" s="101" t="s">
        <v>89</v>
      </c>
      <c r="L50" s="124"/>
      <c r="M50" s="124"/>
      <c r="N50" s="348"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411"/>
      <c r="AK50" s="1411"/>
      <c r="AL50" s="1411"/>
      <c r="AM50" s="379"/>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410"/>
      <c r="C51" s="1410"/>
      <c r="D51" s="124"/>
      <c r="E51" s="124"/>
      <c r="F51" s="124"/>
      <c r="G51" s="124"/>
      <c r="H51" s="124"/>
      <c r="I51" s="101" t="s">
        <v>137</v>
      </c>
      <c r="J51" s="124"/>
      <c r="K51" s="101" t="s">
        <v>89</v>
      </c>
      <c r="L51" s="124"/>
      <c r="M51" s="124"/>
      <c r="N51" s="348"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411"/>
      <c r="AK51" s="1411"/>
      <c r="AL51" s="1411"/>
      <c r="AM51" s="379"/>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410"/>
      <c r="C52" s="1410"/>
      <c r="D52" s="124"/>
      <c r="E52" s="124"/>
      <c r="F52" s="124"/>
      <c r="G52" s="124"/>
      <c r="H52" s="124"/>
      <c r="I52" s="101" t="s">
        <v>137</v>
      </c>
      <c r="J52" s="124"/>
      <c r="K52" s="101" t="s">
        <v>89</v>
      </c>
      <c r="L52" s="124"/>
      <c r="M52" s="124"/>
      <c r="N52" s="348"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411"/>
      <c r="AK52" s="1411"/>
      <c r="AL52" s="1411"/>
      <c r="AM52" s="379"/>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410"/>
      <c r="C53" s="1410"/>
      <c r="D53" s="124"/>
      <c r="E53" s="124"/>
      <c r="F53" s="124"/>
      <c r="G53" s="124"/>
      <c r="H53" s="124"/>
      <c r="I53" s="101" t="s">
        <v>137</v>
      </c>
      <c r="J53" s="124"/>
      <c r="K53" s="101" t="s">
        <v>89</v>
      </c>
      <c r="L53" s="124"/>
      <c r="M53" s="124"/>
      <c r="N53" s="348"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411"/>
      <c r="AK53" s="1411"/>
      <c r="AL53" s="1411"/>
      <c r="AM53" s="379"/>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410"/>
      <c r="C54" s="1410"/>
      <c r="D54" s="124"/>
      <c r="E54" s="124"/>
      <c r="F54" s="124"/>
      <c r="G54" s="124"/>
      <c r="H54" s="124"/>
      <c r="I54" s="101" t="s">
        <v>137</v>
      </c>
      <c r="J54" s="124"/>
      <c r="K54" s="101" t="s">
        <v>89</v>
      </c>
      <c r="L54" s="124"/>
      <c r="M54" s="124"/>
      <c r="N54" s="348"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411"/>
      <c r="AK54" s="1411"/>
      <c r="AL54" s="1411"/>
      <c r="AM54" s="379"/>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410"/>
      <c r="C55" s="1410"/>
      <c r="D55" s="124"/>
      <c r="E55" s="124"/>
      <c r="F55" s="124"/>
      <c r="G55" s="124"/>
      <c r="H55" s="124"/>
      <c r="I55" s="101" t="s">
        <v>137</v>
      </c>
      <c r="J55" s="124"/>
      <c r="K55" s="101" t="s">
        <v>89</v>
      </c>
      <c r="L55" s="124"/>
      <c r="M55" s="124"/>
      <c r="N55" s="348"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411"/>
      <c r="AK55" s="1411"/>
      <c r="AL55" s="1411"/>
      <c r="AM55" s="379"/>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410"/>
      <c r="C56" s="1410"/>
      <c r="D56" s="124"/>
      <c r="E56" s="124"/>
      <c r="F56" s="124"/>
      <c r="G56" s="124"/>
      <c r="H56" s="124"/>
      <c r="I56" s="101" t="s">
        <v>137</v>
      </c>
      <c r="J56" s="124"/>
      <c r="K56" s="101" t="s">
        <v>89</v>
      </c>
      <c r="L56" s="124"/>
      <c r="M56" s="124"/>
      <c r="N56" s="348"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411"/>
      <c r="AK56" s="1411"/>
      <c r="AL56" s="1411"/>
      <c r="AM56" s="379"/>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410"/>
      <c r="C57" s="1410"/>
      <c r="D57" s="124"/>
      <c r="E57" s="124"/>
      <c r="F57" s="124"/>
      <c r="G57" s="124"/>
      <c r="H57" s="124"/>
      <c r="I57" s="101" t="s">
        <v>137</v>
      </c>
      <c r="J57" s="124"/>
      <c r="K57" s="101" t="s">
        <v>89</v>
      </c>
      <c r="L57" s="124"/>
      <c r="M57" s="124"/>
      <c r="N57" s="348"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411"/>
      <c r="AK57" s="1411"/>
      <c r="AL57" s="1411"/>
      <c r="AM57" s="379"/>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410"/>
      <c r="C58" s="1410"/>
      <c r="D58" s="124"/>
      <c r="E58" s="124"/>
      <c r="F58" s="124"/>
      <c r="G58" s="124"/>
      <c r="H58" s="124"/>
      <c r="I58" s="101" t="s">
        <v>137</v>
      </c>
      <c r="J58" s="124"/>
      <c r="K58" s="101" t="s">
        <v>89</v>
      </c>
      <c r="L58" s="124"/>
      <c r="M58" s="124"/>
      <c r="N58" s="348"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411"/>
      <c r="AK58" s="1411"/>
      <c r="AL58" s="1411"/>
      <c r="AM58" s="379"/>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410"/>
      <c r="C59" s="1410"/>
      <c r="D59" s="124"/>
      <c r="E59" s="124"/>
      <c r="F59" s="124"/>
      <c r="G59" s="124"/>
      <c r="H59" s="124"/>
      <c r="I59" s="101" t="s">
        <v>137</v>
      </c>
      <c r="J59" s="124"/>
      <c r="K59" s="101" t="s">
        <v>89</v>
      </c>
      <c r="L59" s="124"/>
      <c r="M59" s="124"/>
      <c r="N59" s="348"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411"/>
      <c r="AK59" s="1411"/>
      <c r="AL59" s="1411"/>
      <c r="AM59" s="379"/>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410"/>
      <c r="C60" s="1410"/>
      <c r="D60" s="124"/>
      <c r="E60" s="124"/>
      <c r="F60" s="124"/>
      <c r="G60" s="124"/>
      <c r="H60" s="124"/>
      <c r="I60" s="101" t="s">
        <v>137</v>
      </c>
      <c r="J60" s="124"/>
      <c r="K60" s="101" t="s">
        <v>89</v>
      </c>
      <c r="L60" s="124"/>
      <c r="M60" s="124"/>
      <c r="N60" s="348"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411"/>
      <c r="AK60" s="1411"/>
      <c r="AL60" s="1411"/>
      <c r="AM60" s="379"/>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410"/>
      <c r="C61" s="1410"/>
      <c r="D61" s="124"/>
      <c r="E61" s="124"/>
      <c r="F61" s="124"/>
      <c r="G61" s="124"/>
      <c r="H61" s="124"/>
      <c r="I61" s="101" t="s">
        <v>137</v>
      </c>
      <c r="J61" s="124"/>
      <c r="K61" s="101" t="s">
        <v>89</v>
      </c>
      <c r="L61" s="124"/>
      <c r="M61" s="124"/>
      <c r="N61" s="348"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411"/>
      <c r="AK61" s="1411"/>
      <c r="AL61" s="1411"/>
      <c r="AM61" s="379"/>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410"/>
      <c r="C62" s="1410"/>
      <c r="D62" s="124"/>
      <c r="E62" s="124"/>
      <c r="F62" s="124"/>
      <c r="G62" s="124"/>
      <c r="H62" s="124"/>
      <c r="I62" s="101" t="s">
        <v>137</v>
      </c>
      <c r="J62" s="124"/>
      <c r="K62" s="101" t="s">
        <v>89</v>
      </c>
      <c r="L62" s="124"/>
      <c r="M62" s="124"/>
      <c r="N62" s="348"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411"/>
      <c r="AK62" s="1411"/>
      <c r="AL62" s="1411"/>
      <c r="AM62" s="379"/>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410"/>
      <c r="C63" s="1410"/>
      <c r="D63" s="124"/>
      <c r="E63" s="124"/>
      <c r="F63" s="124"/>
      <c r="G63" s="124"/>
      <c r="H63" s="124"/>
      <c r="I63" s="101" t="s">
        <v>137</v>
      </c>
      <c r="J63" s="124"/>
      <c r="K63" s="101" t="s">
        <v>89</v>
      </c>
      <c r="L63" s="124"/>
      <c r="M63" s="124"/>
      <c r="N63" s="348"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411"/>
      <c r="AK63" s="1411"/>
      <c r="AL63" s="1411"/>
      <c r="AM63" s="379"/>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431" t="s">
        <v>88</v>
      </c>
      <c r="B64" s="1432"/>
      <c r="C64" s="1432"/>
      <c r="D64" s="1432"/>
      <c r="E64" s="1432"/>
      <c r="F64" s="1432"/>
      <c r="G64" s="1432"/>
      <c r="H64" s="1432"/>
      <c r="I64" s="1432"/>
      <c r="J64" s="1432"/>
      <c r="K64" s="1432"/>
      <c r="L64" s="1432"/>
      <c r="M64" s="1432"/>
      <c r="N64" s="1432"/>
      <c r="O64" s="1432"/>
      <c r="P64" s="1432"/>
      <c r="Q64" s="1433"/>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411"/>
      <c r="AK64" s="1411"/>
      <c r="AL64" s="1411"/>
      <c r="AM64" s="379"/>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400"/>
      <c r="B65" s="401"/>
      <c r="C65" s="401"/>
      <c r="D65" s="401"/>
      <c r="E65" s="401"/>
      <c r="F65" s="401"/>
      <c r="G65" s="401"/>
      <c r="H65" s="401"/>
      <c r="I65" s="401"/>
      <c r="J65" s="401"/>
      <c r="K65" s="401"/>
      <c r="L65" s="401"/>
      <c r="M65" s="401"/>
      <c r="N65" s="401"/>
      <c r="O65" s="401"/>
      <c r="P65" s="401"/>
      <c r="Q65" s="401"/>
      <c r="R65" s="401"/>
      <c r="S65" s="401"/>
      <c r="T65" s="401"/>
      <c r="U65" s="401"/>
      <c r="V65" s="751">
        <f>IFERROR(ROUND(V64*①入力シート!L21,0),0)</f>
        <v>0</v>
      </c>
      <c r="W65" s="1459" t="s">
        <v>311</v>
      </c>
      <c r="X65" s="1460"/>
      <c r="Y65" s="1460"/>
      <c r="Z65" s="1460"/>
      <c r="AA65" s="401"/>
      <c r="AB65" s="402"/>
      <c r="AC65" s="402"/>
      <c r="AD65" s="402"/>
      <c r="AE65" s="402"/>
      <c r="AF65" s="402"/>
      <c r="AG65" s="402"/>
      <c r="AH65" s="402"/>
      <c r="AI65" s="403" t="str">
        <f>IFERROR(AI64*①入力シート!L21,"")</f>
        <v/>
      </c>
      <c r="AJ65" s="1434" t="s">
        <v>361</v>
      </c>
      <c r="AK65" s="1435"/>
      <c r="AL65" s="1435"/>
      <c r="AM65" s="379"/>
      <c r="AN65" s="8"/>
      <c r="AO65" s="8"/>
    </row>
    <row r="66" spans="1:41" ht="18.75" customHeight="1">
      <c r="A66" s="404"/>
      <c r="B66" s="402"/>
      <c r="C66" s="402"/>
      <c r="D66" s="402"/>
      <c r="E66" s="402"/>
      <c r="F66" s="402"/>
      <c r="G66" s="402"/>
      <c r="H66" s="402"/>
      <c r="I66" s="402"/>
      <c r="J66" s="402"/>
      <c r="K66" s="402"/>
      <c r="L66" s="402"/>
      <c r="M66" s="402"/>
      <c r="N66" s="402"/>
      <c r="O66" s="402"/>
      <c r="P66" s="402"/>
      <c r="Q66" s="402"/>
      <c r="R66" s="402"/>
      <c r="S66" s="402"/>
      <c r="T66" s="402"/>
      <c r="U66" s="402"/>
      <c r="V66" s="402"/>
      <c r="W66" s="402"/>
      <c r="X66" s="402"/>
      <c r="Y66" s="402"/>
      <c r="Z66" s="402"/>
      <c r="AA66" s="402"/>
      <c r="AB66" s="402"/>
      <c r="AC66" s="402"/>
      <c r="AD66" s="402"/>
      <c r="AE66" s="402"/>
      <c r="AF66" s="402"/>
      <c r="AG66" s="402"/>
      <c r="AH66" s="402"/>
      <c r="AI66" s="405"/>
      <c r="AJ66" s="406"/>
      <c r="AK66" s="406"/>
      <c r="AL66" s="407"/>
      <c r="AM66" s="379"/>
      <c r="AN66" s="8"/>
      <c r="AO66" s="8"/>
    </row>
    <row r="67" spans="1:41" ht="2.25" customHeight="1" thickBot="1">
      <c r="A67" s="404"/>
      <c r="B67" s="400"/>
      <c r="C67" s="400"/>
      <c r="D67" s="400"/>
      <c r="E67" s="400"/>
      <c r="F67" s="400"/>
      <c r="G67" s="400"/>
      <c r="H67" s="400"/>
      <c r="I67" s="400"/>
      <c r="J67" s="400"/>
      <c r="K67" s="400"/>
      <c r="L67" s="400"/>
      <c r="M67" s="400"/>
      <c r="N67" s="400"/>
      <c r="O67" s="400"/>
      <c r="P67" s="400"/>
      <c r="Q67" s="400"/>
      <c r="R67" s="400"/>
      <c r="S67" s="400"/>
      <c r="T67" s="402"/>
      <c r="U67" s="402"/>
      <c r="V67" s="402"/>
      <c r="W67" s="402"/>
      <c r="X67" s="402"/>
      <c r="Y67" s="402"/>
      <c r="Z67" s="402"/>
      <c r="AA67" s="402"/>
      <c r="AB67" s="402"/>
      <c r="AC67" s="402"/>
      <c r="AD67" s="402"/>
      <c r="AE67" s="402"/>
      <c r="AF67" s="402"/>
      <c r="AG67" s="402"/>
      <c r="AH67" s="402"/>
      <c r="AI67" s="405"/>
      <c r="AJ67" s="406"/>
      <c r="AK67" s="406"/>
      <c r="AL67" s="407"/>
      <c r="AM67" s="379"/>
      <c r="AN67" s="8"/>
      <c r="AO67" s="8"/>
    </row>
    <row r="68" spans="1:41" ht="18.75" customHeight="1">
      <c r="A68" s="404"/>
      <c r="B68" s="400"/>
      <c r="C68" s="400"/>
      <c r="D68" s="400"/>
      <c r="E68" s="400"/>
      <c r="F68" s="400"/>
      <c r="G68" s="400"/>
      <c r="H68" s="400"/>
      <c r="I68" s="1462"/>
      <c r="J68" s="1462"/>
      <c r="K68" s="1462"/>
      <c r="L68" s="1462"/>
      <c r="M68" s="1463"/>
      <c r="N68" s="1463"/>
      <c r="O68" s="1463"/>
      <c r="P68" s="400"/>
      <c r="Q68" s="400"/>
      <c r="R68" s="400"/>
      <c r="S68" s="400"/>
      <c r="T68" s="1436" t="s">
        <v>310</v>
      </c>
      <c r="U68" s="1437"/>
      <c r="V68" s="1438"/>
      <c r="W68" s="402"/>
      <c r="X68" s="408" t="s">
        <v>273</v>
      </c>
      <c r="Y68" s="409"/>
      <c r="Z68" s="410"/>
      <c r="AA68" s="409"/>
      <c r="AB68" s="409"/>
      <c r="AC68" s="409"/>
      <c r="AD68" s="409"/>
      <c r="AE68" s="409"/>
      <c r="AF68" s="411"/>
      <c r="AG68" s="411"/>
      <c r="AH68" s="411"/>
      <c r="AI68" s="411"/>
      <c r="AJ68" s="411"/>
      <c r="AK68" s="412"/>
      <c r="AL68" s="410"/>
      <c r="AM68" s="401"/>
      <c r="AN68" s="413"/>
      <c r="AO68" s="8"/>
    </row>
    <row r="69" spans="1:41" ht="18.75" customHeight="1">
      <c r="A69" s="404"/>
      <c r="B69" s="400"/>
      <c r="C69" s="400"/>
      <c r="D69" s="400"/>
      <c r="E69" s="400"/>
      <c r="F69" s="400"/>
      <c r="G69" s="400"/>
      <c r="H69" s="400"/>
      <c r="I69" s="1462"/>
      <c r="J69" s="1462"/>
      <c r="K69" s="1462"/>
      <c r="L69" s="1462"/>
      <c r="M69" s="1463"/>
      <c r="N69" s="1463"/>
      <c r="O69" s="1463"/>
      <c r="P69" s="400"/>
      <c r="Q69" s="400"/>
      <c r="R69" s="400"/>
      <c r="S69" s="400"/>
      <c r="T69" s="1439"/>
      <c r="U69" s="1440"/>
      <c r="V69" s="1441"/>
      <c r="W69" s="402"/>
      <c r="X69" s="408" t="s">
        <v>274</v>
      </c>
      <c r="Y69" s="445"/>
      <c r="Z69" s="410"/>
      <c r="AA69" s="445"/>
      <c r="AB69" s="445"/>
      <c r="AC69" s="445"/>
      <c r="AD69" s="445"/>
      <c r="AE69" s="445"/>
      <c r="AF69" s="445"/>
      <c r="AG69" s="445"/>
      <c r="AH69" s="445"/>
      <c r="AI69" s="409"/>
      <c r="AJ69" s="409"/>
      <c r="AK69" s="412"/>
      <c r="AL69" s="410"/>
      <c r="AM69" s="400"/>
      <c r="AN69" s="414"/>
      <c r="AO69" s="8"/>
    </row>
    <row r="70" spans="1:41" ht="18.75" customHeight="1" thickBot="1">
      <c r="A70" s="404"/>
      <c r="B70" s="400"/>
      <c r="C70" s="400"/>
      <c r="D70" s="400"/>
      <c r="E70" s="400"/>
      <c r="F70" s="400"/>
      <c r="G70" s="400"/>
      <c r="H70" s="400"/>
      <c r="I70" s="1462"/>
      <c r="J70" s="1462"/>
      <c r="K70" s="1462"/>
      <c r="L70" s="1462"/>
      <c r="M70" s="1463"/>
      <c r="N70" s="1463"/>
      <c r="O70" s="1463"/>
      <c r="P70" s="400"/>
      <c r="Q70" s="400"/>
      <c r="R70" s="400"/>
      <c r="S70" s="400"/>
      <c r="T70" s="1442"/>
      <c r="U70" s="1443"/>
      <c r="V70" s="1444"/>
      <c r="W70" s="402"/>
      <c r="X70" s="408" t="s">
        <v>275</v>
      </c>
      <c r="Y70" s="445"/>
      <c r="Z70" s="410"/>
      <c r="AA70" s="445"/>
      <c r="AB70" s="445"/>
      <c r="AC70" s="445"/>
      <c r="AD70" s="445"/>
      <c r="AE70" s="445"/>
      <c r="AF70" s="445"/>
      <c r="AG70" s="445"/>
      <c r="AH70" s="445"/>
      <c r="AI70" s="411"/>
      <c r="AJ70" s="411"/>
      <c r="AK70" s="412"/>
      <c r="AL70" s="410"/>
      <c r="AM70" s="401"/>
      <c r="AN70" s="413"/>
      <c r="AO70" s="8"/>
    </row>
    <row r="71" spans="1:41" s="54" customFormat="1" ht="38.25" customHeight="1">
      <c r="A71" s="415"/>
      <c r="B71" s="415"/>
      <c r="C71" s="415"/>
      <c r="D71" s="415"/>
      <c r="E71" s="415"/>
      <c r="F71" s="415"/>
      <c r="G71" s="415"/>
      <c r="H71" s="415"/>
      <c r="I71" s="415"/>
      <c r="J71" s="415"/>
      <c r="K71" s="415"/>
      <c r="L71" s="415"/>
      <c r="M71" s="415"/>
      <c r="N71" s="415"/>
      <c r="O71" s="415"/>
      <c r="P71" s="415"/>
      <c r="Q71" s="415"/>
      <c r="R71" s="415"/>
      <c r="S71" s="415"/>
      <c r="T71" s="1445">
        <f>V64+V65</f>
        <v>0</v>
      </c>
      <c r="U71" s="1446"/>
      <c r="V71" s="1447"/>
      <c r="W71" s="416"/>
      <c r="X71" s="417" t="s">
        <v>264</v>
      </c>
      <c r="Y71" s="1461" t="s">
        <v>265</v>
      </c>
      <c r="Z71" s="1461"/>
      <c r="AA71" s="1461"/>
      <c r="AB71" s="1461"/>
      <c r="AC71" s="1461"/>
      <c r="AD71" s="1461"/>
      <c r="AE71" s="1461"/>
      <c r="AF71" s="1461"/>
      <c r="AG71" s="1461"/>
      <c r="AH71" s="1461"/>
      <c r="AI71" s="1461"/>
      <c r="AJ71" s="1461"/>
      <c r="AK71" s="1461"/>
      <c r="AL71" s="1461"/>
      <c r="AM71" s="1461"/>
      <c r="AN71" s="418"/>
      <c r="AO71" s="53"/>
    </row>
    <row r="72" spans="1:41" ht="18.75" customHeight="1">
      <c r="A72" s="404"/>
      <c r="B72" s="400"/>
      <c r="C72" s="400"/>
      <c r="D72" s="400"/>
      <c r="E72" s="400"/>
      <c r="F72" s="400"/>
      <c r="G72" s="400"/>
      <c r="H72" s="400"/>
      <c r="I72" s="400"/>
      <c r="J72" s="400"/>
      <c r="K72" s="400"/>
      <c r="L72" s="400"/>
      <c r="M72" s="400"/>
      <c r="N72" s="400"/>
      <c r="O72" s="400"/>
      <c r="P72" s="400"/>
      <c r="Q72" s="400"/>
      <c r="R72" s="400"/>
      <c r="S72" s="400"/>
      <c r="T72" s="1445"/>
      <c r="U72" s="1446"/>
      <c r="V72" s="1447"/>
      <c r="W72" s="379"/>
      <c r="X72" s="419" t="s">
        <v>280</v>
      </c>
      <c r="Y72" s="420" t="s">
        <v>266</v>
      </c>
      <c r="Z72" s="410"/>
      <c r="AA72" s="445"/>
      <c r="AB72" s="445"/>
      <c r="AC72" s="445"/>
      <c r="AD72" s="445"/>
      <c r="AE72" s="445"/>
      <c r="AF72" s="445"/>
      <c r="AG72" s="445"/>
      <c r="AH72" s="445"/>
      <c r="AI72" s="421"/>
      <c r="AJ72" s="421"/>
      <c r="AK72" s="412"/>
      <c r="AL72" s="410"/>
      <c r="AM72" s="422"/>
      <c r="AN72" s="423"/>
      <c r="AO72" s="8"/>
    </row>
    <row r="73" spans="1:41" ht="19.5" customHeight="1" thickBot="1">
      <c r="A73" s="404"/>
      <c r="B73" s="400"/>
      <c r="C73" s="400"/>
      <c r="D73" s="400"/>
      <c r="E73" s="400"/>
      <c r="F73" s="400"/>
      <c r="G73" s="400"/>
      <c r="H73" s="400"/>
      <c r="I73" s="400"/>
      <c r="J73" s="400"/>
      <c r="K73" s="400"/>
      <c r="L73" s="400"/>
      <c r="M73" s="400"/>
      <c r="N73" s="400"/>
      <c r="O73" s="400"/>
      <c r="P73" s="400"/>
      <c r="Q73" s="400"/>
      <c r="R73" s="400"/>
      <c r="S73" s="400"/>
      <c r="T73" s="1448"/>
      <c r="U73" s="1449"/>
      <c r="V73" s="1450"/>
      <c r="W73" s="379"/>
      <c r="X73" s="419" t="s">
        <v>267</v>
      </c>
      <c r="Y73" s="420" t="s">
        <v>268</v>
      </c>
      <c r="Z73" s="410"/>
      <c r="AA73" s="420"/>
      <c r="AB73" s="420"/>
      <c r="AC73" s="420"/>
      <c r="AD73" s="420"/>
      <c r="AE73" s="420"/>
      <c r="AF73" s="420"/>
      <c r="AG73" s="420"/>
      <c r="AH73" s="420"/>
      <c r="AI73" s="420"/>
      <c r="AJ73" s="420"/>
      <c r="AK73" s="424"/>
      <c r="AL73" s="410"/>
      <c r="AM73" s="425"/>
      <c r="AN73" s="426"/>
      <c r="AO73" s="8"/>
    </row>
    <row r="74" spans="1:41" ht="18.75" customHeight="1">
      <c r="A74" s="404"/>
      <c r="B74" s="400"/>
      <c r="C74" s="400"/>
      <c r="D74" s="400"/>
      <c r="E74" s="400"/>
      <c r="F74" s="400"/>
      <c r="G74" s="400"/>
      <c r="H74" s="400"/>
      <c r="I74" s="400"/>
      <c r="J74" s="400"/>
      <c r="K74" s="400"/>
      <c r="L74" s="400"/>
      <c r="M74" s="400"/>
      <c r="N74" s="400"/>
      <c r="O74" s="400"/>
      <c r="P74" s="400"/>
      <c r="Q74" s="400"/>
      <c r="R74" s="400"/>
      <c r="S74" s="400"/>
      <c r="T74" s="402"/>
      <c r="U74" s="379"/>
      <c r="V74" s="379"/>
      <c r="W74" s="379"/>
      <c r="X74" s="419"/>
      <c r="Y74" s="420" t="s">
        <v>269</v>
      </c>
      <c r="Z74" s="410"/>
      <c r="AA74" s="420"/>
      <c r="AB74" s="420"/>
      <c r="AC74" s="420"/>
      <c r="AD74" s="420"/>
      <c r="AE74" s="420"/>
      <c r="AF74" s="420"/>
      <c r="AG74" s="420"/>
      <c r="AH74" s="420"/>
      <c r="AI74" s="420"/>
      <c r="AJ74" s="420"/>
      <c r="AK74" s="424"/>
      <c r="AL74" s="410"/>
      <c r="AM74" s="427"/>
      <c r="AN74" s="428"/>
      <c r="AO74" s="8"/>
    </row>
    <row r="75" spans="1:41" ht="18.75" customHeight="1">
      <c r="A75" s="404"/>
      <c r="B75" s="400"/>
      <c r="C75" s="400"/>
      <c r="D75" s="400"/>
      <c r="E75" s="400"/>
      <c r="F75" s="400"/>
      <c r="G75" s="400"/>
      <c r="H75" s="400"/>
      <c r="I75" s="400"/>
      <c r="J75" s="400"/>
      <c r="K75" s="400"/>
      <c r="L75" s="400"/>
      <c r="M75" s="400"/>
      <c r="N75" s="400"/>
      <c r="O75" s="400"/>
      <c r="P75" s="400"/>
      <c r="Q75" s="400"/>
      <c r="R75" s="400"/>
      <c r="S75" s="400"/>
      <c r="T75" s="402"/>
      <c r="U75" s="379"/>
      <c r="V75" s="379"/>
      <c r="W75" s="379"/>
      <c r="X75" s="419" t="s">
        <v>270</v>
      </c>
      <c r="Y75" s="420" t="s">
        <v>271</v>
      </c>
      <c r="Z75" s="410"/>
      <c r="AA75" s="421"/>
      <c r="AB75" s="421"/>
      <c r="AC75" s="421"/>
      <c r="AD75" s="421"/>
      <c r="AE75" s="421"/>
      <c r="AF75" s="421"/>
      <c r="AG75" s="421"/>
      <c r="AH75" s="421"/>
      <c r="AI75" s="421"/>
      <c r="AJ75" s="421"/>
      <c r="AK75" s="429"/>
      <c r="AL75" s="410"/>
      <c r="AM75" s="430"/>
      <c r="AN75" s="431"/>
      <c r="AO75" s="8"/>
    </row>
    <row r="76" spans="1:41" ht="18.75" customHeight="1">
      <c r="A76" s="404"/>
      <c r="B76" s="400"/>
      <c r="C76" s="400"/>
      <c r="D76" s="400"/>
      <c r="E76" s="400"/>
      <c r="F76" s="400"/>
      <c r="G76" s="400"/>
      <c r="H76" s="400"/>
      <c r="I76" s="400"/>
      <c r="J76" s="400"/>
      <c r="K76" s="400"/>
      <c r="L76" s="400"/>
      <c r="M76" s="400"/>
      <c r="N76" s="400"/>
      <c r="O76" s="400"/>
      <c r="P76" s="400"/>
      <c r="Q76" s="400"/>
      <c r="R76" s="400"/>
      <c r="S76" s="400"/>
      <c r="T76" s="402"/>
      <c r="U76" s="379"/>
      <c r="V76" s="379"/>
      <c r="W76" s="379"/>
      <c r="X76" s="419" t="s">
        <v>276</v>
      </c>
      <c r="Y76" s="420" t="s">
        <v>277</v>
      </c>
      <c r="Z76" s="410"/>
      <c r="AA76" s="420"/>
      <c r="AB76" s="420"/>
      <c r="AC76" s="420"/>
      <c r="AD76" s="420"/>
      <c r="AE76" s="420"/>
      <c r="AF76" s="420"/>
      <c r="AG76" s="420"/>
      <c r="AH76" s="420"/>
      <c r="AI76" s="420"/>
      <c r="AJ76" s="420"/>
      <c r="AK76" s="432"/>
      <c r="AL76" s="410"/>
      <c r="AM76" s="433"/>
      <c r="AN76" s="434"/>
      <c r="AO76" s="8"/>
    </row>
    <row r="77" spans="1:41" ht="18.75" customHeight="1">
      <c r="A77" s="404"/>
      <c r="B77" s="400"/>
      <c r="C77" s="400"/>
      <c r="D77" s="400"/>
      <c r="E77" s="400"/>
      <c r="F77" s="400"/>
      <c r="G77" s="400"/>
      <c r="H77" s="400"/>
      <c r="I77" s="400"/>
      <c r="J77" s="400"/>
      <c r="K77" s="400"/>
      <c r="L77" s="400"/>
      <c r="M77" s="400"/>
      <c r="N77" s="400"/>
      <c r="O77" s="400"/>
      <c r="P77" s="400"/>
      <c r="Q77" s="400"/>
      <c r="R77" s="400"/>
      <c r="S77" s="400"/>
      <c r="T77" s="402"/>
      <c r="U77" s="379"/>
      <c r="V77" s="379"/>
      <c r="W77" s="379"/>
      <c r="X77" s="419" t="s">
        <v>278</v>
      </c>
      <c r="Y77" s="420" t="s">
        <v>279</v>
      </c>
      <c r="Z77" s="410"/>
      <c r="AA77" s="420"/>
      <c r="AB77" s="420"/>
      <c r="AC77" s="420"/>
      <c r="AD77" s="420"/>
      <c r="AE77" s="420"/>
      <c r="AF77" s="420"/>
      <c r="AG77" s="420"/>
      <c r="AH77" s="420"/>
      <c r="AI77" s="420"/>
      <c r="AJ77" s="420"/>
      <c r="AK77" s="432"/>
      <c r="AL77" s="410"/>
      <c r="AM77" s="435"/>
      <c r="AN77" s="436"/>
      <c r="AO77" s="8"/>
    </row>
    <row r="78" spans="1:41" ht="18.75" customHeight="1">
      <c r="A78" s="412"/>
      <c r="B78" s="400"/>
      <c r="C78" s="400"/>
      <c r="D78" s="400"/>
      <c r="E78" s="400"/>
      <c r="F78" s="400"/>
      <c r="G78" s="400"/>
      <c r="H78" s="400"/>
      <c r="I78" s="400"/>
      <c r="J78" s="400"/>
      <c r="K78" s="400"/>
      <c r="L78" s="400"/>
      <c r="M78" s="400"/>
      <c r="N78" s="400"/>
      <c r="O78" s="400"/>
      <c r="P78" s="400"/>
      <c r="Q78" s="400"/>
      <c r="R78" s="400"/>
      <c r="S78" s="400"/>
      <c r="T78" s="437"/>
      <c r="U78" s="379"/>
      <c r="V78" s="379"/>
      <c r="W78" s="379"/>
      <c r="X78" s="419" t="s">
        <v>272</v>
      </c>
      <c r="Y78" s="420" t="s">
        <v>524</v>
      </c>
      <c r="Z78" s="410"/>
      <c r="AA78" s="420"/>
      <c r="AB78" s="420"/>
      <c r="AC78" s="420"/>
      <c r="AD78" s="420"/>
      <c r="AE78" s="420"/>
      <c r="AF78" s="420"/>
      <c r="AG78" s="420"/>
      <c r="AH78" s="420"/>
      <c r="AI78" s="420"/>
      <c r="AJ78" s="420"/>
      <c r="AK78" s="424"/>
      <c r="AL78" s="410"/>
      <c r="AM78" s="379"/>
      <c r="AN78" s="8"/>
      <c r="AO78" s="8"/>
    </row>
    <row r="79" spans="1:41" ht="19.5" thickBot="1">
      <c r="A79" s="412"/>
      <c r="B79" s="400"/>
      <c r="C79" s="400"/>
      <c r="D79" s="400"/>
      <c r="E79" s="400"/>
      <c r="F79" s="400"/>
      <c r="G79" s="400"/>
      <c r="H79" s="400"/>
      <c r="I79" s="400"/>
      <c r="J79" s="400"/>
      <c r="K79" s="400"/>
      <c r="L79" s="400"/>
      <c r="M79" s="400"/>
      <c r="N79" s="400"/>
      <c r="O79" s="438"/>
      <c r="P79" s="400"/>
      <c r="Q79" s="400"/>
      <c r="R79" s="400"/>
      <c r="S79" s="400"/>
      <c r="T79" s="412"/>
      <c r="U79" s="412"/>
      <c r="V79" s="412"/>
      <c r="W79" s="412"/>
      <c r="X79" s="412"/>
      <c r="Y79" s="412"/>
      <c r="Z79" s="432"/>
      <c r="AA79" s="432"/>
      <c r="AB79" s="432"/>
      <c r="AC79" s="432"/>
      <c r="AD79" s="432"/>
      <c r="AE79" s="432"/>
      <c r="AF79" s="432"/>
      <c r="AG79" s="432"/>
      <c r="AH79" s="432"/>
      <c r="AI79" s="432"/>
      <c r="AJ79" s="432"/>
      <c r="AK79" s="432"/>
      <c r="AL79" s="379"/>
      <c r="AM79" s="379"/>
      <c r="AN79" s="8"/>
      <c r="AO79" s="8"/>
    </row>
    <row r="80" spans="1:41" ht="21" customHeight="1">
      <c r="A80" s="412" t="s">
        <v>140</v>
      </c>
      <c r="B80" s="400"/>
      <c r="C80" s="400"/>
      <c r="D80" s="400"/>
      <c r="E80" s="400"/>
      <c r="F80" s="400"/>
      <c r="G80" s="400"/>
      <c r="H80" s="400"/>
      <c r="I80" s="400"/>
      <c r="J80" s="400"/>
      <c r="K80" s="400"/>
      <c r="L80" s="400"/>
      <c r="M80" s="400"/>
      <c r="N80" s="400"/>
      <c r="O80" s="400"/>
      <c r="P80" s="400"/>
      <c r="Q80" s="400"/>
      <c r="R80" s="400"/>
      <c r="S80" s="400"/>
      <c r="T80" s="1421" t="s">
        <v>317</v>
      </c>
      <c r="U80" s="1451"/>
      <c r="V80" s="1452"/>
      <c r="W80" s="1421" t="s">
        <v>309</v>
      </c>
      <c r="X80" s="1422"/>
      <c r="Y80" s="1423"/>
      <c r="Z80" s="412"/>
      <c r="AA80" s="1430"/>
      <c r="AB80" s="1430"/>
      <c r="AC80" s="1430"/>
      <c r="AD80" s="1430"/>
      <c r="AE80" s="1430"/>
      <c r="AF80" s="1430"/>
      <c r="AG80" s="1430"/>
      <c r="AH80" s="1430"/>
      <c r="AI80" s="1430"/>
      <c r="AJ80" s="1430"/>
      <c r="AK80" s="1430"/>
      <c r="AL80" s="1430"/>
      <c r="AM80" s="379"/>
      <c r="AN80" s="8"/>
      <c r="AO80" s="8"/>
    </row>
    <row r="81" spans="1:41" ht="21" customHeight="1">
      <c r="A81" s="412"/>
      <c r="B81" s="400"/>
      <c r="C81" s="400"/>
      <c r="D81" s="400"/>
      <c r="E81" s="400"/>
      <c r="F81" s="400"/>
      <c r="G81" s="400"/>
      <c r="H81" s="400"/>
      <c r="I81" s="400"/>
      <c r="J81" s="400"/>
      <c r="K81" s="400"/>
      <c r="L81" s="400"/>
      <c r="M81" s="400"/>
      <c r="N81" s="400"/>
      <c r="O81" s="400"/>
      <c r="P81" s="400"/>
      <c r="Q81" s="400"/>
      <c r="R81" s="400"/>
      <c r="S81" s="400"/>
      <c r="T81" s="1453"/>
      <c r="U81" s="1454"/>
      <c r="V81" s="1455"/>
      <c r="W81" s="1424"/>
      <c r="X81" s="1425"/>
      <c r="Y81" s="1426"/>
      <c r="Z81" s="412"/>
      <c r="AA81" s="401"/>
      <c r="AB81" s="401"/>
      <c r="AC81" s="401"/>
      <c r="AD81" s="401"/>
      <c r="AE81" s="401"/>
      <c r="AF81" s="401"/>
      <c r="AG81" s="401"/>
      <c r="AH81" s="401"/>
      <c r="AI81" s="439"/>
      <c r="AJ81" s="440"/>
      <c r="AK81" s="440"/>
      <c r="AL81" s="441"/>
      <c r="AM81" s="379"/>
      <c r="AN81" s="8"/>
      <c r="AO81" s="8"/>
    </row>
    <row r="82" spans="1:41" ht="21" customHeight="1" thickBot="1">
      <c r="A82" s="442"/>
      <c r="B82" s="442"/>
      <c r="C82" s="442"/>
      <c r="D82" s="442"/>
      <c r="E82" s="442"/>
      <c r="F82" s="442"/>
      <c r="G82" s="442"/>
      <c r="H82" s="442"/>
      <c r="I82" s="442"/>
      <c r="J82" s="442"/>
      <c r="K82" s="442"/>
      <c r="L82" s="442"/>
      <c r="M82" s="442"/>
      <c r="N82" s="442"/>
      <c r="O82" s="442"/>
      <c r="P82" s="442"/>
      <c r="Q82" s="442"/>
      <c r="R82" s="442"/>
      <c r="S82" s="442"/>
      <c r="T82" s="1456"/>
      <c r="U82" s="1457"/>
      <c r="V82" s="1458"/>
      <c r="W82" s="1427"/>
      <c r="X82" s="1428"/>
      <c r="Y82" s="1429"/>
      <c r="Z82" s="442"/>
      <c r="AA82" s="401"/>
      <c r="AB82" s="401"/>
      <c r="AC82" s="401"/>
      <c r="AD82" s="401"/>
      <c r="AE82" s="401"/>
      <c r="AF82" s="401"/>
      <c r="AG82" s="401"/>
      <c r="AH82" s="401"/>
      <c r="AI82" s="439"/>
      <c r="AJ82" s="440"/>
      <c r="AK82" s="440"/>
      <c r="AL82" s="441"/>
      <c r="AM82" s="379"/>
      <c r="AN82" s="8"/>
      <c r="AO82" s="8"/>
    </row>
    <row r="83" spans="1:41" ht="17.25" customHeight="1">
      <c r="A83" s="379"/>
      <c r="B83" s="443"/>
      <c r="C83" s="444"/>
      <c r="D83" s="444"/>
      <c r="E83" s="444"/>
      <c r="F83" s="444"/>
      <c r="G83" s="444"/>
      <c r="H83" s="444"/>
      <c r="I83" s="444"/>
      <c r="J83" s="444"/>
      <c r="K83" s="444"/>
      <c r="L83" s="444"/>
      <c r="M83" s="444"/>
      <c r="N83" s="444"/>
      <c r="O83" s="444"/>
      <c r="P83" s="444"/>
      <c r="Q83" s="444"/>
      <c r="R83" s="444"/>
      <c r="S83" s="444"/>
      <c r="T83" s="1445">
        <f>②積算表!M23</f>
        <v>0</v>
      </c>
      <c r="U83" s="1446"/>
      <c r="V83" s="1447"/>
      <c r="W83" s="1412">
        <f>IF((T83-T71)&lt;0,0,T83-T71)</f>
        <v>0</v>
      </c>
      <c r="X83" s="1413"/>
      <c r="Y83" s="1414"/>
      <c r="Z83" s="444"/>
      <c r="AA83" s="444"/>
      <c r="AB83" s="379"/>
      <c r="AC83" s="379"/>
      <c r="AD83" s="379"/>
      <c r="AE83" s="379"/>
      <c r="AF83" s="379"/>
      <c r="AG83" s="379"/>
      <c r="AH83" s="379"/>
      <c r="AI83" s="379"/>
      <c r="AJ83" s="379"/>
      <c r="AK83" s="379"/>
      <c r="AL83" s="379"/>
      <c r="AM83" s="379"/>
      <c r="AN83" s="8"/>
      <c r="AO83" s="8"/>
    </row>
    <row r="84" spans="1:41" ht="17.25" customHeight="1">
      <c r="A84" s="379"/>
      <c r="B84" s="443"/>
      <c r="C84" s="443"/>
      <c r="D84" s="443"/>
      <c r="E84" s="443"/>
      <c r="F84" s="443"/>
      <c r="G84" s="443"/>
      <c r="H84" s="443"/>
      <c r="I84" s="443"/>
      <c r="J84" s="443"/>
      <c r="K84" s="443"/>
      <c r="L84" s="443"/>
      <c r="M84" s="443"/>
      <c r="N84" s="443"/>
      <c r="O84" s="443"/>
      <c r="P84" s="443"/>
      <c r="Q84" s="443"/>
      <c r="R84" s="443"/>
      <c r="S84" s="443"/>
      <c r="T84" s="1445"/>
      <c r="U84" s="1446"/>
      <c r="V84" s="1447"/>
      <c r="W84" s="1415"/>
      <c r="X84" s="1416"/>
      <c r="Y84" s="1417"/>
      <c r="Z84" s="443"/>
      <c r="AA84" s="443"/>
      <c r="AB84" s="379"/>
      <c r="AC84" s="379"/>
      <c r="AD84" s="379"/>
      <c r="AE84" s="379"/>
      <c r="AF84" s="379"/>
      <c r="AG84" s="379"/>
      <c r="AH84" s="379"/>
      <c r="AI84" s="379"/>
      <c r="AJ84" s="379"/>
      <c r="AK84" s="379"/>
      <c r="AL84" s="379"/>
      <c r="AM84" s="379"/>
      <c r="AN84" s="8"/>
      <c r="AO84" s="8"/>
    </row>
    <row r="85" spans="1:41" ht="17.25" customHeight="1">
      <c r="A85" s="379"/>
      <c r="B85" s="443"/>
      <c r="C85" s="443"/>
      <c r="D85" s="443"/>
      <c r="E85" s="443"/>
      <c r="F85" s="443"/>
      <c r="G85" s="443"/>
      <c r="H85" s="443"/>
      <c r="I85" s="443"/>
      <c r="J85" s="443"/>
      <c r="K85" s="443"/>
      <c r="L85" s="443"/>
      <c r="M85" s="443"/>
      <c r="N85" s="443"/>
      <c r="O85" s="443"/>
      <c r="P85" s="443"/>
      <c r="Q85" s="443"/>
      <c r="R85" s="443"/>
      <c r="S85" s="443"/>
      <c r="T85" s="1445"/>
      <c r="U85" s="1446"/>
      <c r="V85" s="1447"/>
      <c r="W85" s="1415"/>
      <c r="X85" s="1416"/>
      <c r="Y85" s="1417"/>
      <c r="Z85" s="443"/>
      <c r="AA85" s="443"/>
      <c r="AB85" s="379"/>
      <c r="AC85" s="379"/>
      <c r="AD85" s="379"/>
      <c r="AE85" s="379"/>
      <c r="AF85" s="379"/>
      <c r="AG85" s="379"/>
      <c r="AH85" s="379"/>
      <c r="AI85" s="379"/>
      <c r="AJ85" s="379"/>
      <c r="AK85" s="379"/>
      <c r="AL85" s="379"/>
      <c r="AM85" s="379"/>
      <c r="AN85" s="8"/>
      <c r="AO85" s="8"/>
    </row>
    <row r="86" spans="1:41" ht="18" customHeight="1" thickBot="1">
      <c r="A86" s="379"/>
      <c r="B86" s="443"/>
      <c r="C86" s="444"/>
      <c r="D86" s="444"/>
      <c r="E86" s="444"/>
      <c r="F86" s="444"/>
      <c r="G86" s="444"/>
      <c r="H86" s="444"/>
      <c r="I86" s="444"/>
      <c r="J86" s="444"/>
      <c r="K86" s="444"/>
      <c r="L86" s="444"/>
      <c r="M86" s="444"/>
      <c r="N86" s="444"/>
      <c r="O86" s="444"/>
      <c r="P86" s="444"/>
      <c r="Q86" s="444"/>
      <c r="R86" s="444"/>
      <c r="S86" s="444"/>
      <c r="T86" s="1448"/>
      <c r="U86" s="1449"/>
      <c r="V86" s="1450"/>
      <c r="W86" s="1418"/>
      <c r="X86" s="1419"/>
      <c r="Y86" s="1420"/>
      <c r="Z86" s="444"/>
      <c r="AA86" s="444"/>
      <c r="AB86" s="379"/>
      <c r="AC86" s="379"/>
      <c r="AD86" s="379"/>
      <c r="AE86" s="379"/>
      <c r="AF86" s="379"/>
      <c r="AG86" s="379"/>
      <c r="AH86" s="379"/>
      <c r="AI86" s="379"/>
      <c r="AJ86" s="379"/>
      <c r="AK86" s="379"/>
      <c r="AL86" s="379"/>
      <c r="AM86" s="379"/>
      <c r="AN86" s="8"/>
      <c r="AO86" s="8"/>
    </row>
    <row r="87" spans="1:41" ht="17.25">
      <c r="A87" s="379"/>
      <c r="B87" s="443"/>
      <c r="C87" s="443"/>
      <c r="D87" s="443"/>
      <c r="E87" s="443"/>
      <c r="F87" s="443"/>
      <c r="G87" s="443"/>
      <c r="H87" s="443"/>
      <c r="I87" s="443"/>
      <c r="J87" s="443"/>
      <c r="K87" s="443"/>
      <c r="L87" s="443"/>
      <c r="M87" s="443"/>
      <c r="N87" s="443"/>
      <c r="O87" s="443"/>
      <c r="P87" s="443"/>
      <c r="Q87" s="443"/>
      <c r="R87" s="443"/>
      <c r="S87" s="443"/>
      <c r="T87" s="443"/>
      <c r="U87" s="443"/>
      <c r="V87" s="443"/>
      <c r="W87" s="443"/>
      <c r="X87" s="443"/>
      <c r="Y87" s="443"/>
      <c r="Z87" s="443"/>
      <c r="AA87" s="443"/>
      <c r="AB87" s="379"/>
      <c r="AC87" s="379"/>
      <c r="AD87" s="379"/>
      <c r="AE87" s="379"/>
      <c r="AF87" s="379"/>
      <c r="AG87" s="379"/>
      <c r="AH87" s="379"/>
      <c r="AI87" s="379"/>
      <c r="AJ87" s="379"/>
      <c r="AK87" s="379"/>
      <c r="AL87" s="379"/>
      <c r="AM87" s="379"/>
      <c r="AN87" s="8"/>
      <c r="AO87" s="8"/>
    </row>
    <row r="88" spans="1:41" ht="17.25">
      <c r="A88" s="379"/>
      <c r="B88" s="443"/>
      <c r="C88" s="443"/>
      <c r="D88" s="443"/>
      <c r="E88" s="443"/>
      <c r="F88" s="443"/>
      <c r="G88" s="443"/>
      <c r="H88" s="443"/>
      <c r="I88" s="443"/>
      <c r="J88" s="443"/>
      <c r="K88" s="443"/>
      <c r="L88" s="443"/>
      <c r="M88" s="443"/>
      <c r="N88" s="443"/>
      <c r="O88" s="443"/>
      <c r="P88" s="443"/>
      <c r="Q88" s="443"/>
      <c r="R88" s="443"/>
      <c r="S88" s="443"/>
      <c r="T88" s="443"/>
      <c r="U88" s="443"/>
      <c r="V88" s="443"/>
      <c r="W88" s="443"/>
      <c r="X88" s="443"/>
      <c r="Y88" s="443"/>
      <c r="Z88" s="443"/>
      <c r="AA88" s="443"/>
      <c r="AB88" s="379"/>
      <c r="AC88" s="379"/>
      <c r="AD88" s="379"/>
      <c r="AE88" s="379"/>
      <c r="AF88" s="379"/>
      <c r="AG88" s="379"/>
      <c r="AH88" s="379"/>
      <c r="AI88" s="379"/>
      <c r="AJ88" s="379"/>
      <c r="AK88" s="379"/>
      <c r="AL88" s="379"/>
      <c r="AM88" s="379"/>
      <c r="AN88" s="8"/>
      <c r="AO88" s="8"/>
    </row>
    <row r="89" spans="1:41" ht="17.25">
      <c r="A89" s="161"/>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61"/>
      <c r="AC89" s="161"/>
      <c r="AD89" s="161"/>
      <c r="AE89" s="161"/>
      <c r="AF89" s="161"/>
      <c r="AG89" s="161"/>
      <c r="AH89" s="161"/>
      <c r="AI89" s="161"/>
      <c r="AJ89" s="161"/>
      <c r="AK89" s="161"/>
      <c r="AL89" s="161"/>
      <c r="AM89" s="161"/>
      <c r="AN89" s="350"/>
      <c r="AO89" s="8"/>
    </row>
    <row r="90" spans="1:41">
      <c r="A90" s="161"/>
      <c r="B90" s="161"/>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350"/>
      <c r="AO90" s="8"/>
    </row>
    <row r="91" spans="1:41">
      <c r="A91" s="161"/>
      <c r="B91" s="161"/>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350"/>
      <c r="AO91" s="8"/>
    </row>
    <row r="92" spans="1:41">
      <c r="A92" s="161"/>
      <c r="B92" s="161"/>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1"/>
      <c r="AL92" s="161"/>
      <c r="AM92" s="161"/>
      <c r="AN92" s="350"/>
      <c r="AO92" s="8"/>
    </row>
    <row r="93" spans="1:41">
      <c r="A93" s="161"/>
      <c r="B93" s="161"/>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350"/>
      <c r="AO93" s="8"/>
    </row>
    <row r="94" spans="1:41">
      <c r="A94" s="161"/>
      <c r="B94" s="16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350"/>
      <c r="AO94" s="8"/>
    </row>
    <row r="95" spans="1:41">
      <c r="A95" s="161"/>
      <c r="B95" s="161"/>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350"/>
      <c r="AO95" s="8"/>
    </row>
    <row r="96" spans="1:41">
      <c r="A96" s="161"/>
      <c r="B96" s="16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350"/>
      <c r="AO96" s="8"/>
    </row>
    <row r="97" spans="1:41">
      <c r="A97" s="161"/>
      <c r="B97" s="161"/>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161"/>
      <c r="AN97" s="350"/>
      <c r="AO97" s="8"/>
    </row>
    <row r="98" spans="1:41">
      <c r="A98" s="161"/>
      <c r="B98" s="161"/>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1"/>
      <c r="AN98" s="350"/>
      <c r="AO98" s="8"/>
    </row>
    <row r="99" spans="1:41" hidden="1">
      <c r="A99" s="161"/>
      <c r="B99" s="161"/>
      <c r="C99" s="161" t="s">
        <v>141</v>
      </c>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350"/>
      <c r="AO99" s="8"/>
    </row>
    <row r="100" spans="1:41" hidden="1">
      <c r="A100" s="161"/>
      <c r="B100" s="161"/>
      <c r="C100" s="161" t="s">
        <v>142</v>
      </c>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350"/>
      <c r="AO100" s="8"/>
    </row>
    <row r="101" spans="1:41">
      <c r="A101" s="161"/>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1"/>
      <c r="AN101" s="350"/>
      <c r="AO101" s="8"/>
    </row>
    <row r="102" spans="1:41">
      <c r="A102" s="161"/>
      <c r="B102" s="161"/>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1"/>
      <c r="AI102" s="161"/>
      <c r="AJ102" s="161"/>
      <c r="AK102" s="161"/>
      <c r="AL102" s="161"/>
      <c r="AM102" s="161"/>
      <c r="AN102" s="350"/>
      <c r="AO102" s="8"/>
    </row>
    <row r="103" spans="1:41">
      <c r="A103" s="161"/>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350"/>
      <c r="AO103" s="8"/>
    </row>
    <row r="104" spans="1:41">
      <c r="A104" s="161"/>
      <c r="B104" s="161"/>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1"/>
      <c r="AL104" s="161"/>
      <c r="AM104" s="161"/>
      <c r="AN104" s="350"/>
      <c r="AO104" s="8"/>
    </row>
    <row r="105" spans="1:41">
      <c r="A105" s="161"/>
      <c r="B105" s="161"/>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1"/>
      <c r="AI105" s="161"/>
      <c r="AJ105" s="161"/>
      <c r="AK105" s="161"/>
      <c r="AL105" s="161"/>
      <c r="AM105" s="161"/>
      <c r="AN105" s="350"/>
      <c r="AO105" s="8"/>
    </row>
    <row r="106" spans="1:41">
      <c r="A106" s="161"/>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1"/>
      <c r="AN106" s="350"/>
      <c r="AO106" s="8"/>
    </row>
    <row r="107" spans="1:41">
      <c r="A107" s="161"/>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350"/>
      <c r="AO107" s="8"/>
    </row>
    <row r="108" spans="1:41">
      <c r="A108" s="161"/>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350"/>
      <c r="AO108" s="8"/>
    </row>
    <row r="109" spans="1:41">
      <c r="A109" s="161"/>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350"/>
      <c r="AO109" s="8"/>
    </row>
    <row r="110" spans="1:41">
      <c r="A110" s="161"/>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350"/>
      <c r="AO110" s="8"/>
    </row>
    <row r="111" spans="1:41">
      <c r="A111" s="161"/>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c r="AA111" s="161"/>
      <c r="AB111" s="161"/>
      <c r="AC111" s="161"/>
      <c r="AD111" s="161"/>
      <c r="AE111" s="161"/>
      <c r="AF111" s="161"/>
      <c r="AG111" s="161"/>
      <c r="AH111" s="161"/>
      <c r="AI111" s="161"/>
      <c r="AJ111" s="161"/>
      <c r="AK111" s="161"/>
      <c r="AL111" s="161"/>
      <c r="AM111" s="161"/>
      <c r="AN111" s="350"/>
      <c r="AO111" s="8"/>
    </row>
    <row r="112" spans="1:41">
      <c r="A112" s="161"/>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c r="AB112" s="161"/>
      <c r="AC112" s="161"/>
      <c r="AD112" s="161"/>
      <c r="AE112" s="161"/>
      <c r="AF112" s="161"/>
      <c r="AG112" s="161"/>
      <c r="AH112" s="161"/>
      <c r="AI112" s="161"/>
      <c r="AJ112" s="161"/>
      <c r="AK112" s="161"/>
      <c r="AL112" s="161"/>
      <c r="AM112" s="161"/>
      <c r="AN112" s="350"/>
      <c r="AO112" s="8"/>
    </row>
    <row r="113" spans="1:41">
      <c r="A113" s="161"/>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c r="AB113" s="161"/>
      <c r="AC113" s="161"/>
      <c r="AD113" s="161"/>
      <c r="AE113" s="161"/>
      <c r="AF113" s="161"/>
      <c r="AG113" s="161"/>
      <c r="AH113" s="161"/>
      <c r="AI113" s="161"/>
      <c r="AJ113" s="161"/>
      <c r="AK113" s="161"/>
      <c r="AL113" s="161"/>
      <c r="AM113" s="161"/>
      <c r="AN113" s="350"/>
      <c r="AO113" s="8"/>
    </row>
    <row r="114" spans="1:41">
      <c r="A114" s="161"/>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c r="AA114" s="161"/>
      <c r="AB114" s="161"/>
      <c r="AC114" s="161"/>
      <c r="AD114" s="161"/>
      <c r="AE114" s="161"/>
      <c r="AF114" s="161"/>
      <c r="AG114" s="161"/>
      <c r="AH114" s="161"/>
      <c r="AI114" s="161"/>
      <c r="AJ114" s="161"/>
      <c r="AK114" s="161"/>
      <c r="AL114" s="161"/>
      <c r="AM114" s="161"/>
      <c r="AN114" s="350"/>
      <c r="AO114" s="8"/>
    </row>
    <row r="115" spans="1:41">
      <c r="A115" s="161"/>
      <c r="B115" s="161"/>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1"/>
      <c r="AL115" s="161"/>
      <c r="AM115" s="161"/>
      <c r="AN115" s="350"/>
      <c r="AO115" s="8"/>
    </row>
    <row r="116" spans="1:41">
      <c r="A116" s="161"/>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c r="AA116" s="161"/>
      <c r="AB116" s="161"/>
      <c r="AC116" s="161"/>
      <c r="AD116" s="161"/>
      <c r="AE116" s="161"/>
      <c r="AF116" s="161"/>
      <c r="AG116" s="161"/>
      <c r="AH116" s="161"/>
      <c r="AI116" s="161"/>
      <c r="AJ116" s="161"/>
      <c r="AK116" s="161"/>
      <c r="AL116" s="161"/>
      <c r="AM116" s="161"/>
      <c r="AN116" s="350"/>
      <c r="AO116" s="8"/>
    </row>
    <row r="117" spans="1:41">
      <c r="A117" s="161"/>
      <c r="B117" s="161"/>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1"/>
      <c r="AL117" s="161"/>
      <c r="AM117" s="161"/>
      <c r="AN117" s="350"/>
    </row>
    <row r="118" spans="1:41">
      <c r="A118" s="161"/>
      <c r="B118" s="161"/>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c r="AB118" s="161"/>
      <c r="AC118" s="161"/>
      <c r="AD118" s="161"/>
      <c r="AE118" s="161"/>
      <c r="AF118" s="161"/>
      <c r="AG118" s="161"/>
      <c r="AH118" s="161"/>
      <c r="AI118" s="161"/>
      <c r="AJ118" s="161"/>
      <c r="AK118" s="161"/>
      <c r="AL118" s="161"/>
      <c r="AM118" s="161"/>
      <c r="AN118" s="350"/>
    </row>
    <row r="119" spans="1:41">
      <c r="A119" s="161"/>
      <c r="B119" s="161"/>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350"/>
    </row>
    <row r="120" spans="1:41">
      <c r="A120" s="161"/>
      <c r="B120" s="161"/>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350"/>
    </row>
    <row r="121" spans="1:41">
      <c r="A121" s="161"/>
      <c r="B121" s="161"/>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161"/>
      <c r="AD121" s="161"/>
      <c r="AE121" s="161"/>
      <c r="AF121" s="161"/>
      <c r="AG121" s="161"/>
      <c r="AH121" s="161"/>
      <c r="AI121" s="161"/>
      <c r="AJ121" s="161"/>
      <c r="AK121" s="161"/>
      <c r="AL121" s="161"/>
      <c r="AM121" s="161"/>
      <c r="AN121" s="350"/>
    </row>
    <row r="122" spans="1:41">
      <c r="A122" s="161"/>
      <c r="B122" s="161"/>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1"/>
      <c r="AN122" s="350"/>
    </row>
    <row r="123" spans="1:41">
      <c r="A123" s="161"/>
      <c r="B123" s="161"/>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1"/>
      <c r="AN123" s="350"/>
    </row>
  </sheetData>
  <sheetProtection algorithmName="SHA-512" hashValue="bxOS3CHt13yu15A35nF18I64L6b8mgLcx9YigR/YvCjU3sUppwU869zuwCsBBYEuQGp21iR5bsTcOdx355am7g==" saltValue="BDcU44HibQFkOxp89QAVgg==" spinCount="100000" sheet="1" objects="1" scenarios="1" formatCells="0"/>
  <mergeCells count="171">
    <mergeCell ref="X5:Z5"/>
    <mergeCell ref="AC5:AK5"/>
    <mergeCell ref="X6:Z6"/>
    <mergeCell ref="AC6:AK6"/>
    <mergeCell ref="AC3:AD3"/>
    <mergeCell ref="AE3:AJ3"/>
    <mergeCell ref="X4:Z4"/>
    <mergeCell ref="AC4:AK4"/>
    <mergeCell ref="X7:Z7"/>
    <mergeCell ref="AC7:AK7"/>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BK12:BL12"/>
    <mergeCell ref="BM12:BN12"/>
    <mergeCell ref="BO12:BP12"/>
    <mergeCell ref="BQ12:BR12"/>
    <mergeCell ref="BS12:BT12"/>
    <mergeCell ref="BU12:BV12"/>
    <mergeCell ref="BA11:BJ12"/>
    <mergeCell ref="BK11:CF11"/>
    <mergeCell ref="CG11:DB11"/>
    <mergeCell ref="B17:C17"/>
    <mergeCell ref="AJ17:AL17"/>
    <mergeCell ref="B18:C18"/>
    <mergeCell ref="AJ18:AL18"/>
    <mergeCell ref="B19:C19"/>
    <mergeCell ref="AJ19:AL19"/>
    <mergeCell ref="B14:C14"/>
    <mergeCell ref="AJ14:AL14"/>
    <mergeCell ref="B15:C15"/>
    <mergeCell ref="AJ15:AL15"/>
    <mergeCell ref="B16:C16"/>
    <mergeCell ref="AJ16:AL16"/>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48:C48"/>
    <mergeCell ref="AJ48:AL48"/>
    <mergeCell ref="B49:C49"/>
    <mergeCell ref="AJ49:AL49"/>
    <mergeCell ref="B44:C44"/>
    <mergeCell ref="AJ44:AL44"/>
    <mergeCell ref="B45:C45"/>
    <mergeCell ref="AJ45:AL45"/>
    <mergeCell ref="B47:C47"/>
    <mergeCell ref="AJ47:AL47"/>
    <mergeCell ref="B46:C46"/>
    <mergeCell ref="AJ46:AL46"/>
    <mergeCell ref="B53:C53"/>
    <mergeCell ref="AJ53:AL53"/>
    <mergeCell ref="B54:C54"/>
    <mergeCell ref="AJ54:AL54"/>
    <mergeCell ref="B55:C55"/>
    <mergeCell ref="AJ55:AL55"/>
    <mergeCell ref="B52:C52"/>
    <mergeCell ref="AJ52:AL52"/>
    <mergeCell ref="B50:C50"/>
    <mergeCell ref="AJ50:AL50"/>
    <mergeCell ref="B51:C51"/>
    <mergeCell ref="AJ51:AL51"/>
    <mergeCell ref="B56:C56"/>
    <mergeCell ref="AJ56:AL56"/>
    <mergeCell ref="AJ60:AL60"/>
    <mergeCell ref="B57:C57"/>
    <mergeCell ref="AJ57:AL57"/>
    <mergeCell ref="B58:C58"/>
    <mergeCell ref="AJ58:AL58"/>
    <mergeCell ref="B59:C59"/>
    <mergeCell ref="AJ59:AL59"/>
    <mergeCell ref="B60:C60"/>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s>
  <phoneticPr fontId="16"/>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22</vt:i4>
      </vt:variant>
    </vt:vector>
  </HeadingPairs>
  <TitlesOfParts>
    <vt:vector size="39" baseType="lpstr">
      <vt:lpstr>①入力シート</vt:lpstr>
      <vt:lpstr>②積算表</vt:lpstr>
      <vt:lpstr>加算区分</vt:lpstr>
      <vt:lpstr>保育単価表</vt:lpstr>
      <vt:lpstr>保育単価表 2</vt:lpstr>
      <vt:lpstr>保育単価表②</vt:lpstr>
      <vt:lpstr>保育単価表②2</vt:lpstr>
      <vt:lpstr>市独自助成</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保育単価表!Print_Area</vt:lpstr>
      <vt:lpstr>'保育単価表 2'!Print_Area</vt:lpstr>
      <vt:lpstr>⑤入力シート2!Print_Titles</vt:lpstr>
      <vt:lpstr>⑥入力シート3!Print_Titles</vt:lpstr>
      <vt:lpstr>保育単価表!Print_Titles</vt:lpstr>
      <vt:lpstr>'保育単価表 2'!Print_Titles</vt:lpstr>
      <vt:lpstr>休日人数</vt:lpstr>
      <vt:lpstr>休日保育</vt:lpstr>
      <vt:lpstr>市休日保育</vt:lpstr>
      <vt:lpstr>単価表</vt:lpstr>
      <vt:lpstr>単価表2</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2021-09-01T06:43:50Z</cp:lastPrinted>
  <dcterms:created xsi:type="dcterms:W3CDTF">2020-09-07T07:26:49Z</dcterms:created>
  <dcterms:modified xsi:type="dcterms:W3CDTF">2021-09-08T02:03:37Z</dcterms:modified>
</cp:coreProperties>
</file>