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20_給付費・向上支援費\070_給付担当共有\030_処遇共有\いろいろな作業部屋\みんなで更新フォルダ\R2積算表\"/>
    </mc:Choice>
  </mc:AlternateContent>
  <workbookProtection workbookPassword="9207" lockStructure="1"/>
  <bookViews>
    <workbookView xWindow="0" yWindow="0" windowWidth="15345" windowHeight="3825" tabRatio="670"/>
  </bookViews>
  <sheets>
    <sheet name="積算表（教育）" sheetId="1" r:id="rId1"/>
    <sheet name="加算区分" sheetId="2" state="hidden" r:id="rId2"/>
    <sheet name="こども園 本単価表（教育）" sheetId="3" state="hidden" r:id="rId3"/>
    <sheet name="こども園 本単価表②" sheetId="8" state="hidden" r:id="rId4"/>
    <sheet name="積算表（保育）" sheetId="5" r:id="rId5"/>
    <sheet name="保育単価表（保育）" sheetId="6" state="hidden" r:id="rId6"/>
    <sheet name="保育単価表②（保育）" sheetId="9" state="hidden" r:id="rId7"/>
  </sheets>
  <externalReferences>
    <externalReference r:id="rId8"/>
  </externalReferences>
  <definedNames>
    <definedName name="_Fill" localSheetId="1" hidden="1">#REF!</definedName>
    <definedName name="_Fill" hidden="1">#REF!</definedName>
    <definedName name="_xlnm._FilterDatabase" localSheetId="2" hidden="1">'こども園 本単価表（教育）'!$B$4:$BU$6</definedName>
    <definedName name="_xlnm._FilterDatabase" localSheetId="5" hidden="1">'保育単価表（保育）'!$B$7:$CL$78</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2">'こども園 本単価表（教育）'!$A$1:$BX$40</definedName>
    <definedName name="_xlnm.Print_Area" localSheetId="3">'こども園 本単価表②'!$A$1:$W$58</definedName>
    <definedName name="_xlnm.Print_Area" localSheetId="0">'積算表（教育）'!$A$1:$AF$60</definedName>
    <definedName name="_xlnm.Print_Area" localSheetId="4">'積算表（保育）'!$A$1:$AF$67</definedName>
    <definedName name="_xlnm.Print_Area" localSheetId="5">'保育単価表（保育）'!$A$1:$BV$78</definedName>
    <definedName name="_xlnm.Print_Area" localSheetId="6">'保育単価表②（保育）'!$A$1:$W$47</definedName>
    <definedName name="_xlnm.Print_Titles" localSheetId="2">'こども園 本単価表（教育）'!$B:$E,'こども園 本単価表（教育）'!$1:$6</definedName>
    <definedName name="_xlnm.Print_Titles" localSheetId="5">'保育単価表（保育）'!$B:$E,'保育単価表（保育）'!$1:$6</definedName>
    <definedName name="引上率">[1]単価引上率!$B$2</definedName>
    <definedName name="教育単価表">'こども園 本単価表（教育）'!$A$6:$BX$40</definedName>
    <definedName name="教育定員">'積算表（教育）'!$AO$2:$AP$19</definedName>
    <definedName name="平均勤続年数">加算区分!$B$3:$F$14</definedName>
    <definedName name="保育単価表">'保育単価表（保育）'!$A$6:$BR$78</definedName>
    <definedName name="保育定員">'積算表（保育）'!$AO$2:$AP$21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3" i="1" l="1"/>
  <c r="AC42" i="1"/>
  <c r="Y43" i="1"/>
  <c r="Y42" i="1"/>
  <c r="U43" i="1"/>
  <c r="U42" i="1"/>
  <c r="AE45" i="5" l="1"/>
  <c r="AC45" i="5"/>
  <c r="AA45" i="5"/>
  <c r="Y45" i="5"/>
  <c r="W45" i="5"/>
  <c r="U45" i="5"/>
  <c r="S45" i="5"/>
  <c r="Q45" i="5"/>
  <c r="O45" i="5"/>
  <c r="M45" i="5"/>
  <c r="M53" i="5" l="1"/>
  <c r="M52" i="5"/>
  <c r="Q25" i="5" l="1"/>
  <c r="L25" i="5"/>
  <c r="G25" i="5"/>
  <c r="M49" i="5" l="1"/>
  <c r="AC48" i="1"/>
  <c r="Y48" i="1"/>
  <c r="U48" i="1"/>
  <c r="Q62" i="5" l="1"/>
  <c r="O49" i="5" l="1"/>
  <c r="Q49" i="5"/>
  <c r="S49" i="5"/>
  <c r="U49" i="5"/>
  <c r="W49" i="5"/>
  <c r="Y49" i="5"/>
  <c r="AA49" i="5"/>
  <c r="AC49" i="5"/>
  <c r="AE49" i="5"/>
  <c r="AE48" i="5" l="1"/>
  <c r="AC48" i="5"/>
  <c r="W48" i="5"/>
  <c r="AA48" i="5"/>
  <c r="Y48" i="5"/>
  <c r="U48" i="5"/>
  <c r="S48" i="5"/>
  <c r="Q48" i="5"/>
  <c r="O48" i="5"/>
  <c r="M48" i="5"/>
  <c r="AE46" i="5"/>
  <c r="AC46" i="5"/>
  <c r="AA46" i="5"/>
  <c r="Y46" i="5"/>
  <c r="W46" i="5"/>
  <c r="U46" i="5"/>
  <c r="S46" i="5"/>
  <c r="Q46" i="5"/>
  <c r="O46" i="5"/>
  <c r="M46" i="5"/>
  <c r="U40" i="1" l="1"/>
  <c r="W42" i="5" s="1"/>
  <c r="V7" i="5"/>
  <c r="V5" i="5"/>
  <c r="V60" i="5" s="1"/>
  <c r="V4" i="5"/>
  <c r="V3" i="5"/>
  <c r="Y2" i="5"/>
  <c r="R60" i="5" s="1"/>
  <c r="AE42" i="5" l="1"/>
  <c r="U42" i="5"/>
  <c r="M42" i="5"/>
  <c r="AA42" i="5"/>
  <c r="S42" i="5"/>
  <c r="O42" i="5"/>
  <c r="Y42" i="5"/>
  <c r="AC42" i="5"/>
  <c r="Q42" i="5"/>
  <c r="AC47" i="1" l="1"/>
  <c r="Y47" i="1"/>
  <c r="U47" i="1"/>
  <c r="AC46" i="1"/>
  <c r="Y46" i="1"/>
  <c r="U46" i="1"/>
  <c r="AC39" i="1"/>
  <c r="Y39" i="1"/>
  <c r="U39" i="1"/>
  <c r="K42" i="5" l="1"/>
  <c r="AC40" i="1"/>
  <c r="Y40" i="1"/>
  <c r="AA16" i="1"/>
  <c r="AU6" i="1" s="1"/>
  <c r="AJ17" i="1"/>
  <c r="AJ16" i="1"/>
  <c r="Q16" i="5"/>
  <c r="Y45" i="1" l="1"/>
  <c r="Y49" i="1" s="1"/>
  <c r="U45" i="1"/>
  <c r="U49" i="1" s="1"/>
  <c r="AC45" i="1"/>
  <c r="AJ20" i="1"/>
  <c r="AJ21" i="1" s="1"/>
  <c r="AV6" i="1" s="1"/>
  <c r="AE44" i="5"/>
  <c r="AC44" i="5"/>
  <c r="AA44" i="5"/>
  <c r="Y44" i="5"/>
  <c r="W44" i="5"/>
  <c r="U44" i="5"/>
  <c r="S44" i="5"/>
  <c r="Q44" i="5"/>
  <c r="O44" i="5"/>
  <c r="AV7" i="1" l="1"/>
  <c r="AV8" i="1"/>
  <c r="AV9" i="1"/>
  <c r="AV4" i="1"/>
  <c r="AA1" i="5" l="1"/>
  <c r="AA1" i="1" l="1"/>
  <c r="M50" i="1" l="1"/>
  <c r="U38" i="1" l="1"/>
  <c r="U37" i="1"/>
  <c r="AC61" i="5" l="1"/>
  <c r="U61" i="5"/>
  <c r="Q61" i="5"/>
  <c r="M51" i="5" l="1"/>
  <c r="K39" i="5"/>
  <c r="G22" i="5"/>
  <c r="G16" i="5"/>
  <c r="M53" i="1"/>
  <c r="M52" i="1"/>
  <c r="M51" i="1"/>
  <c r="M54" i="1" l="1"/>
  <c r="AC62" i="5" l="1"/>
  <c r="U62" i="5"/>
  <c r="Q22" i="5" l="1"/>
  <c r="L22" i="5"/>
  <c r="M64" i="5" s="1"/>
  <c r="Q21" i="1"/>
  <c r="V24" i="1" s="1"/>
  <c r="L21" i="1"/>
  <c r="M65" i="5" l="1"/>
  <c r="M29" i="5"/>
  <c r="V25" i="5"/>
  <c r="M63" i="5"/>
  <c r="M66" i="5" l="1"/>
  <c r="M32" i="5" s="1"/>
  <c r="K47" i="5"/>
  <c r="M47" i="5" s="1"/>
  <c r="K40" i="5"/>
  <c r="AE47" i="5" l="1"/>
  <c r="W47" i="5"/>
  <c r="O47" i="5"/>
  <c r="AC47" i="5"/>
  <c r="U47" i="5"/>
  <c r="Q47" i="5"/>
  <c r="AA47" i="5"/>
  <c r="S47" i="5"/>
  <c r="Y47" i="5"/>
  <c r="AC41" i="1"/>
  <c r="Y41" i="1"/>
  <c r="U41" i="1"/>
  <c r="Y36" i="1" l="1"/>
  <c r="U36" i="1"/>
  <c r="AC35" i="1"/>
  <c r="Y35" i="1"/>
  <c r="U35" i="1"/>
  <c r="U34" i="1"/>
  <c r="U33" i="1"/>
  <c r="U44" i="1" l="1"/>
  <c r="AA16" i="5"/>
  <c r="AU9" i="5" s="1"/>
  <c r="M39" i="5" l="1"/>
  <c r="O39" i="5"/>
  <c r="AU6" i="5"/>
  <c r="AU7" i="5"/>
  <c r="AU8" i="5"/>
  <c r="AU4" i="5"/>
  <c r="M41" i="5" l="1"/>
  <c r="M43" i="5" s="1"/>
  <c r="M44" i="5"/>
  <c r="U41" i="5"/>
  <c r="AC41" i="5"/>
  <c r="S41" i="5"/>
  <c r="W41" i="5"/>
  <c r="AE41" i="5"/>
  <c r="Q41" i="5"/>
  <c r="Y41" i="5"/>
  <c r="O41" i="5"/>
  <c r="O43" i="5" s="1"/>
  <c r="AC39" i="5"/>
  <c r="AA41" i="5"/>
  <c r="AE39" i="5"/>
  <c r="S39" i="5"/>
  <c r="Q39" i="5"/>
  <c r="W39" i="5"/>
  <c r="U39" i="5"/>
  <c r="AA40" i="5"/>
  <c r="Y39" i="5"/>
  <c r="Y40" i="5"/>
  <c r="AA39" i="5"/>
  <c r="M50" i="5" l="1"/>
  <c r="M54" i="5" s="1"/>
  <c r="M55" i="5" s="1"/>
  <c r="S50" i="5"/>
  <c r="O50" i="5"/>
  <c r="O54" i="5" s="1"/>
  <c r="O55" i="5" s="1"/>
  <c r="S43" i="5"/>
  <c r="W43" i="5"/>
  <c r="W50" i="5" s="1"/>
  <c r="AC43" i="5"/>
  <c r="Y43" i="5"/>
  <c r="Q43" i="5"/>
  <c r="AA43" i="5"/>
  <c r="AA50" i="5" s="1"/>
  <c r="U43" i="5"/>
  <c r="AE43" i="5"/>
  <c r="AE50" i="5" l="1"/>
  <c r="AE54" i="5" s="1"/>
  <c r="AE55" i="5" s="1"/>
  <c r="Y50" i="5"/>
  <c r="Y54" i="5" s="1"/>
  <c r="Y55" i="5" s="1"/>
  <c r="U50" i="5"/>
  <c r="U54" i="5" s="1"/>
  <c r="U55" i="5" s="1"/>
  <c r="AC50" i="5"/>
  <c r="AC54" i="5" s="1"/>
  <c r="AC55" i="5" s="1"/>
  <c r="Q50" i="5"/>
  <c r="Q54" i="5" s="1"/>
  <c r="Q55" i="5" s="1"/>
  <c r="S54" i="5"/>
  <c r="S55" i="5" s="1"/>
  <c r="W54" i="5"/>
  <c r="W55" i="5" s="1"/>
  <c r="AA54" i="5"/>
  <c r="AA55" i="5" s="1"/>
  <c r="F14" i="2"/>
  <c r="F13" i="2"/>
  <c r="F12" i="2"/>
  <c r="F11" i="2"/>
  <c r="F10" i="2"/>
  <c r="F9" i="2"/>
  <c r="F8" i="2"/>
  <c r="F7" i="2"/>
  <c r="F6" i="2"/>
  <c r="F5" i="2"/>
  <c r="F4" i="2"/>
  <c r="F3" i="2"/>
  <c r="AC34" i="1"/>
  <c r="Y34" i="1"/>
  <c r="Y33" i="1"/>
  <c r="AU7" i="1"/>
  <c r="M57" i="5" l="1"/>
  <c r="M59" i="5"/>
  <c r="M31" i="5" s="1"/>
  <c r="M30" i="5" s="1"/>
  <c r="M58" i="5"/>
  <c r="M28" i="5" s="1"/>
  <c r="M27" i="5" s="1"/>
  <c r="AU4" i="1"/>
  <c r="AC33" i="1" s="1"/>
  <c r="AU8" i="1"/>
  <c r="AU9" i="1"/>
  <c r="M56" i="5" l="1"/>
  <c r="U55" i="1"/>
  <c r="U56" i="1" s="1"/>
  <c r="AC44" i="1" l="1"/>
  <c r="Y44" i="1"/>
  <c r="AC49" i="1"/>
  <c r="Y55" i="1" l="1"/>
  <c r="Y56" i="1" s="1"/>
  <c r="AC55" i="1"/>
  <c r="AC56" i="1" s="1"/>
  <c r="M60" i="1" l="1"/>
  <c r="M27" i="1" s="1"/>
  <c r="M59" i="1"/>
  <c r="M58" i="1"/>
  <c r="M26" i="1" l="1"/>
  <c r="M57" i="1"/>
</calcChain>
</file>

<file path=xl/sharedStrings.xml><?xml version="1.0" encoding="utf-8"?>
<sst xmlns="http://schemas.openxmlformats.org/spreadsheetml/2006/main" count="2423" uniqueCount="581">
  <si>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</si>
  <si>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</si>
  <si>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</si>
  <si>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</si>
  <si>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</si>
  <si>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</si>
  <si>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</si>
  <si>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</si>
  <si>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</si>
  <si>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</si>
  <si>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</si>
  <si>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</si>
  <si>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</si>
  <si>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</si>
  <si>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</si>
  <si>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処遇改善等加算Ⅰ</t>
    <rPh sb="0" eb="2">
      <t>ショグウ</t>
    </rPh>
    <rPh sb="2" eb="4">
      <t>カイゼン</t>
    </rPh>
    <rPh sb="4" eb="5">
      <t>トウ</t>
    </rPh>
    <rPh sb="5" eb="7">
      <t>カサン</t>
    </rPh>
    <phoneticPr fontId="1"/>
  </si>
  <si>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</si>
  <si>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</si>
  <si>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</si>
  <si>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満３歳児</t>
    <rPh sb="0" eb="1">
      <t>マン</t>
    </rPh>
    <rPh sb="2" eb="4">
      <t>サイジ</t>
    </rPh>
    <phoneticPr fontId="8"/>
  </si>
  <si>
    <t>３歳児</t>
    <rPh sb="1" eb="2">
      <t>サイ</t>
    </rPh>
    <rPh sb="2" eb="3">
      <t>ジ</t>
    </rPh>
    <phoneticPr fontId="8"/>
  </si>
  <si>
    <t>４歳以上児</t>
    <rPh sb="1" eb="2">
      <t>サイ</t>
    </rPh>
    <rPh sb="2" eb="4">
      <t>イジョウ</t>
    </rPh>
    <rPh sb="4" eb="5">
      <t>ジ</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</si>
  <si>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</si>
  <si>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</si>
  <si>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</si>
  <si>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</si>
  <si>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</si>
  <si>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副園長・教頭配置加算</t>
    <rPh sb="0" eb="3">
      <t>フクエンチョウ</t>
    </rPh>
    <rPh sb="4" eb="6">
      <t>キョウトウ</t>
    </rPh>
    <rPh sb="6" eb="8">
      <t>ハイチ</t>
    </rPh>
    <rPh sb="8" eb="10">
      <t>カサン</t>
    </rPh>
    <phoneticPr fontId="8"/>
  </si>
  <si>
    <t>３歳児配置改善加算</t>
    <rPh sb="1" eb="2">
      <t>サイ</t>
    </rPh>
    <rPh sb="2" eb="3">
      <t>ジ</t>
    </rPh>
    <rPh sb="3" eb="5">
      <t>ハイチ</t>
    </rPh>
    <rPh sb="5" eb="7">
      <t>カイゼン</t>
    </rPh>
    <rPh sb="7" eb="9">
      <t>カサン</t>
    </rPh>
    <phoneticPr fontId="8"/>
  </si>
  <si>
    <t>チーム保育加配加算</t>
    <rPh sb="3" eb="5">
      <t>ホイク</t>
    </rPh>
    <rPh sb="5" eb="7">
      <t>カハイ</t>
    </rPh>
    <rPh sb="7" eb="9">
      <t>カサン</t>
    </rPh>
    <phoneticPr fontId="5"/>
  </si>
  <si>
    <t>通園送迎加算</t>
    <rPh sb="0" eb="2">
      <t>ツウエン</t>
    </rPh>
    <rPh sb="2" eb="4">
      <t>ソウゲイ</t>
    </rPh>
    <rPh sb="4" eb="6">
      <t>カサン</t>
    </rPh>
    <phoneticPr fontId="1"/>
  </si>
  <si>
    <t>②合計</t>
    <rPh sb="1" eb="3">
      <t>ゴウケイ</t>
    </rPh>
    <phoneticPr fontId="4"/>
  </si>
  <si>
    <t>加減調整部分③</t>
    <rPh sb="0" eb="2">
      <t>カゲン</t>
    </rPh>
    <rPh sb="2" eb="4">
      <t>チョウセイ</t>
    </rPh>
    <rPh sb="4" eb="6">
      <t>ブブン</t>
    </rPh>
    <phoneticPr fontId="4"/>
  </si>
  <si>
    <t>年齢別配置基準を下回る場合</t>
    <rPh sb="0" eb="2">
      <t>ネンレイ</t>
    </rPh>
    <rPh sb="2" eb="3">
      <t>ベツ</t>
    </rPh>
    <rPh sb="3" eb="5">
      <t>ハイチ</t>
    </rPh>
    <rPh sb="5" eb="7">
      <t>キジュン</t>
    </rPh>
    <rPh sb="8" eb="10">
      <t>シタマワ</t>
    </rPh>
    <rPh sb="11" eb="13">
      <t>バアイ</t>
    </rPh>
    <phoneticPr fontId="1"/>
  </si>
  <si>
    <t>定員を恒常的に超過する場合</t>
    <rPh sb="0" eb="2">
      <t>テイイン</t>
    </rPh>
    <rPh sb="3" eb="6">
      <t>コウジョウテキ</t>
    </rPh>
    <rPh sb="7" eb="9">
      <t>チョウカ</t>
    </rPh>
    <rPh sb="11" eb="13">
      <t>バアイ</t>
    </rPh>
    <phoneticPr fontId="8"/>
  </si>
  <si>
    <t>③合計</t>
    <rPh sb="1" eb="3">
      <t>ゴウケイ</t>
    </rPh>
    <phoneticPr fontId="4"/>
  </si>
  <si>
    <t>特定加算④</t>
    <rPh sb="0" eb="2">
      <t>トクテイ</t>
    </rPh>
    <rPh sb="2" eb="4">
      <t>カサン</t>
    </rPh>
    <phoneticPr fontId="8"/>
  </si>
  <si>
    <t>療育支援加算</t>
    <rPh sb="0" eb="2">
      <t>リョウイク</t>
    </rPh>
    <rPh sb="2" eb="4">
      <t>シエン</t>
    </rPh>
    <rPh sb="4" eb="6">
      <t>カサン</t>
    </rPh>
    <phoneticPr fontId="1"/>
  </si>
  <si>
    <t>事務負担対応加配加算</t>
    <rPh sb="0" eb="2">
      <t>ジム</t>
    </rPh>
    <rPh sb="2" eb="4">
      <t>フタン</t>
    </rPh>
    <rPh sb="4" eb="6">
      <t>タイオウ</t>
    </rPh>
    <rPh sb="6" eb="8">
      <t>カハイ</t>
    </rPh>
    <rPh sb="8" eb="10">
      <t>カサン</t>
    </rPh>
    <phoneticPr fontId="8"/>
  </si>
  <si>
    <t>④合計</t>
    <rPh sb="1" eb="3">
      <t>ゴウケイ</t>
    </rPh>
    <phoneticPr fontId="4"/>
  </si>
  <si>
    <t>処遇改善等加算の単価の合計額(②+④)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</si>
  <si>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</si>
  <si>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</si>
  <si>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</si>
  <si>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基礎分（②+③+④）</t>
    <rPh sb="0" eb="2">
      <t>キソ</t>
    </rPh>
    <rPh sb="2" eb="3">
      <t>ブン</t>
    </rPh>
    <phoneticPr fontId="4"/>
  </si>
  <si>
    <t>賃金改善要件分（②+③+④）</t>
    <rPh sb="0" eb="2">
      <t>チンギン</t>
    </rPh>
    <rPh sb="2" eb="4">
      <t>カイゼン</t>
    </rPh>
    <rPh sb="4" eb="6">
      <t>ヨウケン</t>
    </rPh>
    <rPh sb="6" eb="7">
      <t>ブン</t>
    </rPh>
    <phoneticPr fontId="4"/>
  </si>
  <si>
    <t>職員一人当たりの
平均勤続年数</t>
    <phoneticPr fontId="8"/>
  </si>
  <si>
    <t>賃金改善要件分</t>
    <rPh sb="0" eb="2">
      <t>チンギン</t>
    </rPh>
    <rPh sb="2" eb="4">
      <t>カイゼン</t>
    </rPh>
    <rPh sb="4" eb="6">
      <t>ヨウケン</t>
    </rPh>
    <rPh sb="6" eb="7">
      <t>ブン</t>
    </rPh>
    <phoneticPr fontId="4"/>
  </si>
  <si>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</si>
  <si>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</si>
  <si>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</si>
  <si>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</si>
  <si>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</si>
  <si>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</si>
  <si>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</si>
  <si>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</si>
  <si>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</si>
  <si>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</si>
  <si>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</si>
  <si>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</si>
  <si>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</si>
  <si>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</si>
  <si>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認定
区分</t>
    <rPh sb="0" eb="2">
      <t>ニンテイ</t>
    </rPh>
    <rPh sb="3" eb="5">
      <t>クブン</t>
    </rPh>
    <phoneticPr fontId="5"/>
  </si>
  <si>
    <t>年齢区分</t>
    <rPh sb="0" eb="2">
      <t>ネンレイ</t>
    </rPh>
    <rPh sb="2" eb="4">
      <t>クブン</t>
    </rPh>
    <phoneticPr fontId="8"/>
  </si>
  <si>
    <t>基本分単価</t>
    <rPh sb="0" eb="2">
      <t>キホン</t>
    </rPh>
    <rPh sb="2" eb="3">
      <t>ブン</t>
    </rPh>
    <rPh sb="3" eb="4">
      <t>タン</t>
    </rPh>
    <rPh sb="4" eb="5">
      <t>アタイ</t>
    </rPh>
    <phoneticPr fontId="8"/>
  </si>
  <si>
    <t>処遇改善等加算Ⅰ</t>
    <phoneticPr fontId="1"/>
  </si>
  <si>
    <t>副園長・教頭配置加算</t>
    <rPh sb="0" eb="3">
      <t>フクエンチョウ</t>
    </rPh>
    <rPh sb="4" eb="6">
      <t>キョウトウ</t>
    </rPh>
    <rPh sb="6" eb="8">
      <t>ハイチ</t>
    </rPh>
    <rPh sb="8" eb="10">
      <t>カサン</t>
    </rPh>
    <phoneticPr fontId="5"/>
  </si>
  <si>
    <r>
      <t xml:space="preserve">学級編制調整加配加算
</t>
    </r>
    <r>
      <rPr>
        <sz val="7"/>
        <rFont val="HGｺﾞｼｯｸM"/>
        <family val="3"/>
        <charset val="128"/>
      </rPr>
      <t>※1号･2号の利用定員の合計が
36人以上300人以下の場合に加算</t>
    </r>
    <rPh sb="0" eb="2">
      <t>ガッキュウ</t>
    </rPh>
    <rPh sb="2" eb="4">
      <t>ヘンセイ</t>
    </rPh>
    <rPh sb="4" eb="6">
      <t>チョウセイ</t>
    </rPh>
    <rPh sb="6" eb="8">
      <t>カハイ</t>
    </rPh>
    <rPh sb="8" eb="10">
      <t>カサン</t>
    </rPh>
    <phoneticPr fontId="5"/>
  </si>
  <si>
    <t>３歳児配置改善加算</t>
    <rPh sb="1" eb="3">
      <t>サイジ</t>
    </rPh>
    <rPh sb="3" eb="5">
      <t>ハイチ</t>
    </rPh>
    <rPh sb="5" eb="7">
      <t>カイゼン</t>
    </rPh>
    <rPh sb="7" eb="9">
      <t>カサン</t>
    </rPh>
    <phoneticPr fontId="5"/>
  </si>
  <si>
    <t>満３歳児対応加配加算
(3歳児配置改善加算無し)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5"/>
  </si>
  <si>
    <t>満３歳児対応加配加算
(3歳児配置改善加算有り)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5"/>
  </si>
  <si>
    <t>チーム保育加配加算
※加配1人当たり単価</t>
    <rPh sb="3" eb="5">
      <t>ホイク</t>
    </rPh>
    <rPh sb="5" eb="7">
      <t>カハイ</t>
    </rPh>
    <rPh sb="7" eb="9">
      <t>カサン</t>
    </rPh>
    <phoneticPr fontId="5"/>
  </si>
  <si>
    <t>通園送迎加算</t>
    <rPh sb="0" eb="2">
      <t>ツウエン</t>
    </rPh>
    <rPh sb="2" eb="4">
      <t>ソウゲイ</t>
    </rPh>
    <rPh sb="4" eb="6">
      <t>カサン</t>
    </rPh>
    <phoneticPr fontId="5"/>
  </si>
  <si>
    <r>
      <t xml:space="preserve">外部監査費
加算
</t>
    </r>
    <r>
      <rPr>
        <sz val="6"/>
        <rFont val="HGｺﾞｼｯｸM"/>
        <family val="3"/>
        <charset val="128"/>
      </rPr>
      <t>※認定こども園全体の利用定員の区分に応じて加算
※3月分の単価に加算</t>
    </r>
    <rPh sb="0" eb="2">
      <t>ガイブ</t>
    </rPh>
    <rPh sb="2" eb="4">
      <t>カンサ</t>
    </rPh>
    <rPh sb="4" eb="5">
      <t>ヒ</t>
    </rPh>
    <rPh sb="6" eb="8">
      <t>カサン</t>
    </rPh>
    <rPh sb="24" eb="26">
      <t>クブン</t>
    </rPh>
    <rPh sb="27" eb="28">
      <t>オウ</t>
    </rPh>
    <rPh sb="30" eb="32">
      <t>カサン</t>
    </rPh>
    <phoneticPr fontId="5"/>
  </si>
  <si>
    <t>減価償却費
加算</t>
    <rPh sb="0" eb="2">
      <t>ゲンカ</t>
    </rPh>
    <rPh sb="2" eb="5">
      <t>ショウキャクヒ</t>
    </rPh>
    <rPh sb="6" eb="8">
      <t>カサン</t>
    </rPh>
    <phoneticPr fontId="5"/>
  </si>
  <si>
    <t>賃借料
加算</t>
    <rPh sb="0" eb="3">
      <t>チンシャクリョウ</t>
    </rPh>
    <rPh sb="4" eb="6">
      <t>カサン</t>
    </rPh>
    <phoneticPr fontId="5"/>
  </si>
  <si>
    <t>事務職員雇上費
加算</t>
    <rPh sb="0" eb="2">
      <t>ジム</t>
    </rPh>
    <rPh sb="2" eb="4">
      <t>ショクイン</t>
    </rPh>
    <rPh sb="4" eb="5">
      <t>ヤト</t>
    </rPh>
    <rPh sb="5" eb="6">
      <t>ア</t>
    </rPh>
    <rPh sb="6" eb="7">
      <t>ヒ</t>
    </rPh>
    <rPh sb="8" eb="10">
      <t>カサン</t>
    </rPh>
    <phoneticPr fontId="5"/>
  </si>
  <si>
    <t>主幹教諭等の専任化により子育て支援の取り組みを実施していない場合</t>
    <rPh sb="0" eb="2">
      <t>シュカン</t>
    </rPh>
    <rPh sb="2" eb="5">
      <t>キョウユナド</t>
    </rPh>
    <rPh sb="6" eb="8">
      <t>センニン</t>
    </rPh>
    <rPh sb="8" eb="9">
      <t>カ</t>
    </rPh>
    <rPh sb="12" eb="14">
      <t>コソダ</t>
    </rPh>
    <rPh sb="15" eb="17">
      <t>シエン</t>
    </rPh>
    <rPh sb="18" eb="19">
      <t>ト</t>
    </rPh>
    <rPh sb="20" eb="21">
      <t>ク</t>
    </rPh>
    <rPh sb="23" eb="25">
      <t>ジッシ</t>
    </rPh>
    <rPh sb="30" eb="32">
      <t>バアイ</t>
    </rPh>
    <phoneticPr fontId="5"/>
  </si>
  <si>
    <t>年齢別配置基準を
下回る場合</t>
    <rPh sb="0" eb="2">
      <t>ネンレイ</t>
    </rPh>
    <rPh sb="2" eb="3">
      <t>ベツ</t>
    </rPh>
    <rPh sb="3" eb="5">
      <t>ハイチ</t>
    </rPh>
    <rPh sb="5" eb="7">
      <t>キジュン</t>
    </rPh>
    <rPh sb="9" eb="11">
      <t>シタマワ</t>
    </rPh>
    <rPh sb="12" eb="14">
      <t>バアイ</t>
    </rPh>
    <phoneticPr fontId="5"/>
  </si>
  <si>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5"/>
  </si>
  <si>
    <t>施設長に係る経過措置が
適用される場合</t>
    <rPh sb="0" eb="3">
      <t>シセツチョウ</t>
    </rPh>
    <rPh sb="4" eb="5">
      <t>カカ</t>
    </rPh>
    <rPh sb="6" eb="8">
      <t>ケイカ</t>
    </rPh>
    <rPh sb="8" eb="10">
      <t>ソチ</t>
    </rPh>
    <rPh sb="12" eb="14">
      <t>テキヨウ</t>
    </rPh>
    <rPh sb="17" eb="19">
      <t>バアイ</t>
    </rPh>
    <phoneticPr fontId="5"/>
  </si>
  <si>
    <t>定員を恒常的に超過する場合</t>
    <phoneticPr fontId="5"/>
  </si>
  <si>
    <t>処遇改善等
加算Ⅰ</t>
    <phoneticPr fontId="5"/>
  </si>
  <si>
    <t>処遇改善等加算Ⅰ</t>
    <phoneticPr fontId="1"/>
  </si>
  <si>
    <t>（注）</t>
    <phoneticPr fontId="5"/>
  </si>
  <si>
    <t>（注）</t>
    <rPh sb="0" eb="3">
      <t>チュウ</t>
    </rPh>
    <phoneticPr fontId="8"/>
  </si>
  <si>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</si>
  <si>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</si>
  <si>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</si>
  <si>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</si>
  <si>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</si>
  <si>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</si>
  <si>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</si>
  <si>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</si>
  <si>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</si>
  <si>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</si>
  <si>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</si>
  <si>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</si>
  <si>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</si>
  <si>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</si>
  <si>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</si>
  <si>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</si>
  <si>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</si>
  <si>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</si>
  <si>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</si>
  <si>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</si>
  <si>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　15人
　　まで</t>
    <rPh sb="3" eb="4">
      <t>ニン</t>
    </rPh>
    <phoneticPr fontId="8"/>
  </si>
  <si>
    <t>1号</t>
    <rPh sb="1" eb="2">
      <t>ゴウ</t>
    </rPh>
    <phoneticPr fontId="5"/>
  </si>
  <si>
    <t>×加算率</t>
    <rPh sb="1" eb="4">
      <t>カサンリツ</t>
    </rPh>
    <phoneticPr fontId="5"/>
  </si>
  <si>
    <t>＋</t>
  </si>
  <si>
    <t/>
  </si>
  <si>
    <t xml:space="preserve"> 　　 ～　15人</t>
    <rPh sb="8" eb="9">
      <t>ニン</t>
    </rPh>
    <phoneticPr fontId="5"/>
  </si>
  <si>
    <t>標　準</t>
    <rPh sb="0" eb="1">
      <t>シルベ</t>
    </rPh>
    <rPh sb="2" eb="3">
      <t>ジュン</t>
    </rPh>
    <phoneticPr fontId="5"/>
  </si>
  <si>
    <t>都市部</t>
    <rPh sb="0" eb="3">
      <t>トシブ</t>
    </rPh>
    <phoneticPr fontId="5"/>
  </si>
  <si>
    <t>　16人
　　から
　25人
　　まで</t>
    <rPh sb="3" eb="4">
      <t>ニン</t>
    </rPh>
    <rPh sb="13" eb="14">
      <t>ニン</t>
    </rPh>
    <phoneticPr fontId="8"/>
  </si>
  <si>
    <t>＋</t>
    <phoneticPr fontId="5"/>
  </si>
  <si>
    <t xml:space="preserve">  16人～　25人</t>
    <rPh sb="4" eb="5">
      <t>ニン</t>
    </rPh>
    <rPh sb="9" eb="10">
      <t>ニン</t>
    </rPh>
    <phoneticPr fontId="5"/>
  </si>
  <si>
    <t>　26人
　　から
　35人
　　まで</t>
    <rPh sb="3" eb="4">
      <t>ニン</t>
    </rPh>
    <rPh sb="13" eb="14">
      <t>ニン</t>
    </rPh>
    <phoneticPr fontId="8"/>
  </si>
  <si>
    <t xml:space="preserve">  26人～　35人</t>
    <rPh sb="4" eb="5">
      <t>ニン</t>
    </rPh>
    <rPh sb="9" eb="10">
      <t>ニン</t>
    </rPh>
    <phoneticPr fontId="5"/>
  </si>
  <si>
    <t>　36人
　　から
　45人
　　まで</t>
    <rPh sb="3" eb="4">
      <t>ニン</t>
    </rPh>
    <rPh sb="13" eb="14">
      <t>ニン</t>
    </rPh>
    <phoneticPr fontId="8"/>
  </si>
  <si>
    <t xml:space="preserve">  36人～　45人</t>
    <rPh sb="4" eb="5">
      <t>ニン</t>
    </rPh>
    <rPh sb="9" eb="10">
      <t>ニン</t>
    </rPh>
    <phoneticPr fontId="5"/>
  </si>
  <si>
    <t>　46人
　　から
　60人
　　まで</t>
    <rPh sb="3" eb="4">
      <t>ニン</t>
    </rPh>
    <rPh sb="13" eb="14">
      <t>ニン</t>
    </rPh>
    <phoneticPr fontId="8"/>
  </si>
  <si>
    <t xml:space="preserve">  46人～　60人</t>
    <rPh sb="4" eb="5">
      <t>ニン</t>
    </rPh>
    <rPh sb="9" eb="10">
      <t>ニン</t>
    </rPh>
    <phoneticPr fontId="5"/>
  </si>
  <si>
    <t>　61人
　　から
　75人
　　まで</t>
    <rPh sb="3" eb="4">
      <t>ニン</t>
    </rPh>
    <rPh sb="13" eb="14">
      <t>ニン</t>
    </rPh>
    <phoneticPr fontId="8"/>
  </si>
  <si>
    <t xml:space="preserve">  61人～　75人</t>
    <rPh sb="4" eb="5">
      <t>ニン</t>
    </rPh>
    <rPh sb="9" eb="10">
      <t>ニン</t>
    </rPh>
    <phoneticPr fontId="5"/>
  </si>
  <si>
    <t>　76人
　　から
　90人
　　まで</t>
    <rPh sb="3" eb="4">
      <t>ニン</t>
    </rPh>
    <rPh sb="13" eb="14">
      <t>ニン</t>
    </rPh>
    <phoneticPr fontId="8"/>
  </si>
  <si>
    <t xml:space="preserve">  76人～　90人</t>
    <rPh sb="4" eb="5">
      <t>ニン</t>
    </rPh>
    <rPh sb="9" eb="10">
      <t>ニン</t>
    </rPh>
    <phoneticPr fontId="5"/>
  </si>
  <si>
    <t>　91人
　　から
　105人
　　まで</t>
    <rPh sb="3" eb="4">
      <t>ニン</t>
    </rPh>
    <rPh sb="14" eb="15">
      <t>ニン</t>
    </rPh>
    <phoneticPr fontId="8"/>
  </si>
  <si>
    <t xml:space="preserve">  91人～ 105人</t>
    <rPh sb="4" eb="5">
      <t>ニン</t>
    </rPh>
    <rPh sb="10" eb="11">
      <t>ニン</t>
    </rPh>
    <phoneticPr fontId="5"/>
  </si>
  <si>
    <t>　106人
　　から
　120人
　　まで</t>
    <rPh sb="4" eb="5">
      <t>ニン</t>
    </rPh>
    <rPh sb="15" eb="16">
      <t>ニン</t>
    </rPh>
    <phoneticPr fontId="8"/>
  </si>
  <si>
    <t xml:space="preserve"> 106人～ 120人</t>
    <rPh sb="4" eb="5">
      <t>ニン</t>
    </rPh>
    <rPh sb="10" eb="11">
      <t>ニン</t>
    </rPh>
    <phoneticPr fontId="5"/>
  </si>
  <si>
    <t>　121人
　　から
　135人
　　まで</t>
    <rPh sb="4" eb="5">
      <t>ニン</t>
    </rPh>
    <rPh sb="15" eb="16">
      <t>ニン</t>
    </rPh>
    <phoneticPr fontId="8"/>
  </si>
  <si>
    <t xml:space="preserve"> 121人～ 135人</t>
    <rPh sb="4" eb="5">
      <t>ニン</t>
    </rPh>
    <rPh sb="10" eb="11">
      <t>ニン</t>
    </rPh>
    <phoneticPr fontId="5"/>
  </si>
  <si>
    <t>　136人
　　から
　150人
　　まで</t>
    <rPh sb="4" eb="5">
      <t>ニン</t>
    </rPh>
    <rPh sb="15" eb="16">
      <t>ニン</t>
    </rPh>
    <phoneticPr fontId="8"/>
  </si>
  <si>
    <t xml:space="preserve"> 136人～ 150人</t>
    <rPh sb="4" eb="5">
      <t>ニン</t>
    </rPh>
    <rPh sb="10" eb="11">
      <t>ニン</t>
    </rPh>
    <phoneticPr fontId="5"/>
  </si>
  <si>
    <t>　151人
　　から
　180人
　　まで</t>
    <rPh sb="4" eb="5">
      <t>ニン</t>
    </rPh>
    <rPh sb="15" eb="16">
      <t>ニン</t>
    </rPh>
    <phoneticPr fontId="8"/>
  </si>
  <si>
    <t xml:space="preserve"> 151人～ 180人</t>
    <rPh sb="4" eb="5">
      <t>ニン</t>
    </rPh>
    <rPh sb="10" eb="11">
      <t>ニン</t>
    </rPh>
    <phoneticPr fontId="5"/>
  </si>
  <si>
    <t>　181人
　　から
　210人
　　まで</t>
    <rPh sb="4" eb="5">
      <t>ニン</t>
    </rPh>
    <rPh sb="15" eb="16">
      <t>ニン</t>
    </rPh>
    <phoneticPr fontId="8"/>
  </si>
  <si>
    <t xml:space="preserve"> 181人～ 210人</t>
    <rPh sb="4" eb="5">
      <t>ニン</t>
    </rPh>
    <rPh sb="10" eb="11">
      <t>ニン</t>
    </rPh>
    <phoneticPr fontId="5"/>
  </si>
  <si>
    <t>　211人
　　から
　240人
　　まで</t>
    <rPh sb="4" eb="5">
      <t>ニン</t>
    </rPh>
    <rPh sb="15" eb="16">
      <t>ニン</t>
    </rPh>
    <phoneticPr fontId="8"/>
  </si>
  <si>
    <t xml:space="preserve"> 211人～ 240人</t>
    <rPh sb="4" eb="5">
      <t>ニン</t>
    </rPh>
    <rPh sb="10" eb="11">
      <t>ニン</t>
    </rPh>
    <phoneticPr fontId="5"/>
  </si>
  <si>
    <t>　241人
　　から
　270人
　　まで</t>
    <rPh sb="4" eb="5">
      <t>ニン</t>
    </rPh>
    <rPh sb="15" eb="16">
      <t>ニン</t>
    </rPh>
    <phoneticPr fontId="8"/>
  </si>
  <si>
    <t xml:space="preserve"> 241人～ 270人</t>
    <rPh sb="4" eb="5">
      <t>ニン</t>
    </rPh>
    <rPh sb="10" eb="11">
      <t>ニン</t>
    </rPh>
    <phoneticPr fontId="5"/>
  </si>
  <si>
    <t>　271人
　　から
　300人
　　まで</t>
    <rPh sb="4" eb="5">
      <t>ニン</t>
    </rPh>
    <rPh sb="15" eb="16">
      <t>ニン</t>
    </rPh>
    <phoneticPr fontId="8"/>
  </si>
  <si>
    <t xml:space="preserve"> 271人～ 300人</t>
    <rPh sb="4" eb="5">
      <t>ニン</t>
    </rPh>
    <rPh sb="10" eb="11">
      <t>ニン</t>
    </rPh>
    <phoneticPr fontId="5"/>
  </si>
  <si>
    <t>　301人
　　以上</t>
    <phoneticPr fontId="8"/>
  </si>
  <si>
    <t xml:space="preserve"> 301人～</t>
    <rPh sb="4" eb="5">
      <t>ニン</t>
    </rPh>
    <phoneticPr fontId="5"/>
  </si>
  <si>
    <t>16/100
地域</t>
    <phoneticPr fontId="8"/>
  </si>
  <si>
    <t>61人
～
75人</t>
    <rPh sb="2" eb="3">
      <t>ニン</t>
    </rPh>
    <rPh sb="8" eb="9">
      <t>ニン</t>
    </rPh>
    <phoneticPr fontId="5"/>
  </si>
  <si>
    <t>76人
～
90人</t>
    <rPh sb="2" eb="3">
      <t>ニン</t>
    </rPh>
    <rPh sb="8" eb="9">
      <t>ニン</t>
    </rPh>
    <phoneticPr fontId="5"/>
  </si>
  <si>
    <t>91人
～
105人</t>
    <rPh sb="2" eb="3">
      <t>ニン</t>
    </rPh>
    <rPh sb="9" eb="10">
      <t>ニン</t>
    </rPh>
    <phoneticPr fontId="5"/>
  </si>
  <si>
    <t>106人
～
120人</t>
    <rPh sb="3" eb="4">
      <t>ニン</t>
    </rPh>
    <rPh sb="10" eb="11">
      <t>ニン</t>
    </rPh>
    <phoneticPr fontId="5"/>
  </si>
  <si>
    <t>加算部分２</t>
    <rPh sb="0" eb="2">
      <t>カサン</t>
    </rPh>
    <rPh sb="2" eb="4">
      <t>ブブン</t>
    </rPh>
    <phoneticPr fontId="5"/>
  </si>
  <si>
    <t>主幹教諭等専任加算</t>
    <rPh sb="0" eb="2">
      <t>シュカン</t>
    </rPh>
    <rPh sb="2" eb="4">
      <t>キョウユ</t>
    </rPh>
    <rPh sb="4" eb="5">
      <t>トウ</t>
    </rPh>
    <rPh sb="5" eb="7">
      <t>センニン</t>
    </rPh>
    <rPh sb="7" eb="9">
      <t>カサン</t>
    </rPh>
    <phoneticPr fontId="5"/>
  </si>
  <si>
    <t>基本額</t>
    <phoneticPr fontId="8"/>
  </si>
  <si>
    <t>処遇改善等加算</t>
    <rPh sb="0" eb="2">
      <t>ショグウ</t>
    </rPh>
    <rPh sb="2" eb="4">
      <t>カイゼン</t>
    </rPh>
    <rPh sb="4" eb="5">
      <t>トウ</t>
    </rPh>
    <rPh sb="5" eb="7">
      <t>カサン</t>
    </rPh>
    <phoneticPr fontId="8"/>
  </si>
  <si>
    <t>※各月初日の利用子どもの単価に加算</t>
    <phoneticPr fontId="5"/>
  </si>
  <si>
    <t>（</t>
    <phoneticPr fontId="8"/>
  </si>
  <si>
    <t>＋</t>
    <phoneticPr fontId="8"/>
  </si>
  <si>
    <t>）</t>
    <phoneticPr fontId="8"/>
  </si>
  <si>
    <t>÷各月初日の利用子ども数</t>
    <phoneticPr fontId="8"/>
  </si>
  <si>
    <t>療育支援加算</t>
    <rPh sb="0" eb="2">
      <t>リョウイク</t>
    </rPh>
    <rPh sb="2" eb="4">
      <t>シエン</t>
    </rPh>
    <rPh sb="4" eb="6">
      <t>カサン</t>
    </rPh>
    <phoneticPr fontId="8"/>
  </si>
  <si>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</si>
  <si>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</si>
  <si>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</si>
  <si>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事務職員配置加算</t>
    <rPh sb="0" eb="2">
      <t>ジム</t>
    </rPh>
    <rPh sb="2" eb="4">
      <t>ショクイン</t>
    </rPh>
    <rPh sb="4" eb="6">
      <t>ハイチ</t>
    </rPh>
    <rPh sb="6" eb="8">
      <t>カサン</t>
    </rPh>
    <phoneticPr fontId="5"/>
  </si>
  <si>
    <t>※認定こども園全体（１号～３号）の利用定員が９１人以上の場合に各月初日の利用子どもの単価に加算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5"/>
  </si>
  <si>
    <t>指導充実加配加算</t>
    <rPh sb="0" eb="2">
      <t>シドウ</t>
    </rPh>
    <rPh sb="2" eb="4">
      <t>ジュウジツ</t>
    </rPh>
    <rPh sb="4" eb="6">
      <t>カハイ</t>
    </rPh>
    <rPh sb="6" eb="8">
      <t>カサン</t>
    </rPh>
    <phoneticPr fontId="5"/>
  </si>
  <si>
    <t>㉒</t>
  </si>
  <si>
    <t>事務負担対応加配加算</t>
    <rPh sb="0" eb="2">
      <t>ジム</t>
    </rPh>
    <rPh sb="2" eb="4">
      <t>フタン</t>
    </rPh>
    <rPh sb="4" eb="6">
      <t>タイオウ</t>
    </rPh>
    <rPh sb="6" eb="8">
      <t>カハイ</t>
    </rPh>
    <rPh sb="8" eb="10">
      <t>カサン</t>
    </rPh>
    <phoneticPr fontId="5"/>
  </si>
  <si>
    <t>㉓</t>
  </si>
  <si>
    <t>処遇改善等加算Ⅱ</t>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</si>
  <si>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</si>
  <si>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</si>
  <si>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</si>
  <si>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㉕</t>
  </si>
  <si>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</si>
  <si>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</si>
  <si>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</si>
  <si>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</si>
  <si>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</si>
  <si>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</si>
  <si>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施設関係者評価加算</t>
    <rPh sb="0" eb="2">
      <t>シセツ</t>
    </rPh>
    <rPh sb="2" eb="5">
      <t>カンケイシャ</t>
    </rPh>
    <rPh sb="5" eb="7">
      <t>ヒョウカ</t>
    </rPh>
    <rPh sb="7" eb="9">
      <t>カサン</t>
    </rPh>
    <phoneticPr fontId="8"/>
  </si>
  <si>
    <t>※３月初日の利用子どもの単価に加算</t>
    <rPh sb="3" eb="5">
      <t>ショニチ</t>
    </rPh>
    <rPh sb="6" eb="8">
      <t>リヨウ</t>
    </rPh>
    <rPh sb="8" eb="9">
      <t>コ</t>
    </rPh>
    <phoneticPr fontId="8"/>
  </si>
  <si>
    <t>除雪費加算</t>
    <rPh sb="0" eb="2">
      <t>ジョセツ</t>
    </rPh>
    <rPh sb="2" eb="3">
      <t>ヒ</t>
    </rPh>
    <rPh sb="3" eb="5">
      <t>カサン</t>
    </rPh>
    <phoneticPr fontId="8"/>
  </si>
  <si>
    <t>㉗</t>
    <phoneticPr fontId="8"/>
  </si>
  <si>
    <t>降灰除去費加算</t>
    <rPh sb="0" eb="2">
      <t>コウカイ</t>
    </rPh>
    <rPh sb="2" eb="4">
      <t>ジョキョ</t>
    </rPh>
    <rPh sb="4" eb="5">
      <t>ヒ</t>
    </rPh>
    <rPh sb="5" eb="7">
      <t>カサン</t>
    </rPh>
    <phoneticPr fontId="8"/>
  </si>
  <si>
    <t>入所児童処遇特別加算</t>
    <rPh sb="0" eb="2">
      <t>ニュウショ</t>
    </rPh>
    <rPh sb="2" eb="4">
      <t>ジドウ</t>
    </rPh>
    <rPh sb="4" eb="6">
      <t>ショグウ</t>
    </rPh>
    <rPh sb="6" eb="8">
      <t>トクベツ</t>
    </rPh>
    <rPh sb="8" eb="10">
      <t>カサン</t>
    </rPh>
    <phoneticPr fontId="8"/>
  </si>
  <si>
    <t xml:space="preserve"> 400時間以上 800時間未満</t>
    <rPh sb="4" eb="6">
      <t>ジカン</t>
    </rPh>
    <rPh sb="6" eb="8">
      <t>イジョウ</t>
    </rPh>
    <rPh sb="12" eb="14">
      <t>ジカン</t>
    </rPh>
    <rPh sb="14" eb="16">
      <t>ミマン</t>
    </rPh>
    <phoneticPr fontId="8"/>
  </si>
  <si>
    <t>※加算額は、高齢者者等の年間総雇用時間数を基に区分
※３月初日の利用子どもの単価に加算</t>
    <phoneticPr fontId="8"/>
  </si>
  <si>
    <t>÷３月初日の利用子ども数</t>
    <phoneticPr fontId="5"/>
  </si>
  <si>
    <t xml:space="preserve"> 800時間以上1200時間未満</t>
    <rPh sb="4" eb="6">
      <t>ジカン</t>
    </rPh>
    <rPh sb="6" eb="8">
      <t>イジョウ</t>
    </rPh>
    <rPh sb="12" eb="14">
      <t>ジカン</t>
    </rPh>
    <rPh sb="14" eb="16">
      <t>ミマン</t>
    </rPh>
    <phoneticPr fontId="8"/>
  </si>
  <si>
    <t>1200時間以上　　　　　　</t>
    <rPh sb="4" eb="6">
      <t>ジカン</t>
    </rPh>
    <rPh sb="6" eb="8">
      <t>イジョウ</t>
    </rPh>
    <phoneticPr fontId="8"/>
  </si>
  <si>
    <t>施設機能強化推進費加算</t>
    <rPh sb="0" eb="2">
      <t>シセツ</t>
    </rPh>
    <rPh sb="2" eb="4">
      <t>キノウ</t>
    </rPh>
    <rPh sb="4" eb="6">
      <t>キョウカ</t>
    </rPh>
    <rPh sb="6" eb="8">
      <t>スイシン</t>
    </rPh>
    <rPh sb="8" eb="9">
      <t>ヒ</t>
    </rPh>
    <rPh sb="9" eb="11">
      <t>カサン</t>
    </rPh>
    <phoneticPr fontId="8"/>
  </si>
  <si>
    <t>㉙</t>
    <phoneticPr fontId="8"/>
  </si>
  <si>
    <t>小学校接続加算</t>
    <rPh sb="0" eb="3">
      <t>ショウガッコウ</t>
    </rPh>
    <rPh sb="3" eb="5">
      <t>セツゾク</t>
    </rPh>
    <rPh sb="5" eb="7">
      <t>カサン</t>
    </rPh>
    <phoneticPr fontId="8"/>
  </si>
  <si>
    <t>㉚</t>
    <phoneticPr fontId="8"/>
  </si>
  <si>
    <t>　</t>
    <phoneticPr fontId="8"/>
  </si>
  <si>
    <t>栄養管理加算</t>
    <rPh sb="0" eb="2">
      <t>エイヨウ</t>
    </rPh>
    <rPh sb="2" eb="4">
      <t>カンリ</t>
    </rPh>
    <rPh sb="4" eb="6">
      <t>カサン</t>
    </rPh>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</si>
  <si>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</si>
  <si>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</si>
  <si>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学級編成調整加配加算</t>
    <rPh sb="0" eb="2">
      <t>ガッキュウ</t>
    </rPh>
    <rPh sb="2" eb="4">
      <t>ヘンセイ</t>
    </rPh>
    <rPh sb="4" eb="6">
      <t>チョウセイ</t>
    </rPh>
    <rPh sb="6" eb="8">
      <t>カハイ</t>
    </rPh>
    <rPh sb="8" eb="10">
      <t>カサン</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</si>
  <si>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</si>
  <si>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15４歳以上児</t>
    <rPh sb="3" eb="4">
      <t>サイ</t>
    </rPh>
    <rPh sb="4" eb="6">
      <t>イジョウ</t>
    </rPh>
    <rPh sb="6" eb="7">
      <t>ジ</t>
    </rPh>
    <phoneticPr fontId="1"/>
  </si>
  <si>
    <t>15３歳児</t>
    <rPh sb="3" eb="4">
      <t>サイ</t>
    </rPh>
    <rPh sb="4" eb="5">
      <t>ジ</t>
    </rPh>
    <phoneticPr fontId="1"/>
  </si>
  <si>
    <t>25４歳以上児</t>
    <rPh sb="3" eb="6">
      <t>サイイジョウ</t>
    </rPh>
    <rPh sb="6" eb="7">
      <t>ジ</t>
    </rPh>
    <phoneticPr fontId="1"/>
  </si>
  <si>
    <t>25３歳児</t>
    <rPh sb="3" eb="4">
      <t>サイ</t>
    </rPh>
    <rPh sb="4" eb="5">
      <t>ジ</t>
    </rPh>
    <phoneticPr fontId="1"/>
  </si>
  <si>
    <t>35４歳以上児</t>
    <rPh sb="3" eb="6">
      <t>サイイジョウ</t>
    </rPh>
    <rPh sb="6" eb="7">
      <t>ジ</t>
    </rPh>
    <phoneticPr fontId="1"/>
  </si>
  <si>
    <t>35３歳児</t>
    <rPh sb="3" eb="4">
      <t>サイ</t>
    </rPh>
    <rPh sb="4" eb="5">
      <t>ジ</t>
    </rPh>
    <phoneticPr fontId="1"/>
  </si>
  <si>
    <t>45４歳以上児</t>
    <rPh sb="3" eb="6">
      <t>サイイジョウ</t>
    </rPh>
    <rPh sb="6" eb="7">
      <t>ジ</t>
    </rPh>
    <phoneticPr fontId="1"/>
  </si>
  <si>
    <t>45３歳児</t>
    <rPh sb="3" eb="4">
      <t>サイ</t>
    </rPh>
    <rPh sb="4" eb="5">
      <t>ジ</t>
    </rPh>
    <phoneticPr fontId="1"/>
  </si>
  <si>
    <t>60４歳以上児</t>
    <rPh sb="3" eb="6">
      <t>サイイジョウ</t>
    </rPh>
    <rPh sb="6" eb="7">
      <t>ジ</t>
    </rPh>
    <phoneticPr fontId="1"/>
  </si>
  <si>
    <t>60３歳児</t>
    <rPh sb="3" eb="4">
      <t>サイ</t>
    </rPh>
    <rPh sb="4" eb="5">
      <t>ジ</t>
    </rPh>
    <phoneticPr fontId="1"/>
  </si>
  <si>
    <t>75４歳以上児</t>
    <rPh sb="3" eb="6">
      <t>サイイジョウ</t>
    </rPh>
    <rPh sb="6" eb="7">
      <t>ジ</t>
    </rPh>
    <phoneticPr fontId="1"/>
  </si>
  <si>
    <t>75３歳児</t>
    <rPh sb="3" eb="4">
      <t>サイ</t>
    </rPh>
    <rPh sb="4" eb="5">
      <t>ジ</t>
    </rPh>
    <phoneticPr fontId="1"/>
  </si>
  <si>
    <t>90４歳以上児</t>
    <rPh sb="3" eb="6">
      <t>サイイジョウ</t>
    </rPh>
    <rPh sb="6" eb="7">
      <t>ジ</t>
    </rPh>
    <phoneticPr fontId="1"/>
  </si>
  <si>
    <t>90３歳児</t>
    <rPh sb="3" eb="4">
      <t>サイ</t>
    </rPh>
    <rPh sb="4" eb="5">
      <t>ジ</t>
    </rPh>
    <phoneticPr fontId="1"/>
  </si>
  <si>
    <t>105４歳以上児</t>
    <rPh sb="4" eb="7">
      <t>サイイジョウ</t>
    </rPh>
    <rPh sb="7" eb="8">
      <t>ジ</t>
    </rPh>
    <phoneticPr fontId="1"/>
  </si>
  <si>
    <t>105３歳児</t>
    <rPh sb="4" eb="5">
      <t>サイ</t>
    </rPh>
    <rPh sb="5" eb="6">
      <t>ジ</t>
    </rPh>
    <phoneticPr fontId="1"/>
  </si>
  <si>
    <t>120４歳以上児</t>
    <rPh sb="4" eb="7">
      <t>サイイジョウ</t>
    </rPh>
    <rPh sb="7" eb="8">
      <t>ジ</t>
    </rPh>
    <phoneticPr fontId="1"/>
  </si>
  <si>
    <t>120３歳児</t>
    <rPh sb="4" eb="5">
      <t>サイ</t>
    </rPh>
    <rPh sb="5" eb="6">
      <t>ジ</t>
    </rPh>
    <phoneticPr fontId="1"/>
  </si>
  <si>
    <t>135４歳以上児</t>
    <rPh sb="4" eb="7">
      <t>サイイジョウ</t>
    </rPh>
    <rPh sb="7" eb="8">
      <t>ジ</t>
    </rPh>
    <phoneticPr fontId="1"/>
  </si>
  <si>
    <t>135３歳児</t>
    <rPh sb="4" eb="5">
      <t>サイ</t>
    </rPh>
    <rPh sb="5" eb="6">
      <t>ジ</t>
    </rPh>
    <phoneticPr fontId="1"/>
  </si>
  <si>
    <t>150４歳以上児</t>
    <rPh sb="4" eb="7">
      <t>サイイジョウ</t>
    </rPh>
    <rPh sb="7" eb="8">
      <t>ジ</t>
    </rPh>
    <phoneticPr fontId="1"/>
  </si>
  <si>
    <t>150３歳児</t>
    <rPh sb="4" eb="5">
      <t>サイ</t>
    </rPh>
    <rPh sb="5" eb="6">
      <t>ジ</t>
    </rPh>
    <phoneticPr fontId="1"/>
  </si>
  <si>
    <t>180４歳以上児</t>
    <rPh sb="4" eb="7">
      <t>サイイジョウ</t>
    </rPh>
    <rPh sb="7" eb="8">
      <t>ジ</t>
    </rPh>
    <phoneticPr fontId="1"/>
  </si>
  <si>
    <t>180３歳児</t>
    <rPh sb="4" eb="5">
      <t>サイ</t>
    </rPh>
    <rPh sb="5" eb="6">
      <t>ジ</t>
    </rPh>
    <phoneticPr fontId="1"/>
  </si>
  <si>
    <t>210４歳以上児</t>
    <rPh sb="4" eb="7">
      <t>サイイジョウ</t>
    </rPh>
    <rPh sb="7" eb="8">
      <t>ジ</t>
    </rPh>
    <phoneticPr fontId="1"/>
  </si>
  <si>
    <t>210３歳児</t>
    <rPh sb="4" eb="5">
      <t>サイ</t>
    </rPh>
    <rPh sb="5" eb="6">
      <t>ジ</t>
    </rPh>
    <phoneticPr fontId="1"/>
  </si>
  <si>
    <t>240４歳以上児</t>
    <rPh sb="4" eb="7">
      <t>サイイジョウ</t>
    </rPh>
    <rPh sb="7" eb="8">
      <t>ジ</t>
    </rPh>
    <phoneticPr fontId="1"/>
  </si>
  <si>
    <t>240３歳児</t>
    <rPh sb="4" eb="5">
      <t>サイ</t>
    </rPh>
    <rPh sb="5" eb="6">
      <t>ジ</t>
    </rPh>
    <phoneticPr fontId="1"/>
  </si>
  <si>
    <t>270４歳以上児</t>
    <rPh sb="4" eb="7">
      <t>サイイジョウ</t>
    </rPh>
    <rPh sb="7" eb="8">
      <t>ジ</t>
    </rPh>
    <phoneticPr fontId="1"/>
  </si>
  <si>
    <t>270３歳児</t>
    <rPh sb="4" eb="5">
      <t>サイ</t>
    </rPh>
    <rPh sb="5" eb="6">
      <t>ジ</t>
    </rPh>
    <phoneticPr fontId="1"/>
  </si>
  <si>
    <t>300４歳以上児</t>
    <rPh sb="4" eb="7">
      <t>サイイジョウ</t>
    </rPh>
    <rPh sb="7" eb="8">
      <t>ジ</t>
    </rPh>
    <phoneticPr fontId="1"/>
  </si>
  <si>
    <t>300３歳児</t>
    <rPh sb="4" eb="5">
      <t>サイ</t>
    </rPh>
    <rPh sb="5" eb="6">
      <t>ジ</t>
    </rPh>
    <phoneticPr fontId="1"/>
  </si>
  <si>
    <t>330４歳以上児</t>
    <rPh sb="4" eb="7">
      <t>サイイジョウ</t>
    </rPh>
    <rPh sb="7" eb="8">
      <t>ジ</t>
    </rPh>
    <phoneticPr fontId="1"/>
  </si>
  <si>
    <t>330３歳児</t>
    <rPh sb="4" eb="5">
      <t>サイ</t>
    </rPh>
    <rPh sb="5" eb="6">
      <t>ジ</t>
    </rPh>
    <phoneticPr fontId="1"/>
  </si>
  <si>
    <t>認定こども園保育部分</t>
    <rPh sb="0" eb="2">
      <t>ニンテイ</t>
    </rPh>
    <rPh sb="5" eb="6">
      <t>エン</t>
    </rPh>
    <rPh sb="6" eb="8">
      <t>ホイク</t>
    </rPh>
    <rPh sb="8" eb="10">
      <t>ブブン</t>
    </rPh>
    <phoneticPr fontId="4"/>
  </si>
  <si>
    <t>実施月数
（通常12月）</t>
    <phoneticPr fontId="4"/>
  </si>
  <si>
    <t>①</t>
    <phoneticPr fontId="4"/>
  </si>
  <si>
    <t>⑤</t>
    <phoneticPr fontId="4"/>
  </si>
  <si>
    <t>保育必要量区分　⑤</t>
    <rPh sb="0" eb="2">
      <t>ホイク</t>
    </rPh>
    <rPh sb="2" eb="5">
      <t>ヒツヨウリョウ</t>
    </rPh>
    <rPh sb="5" eb="7">
      <t>クブン</t>
    </rPh>
    <phoneticPr fontId="5"/>
  </si>
  <si>
    <t>処遇改善等加算Ⅰ</t>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</si>
  <si>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</si>
  <si>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</si>
  <si>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</si>
  <si>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</si>
  <si>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外部監査費加算</t>
    <rPh sb="0" eb="2">
      <t>ガイブ</t>
    </rPh>
    <rPh sb="2" eb="4">
      <t>カンサ</t>
    </rPh>
    <rPh sb="4" eb="5">
      <t>ヒ</t>
    </rPh>
    <rPh sb="5" eb="7">
      <t>カサン</t>
    </rPh>
    <phoneticPr fontId="5"/>
  </si>
  <si>
    <t>１号認定こどもの利用定員を設定しない場合</t>
    <rPh sb="1" eb="2">
      <t>ゴウ</t>
    </rPh>
    <rPh sb="2" eb="4">
      <t>ニンテイ</t>
    </rPh>
    <rPh sb="8" eb="10">
      <t>リヨウ</t>
    </rPh>
    <rPh sb="10" eb="12">
      <t>テイイン</t>
    </rPh>
    <rPh sb="13" eb="15">
      <t>セッテイ</t>
    </rPh>
    <rPh sb="18" eb="20">
      <t>バアイ</t>
    </rPh>
    <phoneticPr fontId="5"/>
  </si>
  <si>
    <t>分園の場合</t>
    <rPh sb="0" eb="2">
      <t>ブンエン</t>
    </rPh>
    <rPh sb="3" eb="5">
      <t>バアイ</t>
    </rPh>
    <phoneticPr fontId="5"/>
  </si>
  <si>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5"/>
  </si>
  <si>
    <t>年齢別配置基準を下回る場合</t>
    <rPh sb="0" eb="3">
      <t>ネンレイベツ</t>
    </rPh>
    <rPh sb="3" eb="5">
      <t>ハイチ</t>
    </rPh>
    <rPh sb="5" eb="7">
      <t>キジュン</t>
    </rPh>
    <rPh sb="8" eb="10">
      <t>シタマワ</t>
    </rPh>
    <rPh sb="11" eb="13">
      <t>バアイ</t>
    </rPh>
    <phoneticPr fontId="5"/>
  </si>
  <si>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5"/>
  </si>
  <si>
    <t>施設長に係る経過措置が適用される場合</t>
    <rPh sb="0" eb="3">
      <t>シセツチョウ</t>
    </rPh>
    <rPh sb="4" eb="5">
      <t>カカ</t>
    </rPh>
    <rPh sb="6" eb="8">
      <t>ケイカ</t>
    </rPh>
    <rPh sb="8" eb="10">
      <t>ソチ</t>
    </rPh>
    <rPh sb="11" eb="13">
      <t>テキヨウ</t>
    </rPh>
    <rPh sb="16" eb="18">
      <t>バアイ</t>
    </rPh>
    <phoneticPr fontId="5"/>
  </si>
  <si>
    <t>定員を恒常的に
超過する場合</t>
    <rPh sb="0" eb="2">
      <t>テイイン</t>
    </rPh>
    <rPh sb="3" eb="6">
      <t>コウジョウテキ</t>
    </rPh>
    <rPh sb="8" eb="10">
      <t>チョウカ</t>
    </rPh>
    <rPh sb="12" eb="14">
      <t>バアイ</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</si>
  <si>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</si>
  <si>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</si>
  <si>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加算額</t>
    <phoneticPr fontId="5"/>
  </si>
  <si>
    <t>加算額</t>
    <phoneticPr fontId="5"/>
  </si>
  <si>
    <t>処遇改善等
加算Ⅰ</t>
    <rPh sb="0" eb="2">
      <t>ショグウ</t>
    </rPh>
    <rPh sb="2" eb="4">
      <t>カイゼン</t>
    </rPh>
    <rPh sb="4" eb="5">
      <t>トウ</t>
    </rPh>
    <rPh sb="6" eb="8">
      <t>カサン</t>
    </rPh>
    <phoneticPr fontId="8"/>
  </si>
  <si>
    <t>処遇改善等
加算Ⅰ</t>
    <phoneticPr fontId="5"/>
  </si>
  <si>
    <t>認可施設</t>
    <rPh sb="0" eb="2">
      <t>ニンカ</t>
    </rPh>
    <rPh sb="2" eb="4">
      <t>シセツ</t>
    </rPh>
    <phoneticPr fontId="5"/>
  </si>
  <si>
    <t>機能部分</t>
    <rPh sb="0" eb="2">
      <t>キノウ</t>
    </rPh>
    <rPh sb="2" eb="4">
      <t>ブブン</t>
    </rPh>
    <phoneticPr fontId="5"/>
  </si>
  <si>
    <t>(注１)</t>
    <rPh sb="1" eb="2">
      <t>チュウ</t>
    </rPh>
    <phoneticPr fontId="8"/>
  </si>
  <si>
    <t>①</t>
    <phoneticPr fontId="5"/>
  </si>
  <si>
    <t>②</t>
    <phoneticPr fontId="5"/>
  </si>
  <si>
    <t>③</t>
    <phoneticPr fontId="5"/>
  </si>
  <si>
    <t>④</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</si>
  <si>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</si>
  <si>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</si>
  <si>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</si>
  <si>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</si>
  <si>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</si>
  <si>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</si>
  <si>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</si>
  <si>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</si>
  <si>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</si>
  <si>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</si>
  <si>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⑰</t>
    <phoneticPr fontId="5"/>
  </si>
  <si>
    <t>⑱</t>
    <phoneticPr fontId="5"/>
  </si>
  <si>
    <t>⑲</t>
    <phoneticPr fontId="5"/>
  </si>
  <si>
    <t>⑳</t>
    <phoneticPr fontId="5"/>
  </si>
  <si>
    <t>㉑</t>
    <phoneticPr fontId="5"/>
  </si>
  <si>
    <t>10４歳以上児</t>
    <rPh sb="3" eb="6">
      <t>サイイジョウ</t>
    </rPh>
    <rPh sb="6" eb="7">
      <t>ジ</t>
    </rPh>
    <phoneticPr fontId="5"/>
  </si>
  <si>
    <t>16/100
地域</t>
    <phoneticPr fontId="8"/>
  </si>
  <si>
    <t xml:space="preserve">
　10人
　　まで</t>
    <rPh sb="5" eb="6">
      <t>ニン</t>
    </rPh>
    <phoneticPr fontId="8"/>
  </si>
  <si>
    <t>2号</t>
    <rPh sb="1" eb="2">
      <t>ゴウ</t>
    </rPh>
    <phoneticPr fontId="5"/>
  </si>
  <si>
    <t>×加算率</t>
    <rPh sb="1" eb="3">
      <t>カサン</t>
    </rPh>
    <rPh sb="3" eb="4">
      <t>リツ</t>
    </rPh>
    <phoneticPr fontId="5"/>
  </si>
  <si>
    <t>Ａ地域</t>
    <rPh sb="1" eb="3">
      <t>チイキ</t>
    </rPh>
    <phoneticPr fontId="5"/>
  </si>
  <si>
    <t>ａ地域</t>
    <rPh sb="1" eb="3">
      <t>チイキ</t>
    </rPh>
    <phoneticPr fontId="5"/>
  </si>
  <si>
    <t>10３歳児</t>
    <rPh sb="3" eb="4">
      <t>サイ</t>
    </rPh>
    <rPh sb="4" eb="5">
      <t>ジ</t>
    </rPh>
    <phoneticPr fontId="5"/>
  </si>
  <si>
    <t>Ｂ地域</t>
    <rPh sb="1" eb="3">
      <t>チイキ</t>
    </rPh>
    <phoneticPr fontId="5"/>
  </si>
  <si>
    <t>ｂ地域</t>
    <rPh sb="1" eb="3">
      <t>チイキ</t>
    </rPh>
    <phoneticPr fontId="5"/>
  </si>
  <si>
    <t>10１，２歳児</t>
    <rPh sb="5" eb="6">
      <t>サイ</t>
    </rPh>
    <rPh sb="6" eb="7">
      <t>ジ</t>
    </rPh>
    <phoneticPr fontId="5"/>
  </si>
  <si>
    <t>3号</t>
    <rPh sb="1" eb="2">
      <t>ゴウ</t>
    </rPh>
    <phoneticPr fontId="5"/>
  </si>
  <si>
    <t>１、２歳児</t>
    <rPh sb="3" eb="5">
      <t>サイジ</t>
    </rPh>
    <phoneticPr fontId="8"/>
  </si>
  <si>
    <t>Ｃ地域</t>
    <rPh sb="1" eb="3">
      <t>チイキ</t>
    </rPh>
    <phoneticPr fontId="5"/>
  </si>
  <si>
    <t>ｃ地域</t>
    <rPh sb="1" eb="3">
      <t>チイキ</t>
    </rPh>
    <phoneticPr fontId="5"/>
  </si>
  <si>
    <t>10乳児</t>
    <rPh sb="2" eb="4">
      <t>ニュウジ</t>
    </rPh>
    <phoneticPr fontId="5"/>
  </si>
  <si>
    <t>Ｄ地域</t>
    <rPh sb="1" eb="3">
      <t>チイキ</t>
    </rPh>
    <phoneticPr fontId="5"/>
  </si>
  <si>
    <t>ｄ地域</t>
    <rPh sb="1" eb="3">
      <t>チイキ</t>
    </rPh>
    <phoneticPr fontId="5"/>
  </si>
  <si>
    <t>20４歳以上児</t>
    <rPh sb="3" eb="6">
      <t>サイイジョウ</t>
    </rPh>
    <rPh sb="6" eb="7">
      <t>ジ</t>
    </rPh>
    <phoneticPr fontId="5"/>
  </si>
  <si>
    <t>　11人
　　から
　20人
　　まで</t>
    <rPh sb="3" eb="4">
      <t>ニン</t>
    </rPh>
    <rPh sb="13" eb="14">
      <t>ニン</t>
    </rPh>
    <phoneticPr fontId="8"/>
  </si>
  <si>
    <t>20３歳児</t>
    <rPh sb="3" eb="4">
      <t>サイ</t>
    </rPh>
    <rPh sb="4" eb="5">
      <t>ジ</t>
    </rPh>
    <phoneticPr fontId="5"/>
  </si>
  <si>
    <t>20１，２歳児</t>
    <rPh sb="5" eb="6">
      <t>サイ</t>
    </rPh>
    <rPh sb="6" eb="7">
      <t>ジ</t>
    </rPh>
    <phoneticPr fontId="5"/>
  </si>
  <si>
    <t>20乳児</t>
    <rPh sb="2" eb="4">
      <t>ニュウジ</t>
    </rPh>
    <phoneticPr fontId="5"/>
  </si>
  <si>
    <t>30４歳以上児</t>
    <rPh sb="3" eb="6">
      <t>サイイジョウ</t>
    </rPh>
    <rPh sb="6" eb="7">
      <t>ジ</t>
    </rPh>
    <phoneticPr fontId="5"/>
  </si>
  <si>
    <t>　21人
　　から
　30人
　　まで</t>
    <rPh sb="3" eb="4">
      <t>ニン</t>
    </rPh>
    <rPh sb="13" eb="14">
      <t>ニン</t>
    </rPh>
    <phoneticPr fontId="8"/>
  </si>
  <si>
    <t>30３歳児</t>
    <rPh sb="3" eb="4">
      <t>サイ</t>
    </rPh>
    <rPh sb="4" eb="5">
      <t>ジ</t>
    </rPh>
    <phoneticPr fontId="5"/>
  </si>
  <si>
    <t>認定こども園全体の利用定員</t>
    <rPh sb="0" eb="2">
      <t>ニンテイ</t>
    </rPh>
    <rPh sb="5" eb="6">
      <t>エン</t>
    </rPh>
    <rPh sb="6" eb="8">
      <t>ゼンタイ</t>
    </rPh>
    <rPh sb="9" eb="11">
      <t>リヨウ</t>
    </rPh>
    <rPh sb="11" eb="13">
      <t>テイイン</t>
    </rPh>
    <phoneticPr fontId="5"/>
  </si>
  <si>
    <t>30１，２歳児</t>
    <rPh sb="5" eb="6">
      <t>サイ</t>
    </rPh>
    <rPh sb="6" eb="7">
      <t>ジ</t>
    </rPh>
    <phoneticPr fontId="5"/>
  </si>
  <si>
    <t>30乳児</t>
    <rPh sb="2" eb="4">
      <t>ニュウジ</t>
    </rPh>
    <phoneticPr fontId="5"/>
  </si>
  <si>
    <t>40４歳以上児</t>
    <rPh sb="3" eb="6">
      <t>サイイジョウ</t>
    </rPh>
    <rPh sb="6" eb="7">
      <t>ジ</t>
    </rPh>
    <phoneticPr fontId="5"/>
  </si>
  <si>
    <t>　31人
　　から
　40人
　　まで</t>
    <rPh sb="3" eb="4">
      <t>ニン</t>
    </rPh>
    <rPh sb="13" eb="14">
      <t>ニン</t>
    </rPh>
    <phoneticPr fontId="8"/>
  </si>
  <si>
    <t>休日保育の年間延べ利用子ども数</t>
    <rPh sb="0" eb="2">
      <t>キュウジツ</t>
    </rPh>
    <rPh sb="2" eb="4">
      <t>ホイク</t>
    </rPh>
    <rPh sb="5" eb="7">
      <t>ネンカン</t>
    </rPh>
    <rPh sb="7" eb="8">
      <t>ノ</t>
    </rPh>
    <rPh sb="9" eb="11">
      <t>リヨウ</t>
    </rPh>
    <rPh sb="11" eb="12">
      <t>コ</t>
    </rPh>
    <rPh sb="14" eb="15">
      <t>スウ</t>
    </rPh>
    <phoneticPr fontId="5"/>
  </si>
  <si>
    <t>40３歳児</t>
    <rPh sb="3" eb="4">
      <t>サイ</t>
    </rPh>
    <rPh sb="4" eb="5">
      <t>ジ</t>
    </rPh>
    <phoneticPr fontId="5"/>
  </si>
  <si>
    <t>40１，２歳児</t>
    <rPh sb="5" eb="6">
      <t>サイ</t>
    </rPh>
    <rPh sb="6" eb="7">
      <t>ジ</t>
    </rPh>
    <phoneticPr fontId="5"/>
  </si>
  <si>
    <t>40乳児</t>
    <rPh sb="2" eb="4">
      <t>ニュウジ</t>
    </rPh>
    <phoneticPr fontId="5"/>
  </si>
  <si>
    <t>　 　　 ～　210人</t>
    <rPh sb="10" eb="11">
      <t>ニン</t>
    </rPh>
    <phoneticPr fontId="5"/>
  </si>
  <si>
    <t>50４歳以上児</t>
    <rPh sb="3" eb="6">
      <t>サイイジョウ</t>
    </rPh>
    <rPh sb="6" eb="7">
      <t>ジ</t>
    </rPh>
    <phoneticPr fontId="5"/>
  </si>
  <si>
    <t>　41人
　　から
　50人
　　まで</t>
    <rPh sb="3" eb="4">
      <t>ニン</t>
    </rPh>
    <rPh sb="13" eb="14">
      <t>ニン</t>
    </rPh>
    <phoneticPr fontId="8"/>
  </si>
  <si>
    <t>50３歳児</t>
    <rPh sb="3" eb="4">
      <t>サイ</t>
    </rPh>
    <rPh sb="4" eb="5">
      <t>ジ</t>
    </rPh>
    <phoneticPr fontId="5"/>
  </si>
  <si>
    <t>50１，２歳児</t>
    <rPh sb="5" eb="6">
      <t>サイ</t>
    </rPh>
    <rPh sb="6" eb="7">
      <t>ジ</t>
    </rPh>
    <phoneticPr fontId="5"/>
  </si>
  <si>
    <t>　 211人～　279人</t>
    <rPh sb="5" eb="6">
      <t>ニン</t>
    </rPh>
    <rPh sb="11" eb="12">
      <t>ニン</t>
    </rPh>
    <phoneticPr fontId="5"/>
  </si>
  <si>
    <t>50乳児</t>
    <rPh sb="2" eb="4">
      <t>ニュウジ</t>
    </rPh>
    <phoneticPr fontId="5"/>
  </si>
  <si>
    <t>60４歳以上児</t>
    <rPh sb="3" eb="6">
      <t>サイイジョウ</t>
    </rPh>
    <rPh sb="6" eb="7">
      <t>ジ</t>
    </rPh>
    <phoneticPr fontId="5"/>
  </si>
  <si>
    <t>　51人
　　から
　60人
　　まで</t>
    <rPh sb="3" eb="4">
      <t>ニン</t>
    </rPh>
    <rPh sb="13" eb="14">
      <t>ニン</t>
    </rPh>
    <phoneticPr fontId="8"/>
  </si>
  <si>
    <t>60３歳児</t>
    <rPh sb="3" eb="4">
      <t>サイ</t>
    </rPh>
    <rPh sb="4" eb="5">
      <t>ジ</t>
    </rPh>
    <phoneticPr fontId="5"/>
  </si>
  <si>
    <t>　 280人～　349人</t>
    <rPh sb="5" eb="6">
      <t>ニン</t>
    </rPh>
    <rPh sb="11" eb="12">
      <t>ニン</t>
    </rPh>
    <phoneticPr fontId="5"/>
  </si>
  <si>
    <t>60１，２歳児</t>
    <rPh sb="5" eb="6">
      <t>サイ</t>
    </rPh>
    <rPh sb="6" eb="7">
      <t>ジ</t>
    </rPh>
    <phoneticPr fontId="5"/>
  </si>
  <si>
    <t>60乳児</t>
    <rPh sb="2" eb="4">
      <t>ニュウジ</t>
    </rPh>
    <phoneticPr fontId="5"/>
  </si>
  <si>
    <t>70４歳以上児</t>
    <rPh sb="3" eb="6">
      <t>サイイジョウ</t>
    </rPh>
    <rPh sb="6" eb="7">
      <t>ジ</t>
    </rPh>
    <phoneticPr fontId="5"/>
  </si>
  <si>
    <t>　61人
　　から
　70人
　　まで</t>
    <rPh sb="3" eb="4">
      <t>ニン</t>
    </rPh>
    <rPh sb="13" eb="14">
      <t>ニン</t>
    </rPh>
    <phoneticPr fontId="8"/>
  </si>
  <si>
    <t xml:space="preserve"> 　350人～　419人</t>
    <rPh sb="5" eb="6">
      <t>ニン</t>
    </rPh>
    <rPh sb="11" eb="12">
      <t>ニン</t>
    </rPh>
    <phoneticPr fontId="5"/>
  </si>
  <si>
    <t>70３歳児</t>
    <rPh sb="3" eb="4">
      <t>サイ</t>
    </rPh>
    <rPh sb="4" eb="5">
      <t>ジ</t>
    </rPh>
    <phoneticPr fontId="5"/>
  </si>
  <si>
    <t>70１，２歳児</t>
    <rPh sb="5" eb="6">
      <t>サイ</t>
    </rPh>
    <rPh sb="6" eb="7">
      <t>ジ</t>
    </rPh>
    <phoneticPr fontId="5"/>
  </si>
  <si>
    <t>70乳児</t>
    <rPh sb="2" eb="4">
      <t>ニュウジ</t>
    </rPh>
    <phoneticPr fontId="5"/>
  </si>
  <si>
    <t>　 420人～　489人</t>
    <rPh sb="5" eb="6">
      <t>ニン</t>
    </rPh>
    <rPh sb="11" eb="12">
      <t>ニン</t>
    </rPh>
    <phoneticPr fontId="5"/>
  </si>
  <si>
    <t>80４歳以上児</t>
    <rPh sb="3" eb="6">
      <t>サイイジョウ</t>
    </rPh>
    <rPh sb="6" eb="7">
      <t>ジ</t>
    </rPh>
    <phoneticPr fontId="5"/>
  </si>
  <si>
    <t>　71人
　　から
　80人
　　まで</t>
    <rPh sb="3" eb="4">
      <t>ニン</t>
    </rPh>
    <rPh sb="13" eb="14">
      <t>ニン</t>
    </rPh>
    <phoneticPr fontId="8"/>
  </si>
  <si>
    <t>80３歳児</t>
    <rPh sb="3" eb="4">
      <t>サイ</t>
    </rPh>
    <rPh sb="4" eb="5">
      <t>ジ</t>
    </rPh>
    <phoneticPr fontId="5"/>
  </si>
  <si>
    <t>80１，２歳児</t>
    <rPh sb="5" eb="6">
      <t>サイ</t>
    </rPh>
    <rPh sb="6" eb="7">
      <t>ジ</t>
    </rPh>
    <phoneticPr fontId="5"/>
  </si>
  <si>
    <t xml:space="preserve"> 　490人～　559人</t>
    <rPh sb="5" eb="6">
      <t>ニン</t>
    </rPh>
    <rPh sb="11" eb="12">
      <t>ニン</t>
    </rPh>
    <phoneticPr fontId="5"/>
  </si>
  <si>
    <t>80乳児</t>
    <rPh sb="2" eb="4">
      <t>ニュウジ</t>
    </rPh>
    <phoneticPr fontId="5"/>
  </si>
  <si>
    <t>90４歳以上児</t>
    <rPh sb="3" eb="6">
      <t>サイイジョウ</t>
    </rPh>
    <rPh sb="6" eb="7">
      <t>ジ</t>
    </rPh>
    <phoneticPr fontId="5"/>
  </si>
  <si>
    <t>　81人
　　から
　90人
　　まで</t>
    <rPh sb="3" eb="4">
      <t>ニン</t>
    </rPh>
    <rPh sb="13" eb="14">
      <t>ニン</t>
    </rPh>
    <phoneticPr fontId="8"/>
  </si>
  <si>
    <t>90３歳児</t>
    <rPh sb="3" eb="4">
      <t>サイ</t>
    </rPh>
    <rPh sb="4" eb="5">
      <t>ジ</t>
    </rPh>
    <phoneticPr fontId="5"/>
  </si>
  <si>
    <t>　 560人～　629人</t>
    <rPh sb="5" eb="6">
      <t>ニン</t>
    </rPh>
    <rPh sb="11" eb="12">
      <t>ニン</t>
    </rPh>
    <phoneticPr fontId="5"/>
  </si>
  <si>
    <t>各月初日の</t>
    <rPh sb="0" eb="2">
      <t>カクツキ</t>
    </rPh>
    <rPh sb="2" eb="4">
      <t>ショニチ</t>
    </rPh>
    <phoneticPr fontId="5"/>
  </si>
  <si>
    <t>90１，２歳児</t>
    <rPh sb="5" eb="6">
      <t>サイ</t>
    </rPh>
    <rPh sb="6" eb="7">
      <t>ジ</t>
    </rPh>
    <phoneticPr fontId="5"/>
  </si>
  <si>
    <t>利用子ども数</t>
    <rPh sb="0" eb="2">
      <t>リヨウ</t>
    </rPh>
    <rPh sb="2" eb="3">
      <t>コ</t>
    </rPh>
    <rPh sb="5" eb="6">
      <t>スウ</t>
    </rPh>
    <phoneticPr fontId="5"/>
  </si>
  <si>
    <t>90乳児</t>
    <rPh sb="2" eb="4">
      <t>ニュウジ</t>
    </rPh>
    <phoneticPr fontId="5"/>
  </si>
  <si>
    <t>100４歳以上児</t>
    <rPh sb="4" eb="7">
      <t>サイイジョウ</t>
    </rPh>
    <rPh sb="7" eb="8">
      <t>ジ</t>
    </rPh>
    <phoneticPr fontId="5"/>
  </si>
  <si>
    <t>　91人
　　から
　100人
　　まで</t>
    <rPh sb="3" eb="4">
      <t>ニン</t>
    </rPh>
    <rPh sb="14" eb="15">
      <t>ニン</t>
    </rPh>
    <phoneticPr fontId="8"/>
  </si>
  <si>
    <t>　 630人～　699人</t>
    <rPh sb="5" eb="6">
      <t>ニン</t>
    </rPh>
    <rPh sb="11" eb="12">
      <t>ニン</t>
    </rPh>
    <phoneticPr fontId="5"/>
  </si>
  <si>
    <t>100３歳児</t>
    <rPh sb="4" eb="5">
      <t>サイ</t>
    </rPh>
    <rPh sb="5" eb="6">
      <t>ジ</t>
    </rPh>
    <phoneticPr fontId="5"/>
  </si>
  <si>
    <t>100１，２歳児</t>
    <rPh sb="6" eb="7">
      <t>サイ</t>
    </rPh>
    <rPh sb="7" eb="8">
      <t>ジ</t>
    </rPh>
    <phoneticPr fontId="5"/>
  </si>
  <si>
    <t>100乳児</t>
    <rPh sb="3" eb="5">
      <t>ニュウジ</t>
    </rPh>
    <phoneticPr fontId="5"/>
  </si>
  <si>
    <t xml:space="preserve"> 　700人～　769人</t>
    <rPh sb="5" eb="6">
      <t>ニン</t>
    </rPh>
    <rPh sb="11" eb="12">
      <t>ニン</t>
    </rPh>
    <phoneticPr fontId="5"/>
  </si>
  <si>
    <t>110４歳以上児</t>
    <rPh sb="4" eb="7">
      <t>サイイジョウ</t>
    </rPh>
    <rPh sb="7" eb="8">
      <t>ジ</t>
    </rPh>
    <phoneticPr fontId="5"/>
  </si>
  <si>
    <t>　101人
　　から
　110人
　　まで</t>
    <rPh sb="4" eb="5">
      <t>ニン</t>
    </rPh>
    <rPh sb="15" eb="16">
      <t>ニン</t>
    </rPh>
    <phoneticPr fontId="8"/>
  </si>
  <si>
    <t>110３歳児</t>
    <rPh sb="4" eb="5">
      <t>サイ</t>
    </rPh>
    <rPh sb="5" eb="6">
      <t>ジ</t>
    </rPh>
    <phoneticPr fontId="5"/>
  </si>
  <si>
    <t>110１，２歳児</t>
    <rPh sb="6" eb="7">
      <t>サイ</t>
    </rPh>
    <rPh sb="7" eb="8">
      <t>ジ</t>
    </rPh>
    <phoneticPr fontId="5"/>
  </si>
  <si>
    <t xml:space="preserve"> 　770人～　839人</t>
    <rPh sb="5" eb="6">
      <t>ニン</t>
    </rPh>
    <rPh sb="11" eb="12">
      <t>ニン</t>
    </rPh>
    <phoneticPr fontId="5"/>
  </si>
  <si>
    <t>110乳児</t>
    <rPh sb="3" eb="5">
      <t>ニュウジ</t>
    </rPh>
    <phoneticPr fontId="5"/>
  </si>
  <si>
    <t>120４歳以上児</t>
    <rPh sb="4" eb="7">
      <t>サイイジョウ</t>
    </rPh>
    <rPh sb="7" eb="8">
      <t>ジ</t>
    </rPh>
    <phoneticPr fontId="5"/>
  </si>
  <si>
    <t>　111人
　　から
　120人
　　まで</t>
    <rPh sb="4" eb="5">
      <t>ニン</t>
    </rPh>
    <rPh sb="15" eb="16">
      <t>ニン</t>
    </rPh>
    <phoneticPr fontId="8"/>
  </si>
  <si>
    <t>120３歳児</t>
    <rPh sb="4" eb="5">
      <t>サイ</t>
    </rPh>
    <rPh sb="5" eb="6">
      <t>ジ</t>
    </rPh>
    <phoneticPr fontId="5"/>
  </si>
  <si>
    <t>　 840人～　909人</t>
    <rPh sb="5" eb="6">
      <t>ニン</t>
    </rPh>
    <rPh sb="11" eb="12">
      <t>ニン</t>
    </rPh>
    <phoneticPr fontId="5"/>
  </si>
  <si>
    <t>120１，２歳児</t>
    <rPh sb="6" eb="7">
      <t>サイ</t>
    </rPh>
    <rPh sb="7" eb="8">
      <t>ジ</t>
    </rPh>
    <phoneticPr fontId="5"/>
  </si>
  <si>
    <t>120乳児</t>
    <rPh sb="3" eb="5">
      <t>ニュウジ</t>
    </rPh>
    <phoneticPr fontId="5"/>
  </si>
  <si>
    <t>130４歳以上児</t>
    <rPh sb="4" eb="7">
      <t>サイイジョウ</t>
    </rPh>
    <rPh sb="7" eb="8">
      <t>ジ</t>
    </rPh>
    <phoneticPr fontId="5"/>
  </si>
  <si>
    <t>　121人
　　から
　130人
　　まで</t>
    <rPh sb="4" eb="5">
      <t>ニン</t>
    </rPh>
    <rPh sb="15" eb="16">
      <t>ニン</t>
    </rPh>
    <phoneticPr fontId="8"/>
  </si>
  <si>
    <t xml:space="preserve"> 　910人～　979人</t>
    <rPh sb="5" eb="6">
      <t>ニン</t>
    </rPh>
    <rPh sb="11" eb="12">
      <t>ニン</t>
    </rPh>
    <phoneticPr fontId="5"/>
  </si>
  <si>
    <t>130３歳児</t>
    <rPh sb="4" eb="5">
      <t>サイ</t>
    </rPh>
    <rPh sb="5" eb="6">
      <t>ジ</t>
    </rPh>
    <phoneticPr fontId="5"/>
  </si>
  <si>
    <t>130１，２歳児</t>
    <rPh sb="6" eb="7">
      <t>サイ</t>
    </rPh>
    <rPh sb="7" eb="8">
      <t>ジ</t>
    </rPh>
    <phoneticPr fontId="5"/>
  </si>
  <si>
    <t>130乳児</t>
    <rPh sb="3" eb="5">
      <t>ニュウジ</t>
    </rPh>
    <phoneticPr fontId="5"/>
  </si>
  <si>
    <t>　 980人～1,049人</t>
    <rPh sb="5" eb="6">
      <t>ニン</t>
    </rPh>
    <rPh sb="12" eb="13">
      <t>ニン</t>
    </rPh>
    <phoneticPr fontId="5"/>
  </si>
  <si>
    <t>140４歳以上児</t>
    <rPh sb="4" eb="7">
      <t>サイイジョウ</t>
    </rPh>
    <rPh sb="7" eb="8">
      <t>ジ</t>
    </rPh>
    <phoneticPr fontId="5"/>
  </si>
  <si>
    <t>　131人
　　から
　140人
　　まで</t>
    <rPh sb="4" eb="5">
      <t>ニン</t>
    </rPh>
    <rPh sb="15" eb="16">
      <t>ニン</t>
    </rPh>
    <phoneticPr fontId="8"/>
  </si>
  <si>
    <t>140３歳児</t>
    <rPh sb="4" eb="5">
      <t>サイ</t>
    </rPh>
    <rPh sb="5" eb="6">
      <t>ジ</t>
    </rPh>
    <phoneticPr fontId="5"/>
  </si>
  <si>
    <t>140１，２歳児</t>
    <rPh sb="6" eb="7">
      <t>サイ</t>
    </rPh>
    <rPh sb="7" eb="8">
      <t>ジ</t>
    </rPh>
    <phoneticPr fontId="5"/>
  </si>
  <si>
    <t xml:space="preserve"> 1,050人～</t>
    <rPh sb="6" eb="7">
      <t>ニン</t>
    </rPh>
    <phoneticPr fontId="5"/>
  </si>
  <si>
    <t>140乳児</t>
    <rPh sb="3" eb="5">
      <t>ニュウジ</t>
    </rPh>
    <phoneticPr fontId="5"/>
  </si>
  <si>
    <t>150４歳以上児</t>
    <rPh sb="4" eb="7">
      <t>サイイジョウ</t>
    </rPh>
    <rPh sb="7" eb="8">
      <t>ジ</t>
    </rPh>
    <phoneticPr fontId="5"/>
  </si>
  <si>
    <t>　141人
　　から
　150人
　　まで</t>
    <rPh sb="4" eb="5">
      <t>ニン</t>
    </rPh>
    <rPh sb="15" eb="16">
      <t>ニン</t>
    </rPh>
    <phoneticPr fontId="8"/>
  </si>
  <si>
    <t>150３歳児</t>
    <rPh sb="4" eb="5">
      <t>サイ</t>
    </rPh>
    <rPh sb="5" eb="6">
      <t>ジ</t>
    </rPh>
    <phoneticPr fontId="5"/>
  </si>
  <si>
    <t>150１，２歳児</t>
    <rPh sb="6" eb="7">
      <t>サイ</t>
    </rPh>
    <rPh sb="7" eb="8">
      <t>ジ</t>
    </rPh>
    <phoneticPr fontId="5"/>
  </si>
  <si>
    <t>150乳児</t>
    <rPh sb="3" eb="5">
      <t>ニュウジ</t>
    </rPh>
    <phoneticPr fontId="5"/>
  </si>
  <si>
    <t>160４歳以上児</t>
    <rPh sb="4" eb="7">
      <t>サイイジョウ</t>
    </rPh>
    <rPh sb="7" eb="8">
      <t>ジ</t>
    </rPh>
    <phoneticPr fontId="5"/>
  </si>
  <si>
    <t>　151人
　　から
　160人
　　まで</t>
    <rPh sb="4" eb="5">
      <t>ニン</t>
    </rPh>
    <rPh sb="15" eb="16">
      <t>ニン</t>
    </rPh>
    <phoneticPr fontId="8"/>
  </si>
  <si>
    <t>160３歳児</t>
    <rPh sb="4" eb="5">
      <t>サイ</t>
    </rPh>
    <rPh sb="5" eb="6">
      <t>ジ</t>
    </rPh>
    <phoneticPr fontId="5"/>
  </si>
  <si>
    <t>160１，２歳児</t>
    <rPh sb="6" eb="7">
      <t>サイ</t>
    </rPh>
    <rPh sb="7" eb="8">
      <t>ジ</t>
    </rPh>
    <phoneticPr fontId="5"/>
  </si>
  <si>
    <t>160乳児</t>
    <rPh sb="3" eb="5">
      <t>ニュウジ</t>
    </rPh>
    <phoneticPr fontId="5"/>
  </si>
  <si>
    <t>170４歳以上児</t>
    <rPh sb="4" eb="7">
      <t>サイイジョウ</t>
    </rPh>
    <rPh sb="7" eb="8">
      <t>ジ</t>
    </rPh>
    <phoneticPr fontId="5"/>
  </si>
  <si>
    <t>　161人
　　から
　170人
　　まで</t>
    <rPh sb="4" eb="5">
      <t>ニン</t>
    </rPh>
    <rPh sb="15" eb="16">
      <t>ニン</t>
    </rPh>
    <phoneticPr fontId="8"/>
  </si>
  <si>
    <t>※3月分の単価に加算</t>
    <rPh sb="2" eb="4">
      <t>ガツブン</t>
    </rPh>
    <rPh sb="5" eb="7">
      <t>タンカ</t>
    </rPh>
    <rPh sb="8" eb="10">
      <t>カサン</t>
    </rPh>
    <phoneticPr fontId="5"/>
  </si>
  <si>
    <t>170３歳児</t>
    <rPh sb="4" eb="5">
      <t>サイ</t>
    </rPh>
    <rPh sb="5" eb="6">
      <t>ジ</t>
    </rPh>
    <phoneticPr fontId="5"/>
  </si>
  <si>
    <t>170１，２歳児</t>
    <rPh sb="6" eb="7">
      <t>サイ</t>
    </rPh>
    <rPh sb="7" eb="8">
      <t>ジ</t>
    </rPh>
    <phoneticPr fontId="5"/>
  </si>
  <si>
    <t>170乳児</t>
    <rPh sb="3" eb="5">
      <t>ニュウジ</t>
    </rPh>
    <phoneticPr fontId="5"/>
  </si>
  <si>
    <t>180４歳以上児</t>
    <rPh sb="4" eb="7">
      <t>サイイジョウ</t>
    </rPh>
    <rPh sb="7" eb="8">
      <t>ジ</t>
    </rPh>
    <phoneticPr fontId="5"/>
  </si>
  <si>
    <t>　171人
　　以上</t>
    <rPh sb="4" eb="5">
      <t>ニン</t>
    </rPh>
    <rPh sb="8" eb="10">
      <t>イジョウ</t>
    </rPh>
    <phoneticPr fontId="8"/>
  </si>
  <si>
    <t>180３歳児</t>
    <rPh sb="4" eb="5">
      <t>サイ</t>
    </rPh>
    <rPh sb="5" eb="6">
      <t>ジ</t>
    </rPh>
    <phoneticPr fontId="5"/>
  </si>
  <si>
    <t>180１，２歳児</t>
    <rPh sb="6" eb="7">
      <t>サイ</t>
    </rPh>
    <rPh sb="7" eb="8">
      <t>ジ</t>
    </rPh>
    <phoneticPr fontId="5"/>
  </si>
  <si>
    <t>180乳児</t>
    <rPh sb="3" eb="5">
      <t>ニュウジ</t>
    </rPh>
    <phoneticPr fontId="5"/>
  </si>
  <si>
    <r>
      <t>療育支援加算</t>
    </r>
    <r>
      <rPr>
        <vertAlign val="superscript"/>
        <sz val="11"/>
        <rFont val="HGｺﾞｼｯｸM"/>
        <family val="3"/>
        <charset val="128"/>
      </rPr>
      <t>(注２)</t>
    </r>
    <rPh sb="0" eb="2">
      <t>リョウイク</t>
    </rPh>
    <rPh sb="2" eb="4">
      <t>シエン</t>
    </rPh>
    <rPh sb="4" eb="6">
      <t>カサン</t>
    </rPh>
    <rPh sb="7" eb="8">
      <t>チュウ</t>
    </rPh>
    <phoneticPr fontId="8"/>
  </si>
  <si>
    <r>
      <t>処遇改善等加算Ⅱ</t>
    </r>
    <r>
      <rPr>
        <vertAlign val="superscript"/>
        <sz val="11"/>
        <rFont val="HGｺﾞｼｯｸM"/>
        <family val="3"/>
        <charset val="128"/>
      </rPr>
      <t>(注２)</t>
    </r>
    <rPh sb="0" eb="2">
      <t>ショグウ</t>
    </rPh>
    <rPh sb="2" eb="4">
      <t>カイゼン</t>
    </rPh>
    <rPh sb="4" eb="5">
      <t>トウ</t>
    </rPh>
    <rPh sb="5" eb="7">
      <t>カサン</t>
    </rPh>
    <rPh sb="9" eb="10">
      <t>チュウ</t>
    </rPh>
    <phoneticPr fontId="8"/>
  </si>
  <si>
    <t>㉓</t>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</si>
  <si>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</si>
  <si>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r>
      <t>施設関係者評価加算</t>
    </r>
    <r>
      <rPr>
        <vertAlign val="superscript"/>
        <sz val="11"/>
        <rFont val="HGｺﾞｼｯｸM"/>
        <family val="3"/>
        <charset val="128"/>
      </rPr>
      <t>(注２)</t>
    </r>
    <rPh sb="0" eb="2">
      <t>シセツ</t>
    </rPh>
    <rPh sb="2" eb="5">
      <t>カンケイシャ</t>
    </rPh>
    <rPh sb="5" eb="7">
      <t>ヒョウカ</t>
    </rPh>
    <rPh sb="7" eb="9">
      <t>カサン</t>
    </rPh>
    <rPh sb="10" eb="11">
      <t>チュウ</t>
    </rPh>
    <phoneticPr fontId="8"/>
  </si>
  <si>
    <r>
      <t>降灰除去費加算</t>
    </r>
    <r>
      <rPr>
        <vertAlign val="superscript"/>
        <sz val="11"/>
        <rFont val="HGｺﾞｼｯｸM"/>
        <family val="3"/>
        <charset val="128"/>
      </rPr>
      <t>(注２)</t>
    </r>
    <rPh sb="0" eb="2">
      <t>コウカイ</t>
    </rPh>
    <rPh sb="2" eb="4">
      <t>ジョキョ</t>
    </rPh>
    <rPh sb="4" eb="5">
      <t>ヒ</t>
    </rPh>
    <rPh sb="5" eb="7">
      <t>カサン</t>
    </rPh>
    <rPh sb="8" eb="9">
      <t>チュウ</t>
    </rPh>
    <phoneticPr fontId="8"/>
  </si>
  <si>
    <t>㉘</t>
    <phoneticPr fontId="8"/>
  </si>
  <si>
    <r>
      <t>施設機能強化推進費加算</t>
    </r>
    <r>
      <rPr>
        <vertAlign val="superscript"/>
        <sz val="11"/>
        <rFont val="HGｺﾞｼｯｸM"/>
        <family val="3"/>
        <charset val="128"/>
      </rPr>
      <t>(注２)</t>
    </r>
    <rPh sb="0" eb="2">
      <t>シセツ</t>
    </rPh>
    <rPh sb="2" eb="4">
      <t>キノウ</t>
    </rPh>
    <rPh sb="4" eb="6">
      <t>キョウカ</t>
    </rPh>
    <rPh sb="6" eb="8">
      <t>スイシン</t>
    </rPh>
    <rPh sb="8" eb="9">
      <t>ヒ</t>
    </rPh>
    <rPh sb="9" eb="11">
      <t>カサン</t>
    </rPh>
    <rPh sb="12" eb="13">
      <t>チュウ</t>
    </rPh>
    <phoneticPr fontId="8"/>
  </si>
  <si>
    <r>
      <t>小学校接続加算</t>
    </r>
    <r>
      <rPr>
        <vertAlign val="superscript"/>
        <sz val="11"/>
        <rFont val="HGｺﾞｼｯｸM"/>
        <family val="3"/>
        <charset val="128"/>
      </rPr>
      <t>(注２)</t>
    </r>
    <rPh sb="0" eb="3">
      <t>ショウガッコウ</t>
    </rPh>
    <rPh sb="3" eb="5">
      <t>セツゾク</t>
    </rPh>
    <rPh sb="5" eb="7">
      <t>カサン</t>
    </rPh>
    <rPh sb="8" eb="9">
      <t>チュウ</t>
    </rPh>
    <phoneticPr fontId="8"/>
  </si>
  <si>
    <r>
      <t>第三者評価受審加算</t>
    </r>
    <r>
      <rPr>
        <vertAlign val="superscript"/>
        <sz val="11"/>
        <rFont val="HGｺﾞｼｯｸM"/>
        <family val="3"/>
        <charset val="128"/>
      </rPr>
      <t>(注２)</t>
    </r>
    <rPh sb="0" eb="3">
      <t>ダイサンシャ</t>
    </rPh>
    <rPh sb="3" eb="5">
      <t>ヒョウカ</t>
    </rPh>
    <rPh sb="5" eb="7">
      <t>ジュシン</t>
    </rPh>
    <rPh sb="7" eb="9">
      <t>カサン</t>
    </rPh>
    <phoneticPr fontId="8"/>
  </si>
  <si>
    <t>㉜</t>
    <phoneticPr fontId="8"/>
  </si>
  <si>
    <t>（注２）１号認定子どもの利用定員を設定しない場合、それぞれの額に「２」を乗じて算定</t>
    <phoneticPr fontId="5"/>
  </si>
  <si>
    <t>標準時間</t>
    <rPh sb="0" eb="2">
      <t>ヒョウジュン</t>
    </rPh>
    <rPh sb="2" eb="4">
      <t>ジカン</t>
    </rPh>
    <phoneticPr fontId="8"/>
  </si>
  <si>
    <t>短時間</t>
    <rPh sb="0" eb="3">
      <t>タンジカン</t>
    </rPh>
    <phoneticPr fontId="8"/>
  </si>
  <si>
    <t>１号利用定員</t>
    <rPh sb="1" eb="2">
      <t>ゴウ</t>
    </rPh>
    <rPh sb="2" eb="4">
      <t>リヨウ</t>
    </rPh>
    <rPh sb="4" eb="6">
      <t>テイイン</t>
    </rPh>
    <phoneticPr fontId="8"/>
  </si>
  <si>
    <t>2・3号利用定員</t>
    <rPh sb="3" eb="4">
      <t>ゴウ</t>
    </rPh>
    <rPh sb="4" eb="6">
      <t>リヨウ</t>
    </rPh>
    <rPh sb="6" eb="8">
      <t>テイイン</t>
    </rPh>
    <phoneticPr fontId="8"/>
  </si>
  <si>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</si>
  <si>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</si>
  <si>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２歳児</t>
    <rPh sb="1" eb="2">
      <t>サイ</t>
    </rPh>
    <rPh sb="2" eb="3">
      <t>ジ</t>
    </rPh>
    <phoneticPr fontId="1"/>
  </si>
  <si>
    <t>３歳児配置改善加算</t>
    <rPh sb="1" eb="3">
      <t>サイジ</t>
    </rPh>
    <rPh sb="3" eb="5">
      <t>ハイチ</t>
    </rPh>
    <rPh sb="5" eb="7">
      <t>カイゼン</t>
    </rPh>
    <rPh sb="7" eb="9">
      <t>カサン</t>
    </rPh>
    <phoneticPr fontId="8"/>
  </si>
  <si>
    <t>夜間保育加算</t>
    <rPh sb="0" eb="2">
      <t>ヤカン</t>
    </rPh>
    <rPh sb="2" eb="4">
      <t>ホイク</t>
    </rPh>
    <rPh sb="4" eb="6">
      <t>カサン</t>
    </rPh>
    <phoneticPr fontId="1"/>
  </si>
  <si>
    <t>１号認定こどもの利用定員を設定しない場合</t>
    <rPh sb="1" eb="2">
      <t>ゴウ</t>
    </rPh>
    <rPh sb="2" eb="4">
      <t>ニンテイ</t>
    </rPh>
    <rPh sb="8" eb="10">
      <t>リヨウ</t>
    </rPh>
    <rPh sb="10" eb="12">
      <t>テイイン</t>
    </rPh>
    <rPh sb="13" eb="15">
      <t>セッテイ</t>
    </rPh>
    <rPh sb="18" eb="20">
      <t>バアイ</t>
    </rPh>
    <phoneticPr fontId="1"/>
  </si>
  <si>
    <t>③合計</t>
    <rPh sb="1" eb="3">
      <t>ゴウケイ</t>
    </rPh>
    <phoneticPr fontId="1"/>
  </si>
  <si>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</si>
  <si>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職員配置加算分⑦</t>
    <rPh sb="0" eb="2">
      <t>ショクイン</t>
    </rPh>
    <rPh sb="2" eb="4">
      <t>ハイチ</t>
    </rPh>
    <rPh sb="4" eb="6">
      <t>カサン</t>
    </rPh>
    <rPh sb="6" eb="7">
      <t>ブン</t>
    </rPh>
    <phoneticPr fontId="4"/>
  </si>
  <si>
    <t>平均利用子ども数×職員処遇改善費の単価の合計</t>
    <rPh sb="0" eb="2">
      <t>ヘイキン</t>
    </rPh>
    <rPh sb="2" eb="4">
      <t>リヨウ</t>
    </rPh>
    <rPh sb="9" eb="11">
      <t>ショクイン</t>
    </rPh>
    <rPh sb="11" eb="13">
      <t>ショグウ</t>
    </rPh>
    <rPh sb="13" eb="15">
      <t>カイゼン</t>
    </rPh>
    <rPh sb="15" eb="16">
      <t>ヒ</t>
    </rPh>
    <rPh sb="17" eb="19">
      <t>タンカ</t>
    </rPh>
    <rPh sb="20" eb="22">
      <t>ゴウケイ</t>
    </rPh>
    <phoneticPr fontId="4"/>
  </si>
  <si>
    <t>①×⑦</t>
    <phoneticPr fontId="4"/>
  </si>
  <si>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4"/>
  </si>
  <si>
    <t>職員配置加算【市】（1,000円未満切り捨て）</t>
    <rPh sb="0" eb="2">
      <t>ショクイン</t>
    </rPh>
    <rPh sb="2" eb="4">
      <t>ハイチ</t>
    </rPh>
    <rPh sb="4" eb="6">
      <t>カサン</t>
    </rPh>
    <rPh sb="7" eb="8">
      <t>シ</t>
    </rPh>
    <phoneticPr fontId="4"/>
  </si>
  <si>
    <t>加算見込額（処遇改善等加算Ⅰ【国】（1,000円未満切り捨て））</t>
    <rPh sb="0" eb="2">
      <t>カサン</t>
    </rPh>
    <rPh sb="2" eb="4">
      <t>ミコミ</t>
    </rPh>
    <rPh sb="4" eb="5">
      <t>ガク</t>
    </rPh>
    <phoneticPr fontId="4"/>
  </si>
  <si>
    <t>加算見込額</t>
    <rPh sb="0" eb="2">
      <t>カサン</t>
    </rPh>
    <rPh sb="2" eb="4">
      <t>ミコミ</t>
    </rPh>
    <rPh sb="4" eb="5">
      <t>ガク</t>
    </rPh>
    <phoneticPr fontId="4"/>
  </si>
  <si>
    <t>平均経験年数</t>
    <rPh sb="0" eb="2">
      <t>ヘイキン</t>
    </rPh>
    <rPh sb="2" eb="4">
      <t>ケイケン</t>
    </rPh>
    <rPh sb="4" eb="6">
      <t>ネンスウ</t>
    </rPh>
    <phoneticPr fontId="8"/>
  </si>
  <si>
    <t>認定こども園
教育部分</t>
    <rPh sb="0" eb="2">
      <t>ニンテイ</t>
    </rPh>
    <rPh sb="5" eb="6">
      <t>エン</t>
    </rPh>
    <rPh sb="7" eb="9">
      <t>キョウイク</t>
    </rPh>
    <rPh sb="9" eb="11">
      <t>ブブン</t>
    </rPh>
    <phoneticPr fontId="4"/>
  </si>
  <si>
    <t>46人
～
60人</t>
    <rPh sb="2" eb="3">
      <t>ニン</t>
    </rPh>
    <rPh sb="8" eb="9">
      <t>ニン</t>
    </rPh>
    <phoneticPr fontId="5"/>
  </si>
  <si>
    <t>療育支援加算</t>
    <rPh sb="0" eb="2">
      <t>リョウイク</t>
    </rPh>
    <rPh sb="2" eb="4">
      <t>シエン</t>
    </rPh>
    <rPh sb="4" eb="6">
      <t>カサン</t>
    </rPh>
    <phoneticPr fontId="1"/>
  </si>
  <si>
    <t>A</t>
    <phoneticPr fontId="1"/>
  </si>
  <si>
    <t>B</t>
    <phoneticPr fontId="1"/>
  </si>
  <si>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</si>
  <si>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</si>
  <si>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</si>
  <si>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※青色欄を記入してください。</t>
    <rPh sb="1" eb="3">
      <t>アオイロ</t>
    </rPh>
    <rPh sb="3" eb="4">
      <t>ラン</t>
    </rPh>
    <rPh sb="5" eb="7">
      <t>キニュウ</t>
    </rPh>
    <phoneticPr fontId="4"/>
  </si>
  <si>
    <t>職員処遇改善費</t>
    <rPh sb="0" eb="2">
      <t>ショクイン</t>
    </rPh>
    <rPh sb="2" eb="4">
      <t>ショグウ</t>
    </rPh>
    <rPh sb="4" eb="6">
      <t>カイゼン</t>
    </rPh>
    <rPh sb="6" eb="7">
      <t>ヒ</t>
    </rPh>
    <phoneticPr fontId="1"/>
  </si>
  <si>
    <t>１歳</t>
    <rPh sb="1" eb="2">
      <t>サイ</t>
    </rPh>
    <phoneticPr fontId="1"/>
  </si>
  <si>
    <t>２歳</t>
    <rPh sb="1" eb="2">
      <t>サイ</t>
    </rPh>
    <phoneticPr fontId="1"/>
  </si>
  <si>
    <t>４・５歳</t>
    <rPh sb="3" eb="4">
      <t>サイ</t>
    </rPh>
    <phoneticPr fontId="1"/>
  </si>
  <si>
    <t>区</t>
    <rPh sb="0" eb="1">
      <t>ク</t>
    </rPh>
    <phoneticPr fontId="1"/>
  </si>
  <si>
    <t>講師配置加算</t>
    <rPh sb="0" eb="2">
      <t>コウシ</t>
    </rPh>
    <rPh sb="2" eb="4">
      <t>ハイチ</t>
    </rPh>
    <rPh sb="4" eb="6">
      <t>カサン</t>
    </rPh>
    <phoneticPr fontId="1"/>
  </si>
  <si>
    <t>＋</t>
    <phoneticPr fontId="5"/>
  </si>
  <si>
    <t>÷</t>
    <phoneticPr fontId="5"/>
  </si>
  <si>
    <t>－</t>
    <phoneticPr fontId="5"/>
  </si>
  <si>
    <t>－</t>
    <phoneticPr fontId="5"/>
  </si>
  <si>
    <t>×人数</t>
    <phoneticPr fontId="5"/>
  </si>
  <si>
    <t>＋</t>
    <phoneticPr fontId="5"/>
  </si>
  <si>
    <t>(⑥＋⑦)</t>
    <phoneticPr fontId="5"/>
  </si>
  <si>
    <t>＋</t>
    <phoneticPr fontId="1"/>
  </si>
  <si>
    <t>A</t>
    <phoneticPr fontId="5"/>
  </si>
  <si>
    <t>＋</t>
    <phoneticPr fontId="5"/>
  </si>
  <si>
    <t>B</t>
    <phoneticPr fontId="5"/>
  </si>
  <si>
    <t>B</t>
    <phoneticPr fontId="5"/>
  </si>
  <si>
    <t>－</t>
    <phoneticPr fontId="5"/>
  </si>
  <si>
    <t>＋</t>
    <phoneticPr fontId="1"/>
  </si>
  <si>
    <t>C</t>
    <phoneticPr fontId="5"/>
  </si>
  <si>
    <t>D</t>
    <phoneticPr fontId="5"/>
  </si>
  <si>
    <t>－</t>
  </si>
  <si>
    <t>A</t>
    <phoneticPr fontId="5"/>
  </si>
  <si>
    <t>C</t>
    <phoneticPr fontId="5"/>
  </si>
  <si>
    <t>講師配置加算</t>
    <rPh sb="0" eb="2">
      <t>コウシ</t>
    </rPh>
    <rPh sb="2" eb="4">
      <t>ハイチ</t>
    </rPh>
    <rPh sb="4" eb="6">
      <t>カサン</t>
    </rPh>
    <phoneticPr fontId="5"/>
  </si>
  <si>
    <t>処遇改善等加算Ⅰ</t>
  </si>
  <si>
    <t>⑩</t>
    <phoneticPr fontId="5"/>
  </si>
  <si>
    <t>令和２年度 処遇改善等加算Ⅰ加算見込額積算表</t>
    <rPh sb="0" eb="2">
      <t>レイワ</t>
    </rPh>
    <rPh sb="3" eb="5">
      <t>ネンド</t>
    </rPh>
    <rPh sb="6" eb="8">
      <t>ショグウ</t>
    </rPh>
    <rPh sb="8" eb="10">
      <t>カイゼン</t>
    </rPh>
    <rPh sb="10" eb="11">
      <t>トウ</t>
    </rPh>
    <rPh sb="11" eb="13">
      <t>カサン</t>
    </rPh>
    <rPh sb="14" eb="16">
      <t>カサン</t>
    </rPh>
    <rPh sb="16" eb="18">
      <t>ミコミ</t>
    </rPh>
    <rPh sb="18" eb="19">
      <t>ガク</t>
    </rPh>
    <rPh sb="19" eb="21">
      <t>セキサン</t>
    </rPh>
    <rPh sb="21" eb="22">
      <t>ヒョウ</t>
    </rPh>
    <phoneticPr fontId="8"/>
  </si>
  <si>
    <t xml:space="preserve"> 　　 ～　15人</t>
  </si>
  <si>
    <t xml:space="preserve">  16人～　25人</t>
  </si>
  <si>
    <t xml:space="preserve">  26人～　35人</t>
  </si>
  <si>
    <t xml:space="preserve">  36人～　45人</t>
  </si>
  <si>
    <t xml:space="preserve">  46人～　60人</t>
  </si>
  <si>
    <t xml:space="preserve">  61人～　75人</t>
  </si>
  <si>
    <t xml:space="preserve">  76人～　90人</t>
  </si>
  <si>
    <t xml:space="preserve">  91人～ 105人</t>
  </si>
  <si>
    <t xml:space="preserve"> 106人～ 120人</t>
  </si>
  <si>
    <t xml:space="preserve"> 121人～ 135人</t>
  </si>
  <si>
    <t xml:space="preserve"> 136人～ 150人</t>
  </si>
  <si>
    <t xml:space="preserve"> 151人～ 180人</t>
  </si>
  <si>
    <t xml:space="preserve"> 181人～ 210人</t>
  </si>
  <si>
    <t xml:space="preserve"> 211人～ 240人</t>
  </si>
  <si>
    <t xml:space="preserve"> 241人～ 270人</t>
  </si>
  <si>
    <t xml:space="preserve"> 271人～ 300人</t>
  </si>
  <si>
    <t xml:space="preserve"> 301人～</t>
  </si>
  <si>
    <t>×週当たり実施日数</t>
    <phoneticPr fontId="1"/>
  </si>
  <si>
    <t>×週当たり実施日数×加算率</t>
    <rPh sb="1" eb="2">
      <t>シュウ</t>
    </rPh>
    <rPh sb="2" eb="3">
      <t>ア</t>
    </rPh>
    <rPh sb="5" eb="7">
      <t>ジッシ</t>
    </rPh>
    <rPh sb="7" eb="9">
      <t>ニッスウ</t>
    </rPh>
    <rPh sb="10" eb="13">
      <t>カサンリツ</t>
    </rPh>
    <phoneticPr fontId="1"/>
  </si>
  <si>
    <t>給食実施加算（施設内調理）</t>
    <rPh sb="0" eb="2">
      <t>キュウショク</t>
    </rPh>
    <rPh sb="2" eb="4">
      <t>ジッシ</t>
    </rPh>
    <rPh sb="4" eb="6">
      <t>カサン</t>
    </rPh>
    <rPh sb="7" eb="9">
      <t>シセツ</t>
    </rPh>
    <rPh sb="9" eb="10">
      <t>ナイ</t>
    </rPh>
    <rPh sb="10" eb="12">
      <t>チョウリ</t>
    </rPh>
    <phoneticPr fontId="5"/>
  </si>
  <si>
    <t>給食実施加算（外部搬入）</t>
    <rPh sb="0" eb="2">
      <t>キュウショク</t>
    </rPh>
    <rPh sb="2" eb="4">
      <t>ジッシ</t>
    </rPh>
    <rPh sb="4" eb="6">
      <t>カサン</t>
    </rPh>
    <rPh sb="7" eb="9">
      <t>ガイブ</t>
    </rPh>
    <rPh sb="9" eb="11">
      <t>ハンニュウ</t>
    </rPh>
    <phoneticPr fontId="5"/>
  </si>
  <si>
    <t>(⑤～⑲（⑯を除く。）)</t>
    <rPh sb="7" eb="8">
      <t>ノゾ</t>
    </rPh>
    <phoneticPr fontId="5"/>
  </si>
  <si>
    <t>㉑</t>
  </si>
  <si>
    <t>処遇改善等加算Ⅰ</t>
    <rPh sb="0" eb="2">
      <t>ショグウ</t>
    </rPh>
    <rPh sb="2" eb="4">
      <t>カイゼン</t>
    </rPh>
    <rPh sb="4" eb="5">
      <t>トウ</t>
    </rPh>
    <rPh sb="5" eb="7">
      <t>カサン</t>
    </rPh>
    <phoneticPr fontId="8"/>
  </si>
  <si>
    <t>㉔</t>
  </si>
  <si>
    <t>・処遇改善等加算Ⅱ－①</t>
    <phoneticPr fontId="5"/>
  </si>
  <si>
    <t>×</t>
    <phoneticPr fontId="8"/>
  </si>
  <si>
    <t>人数Ａ</t>
    <rPh sb="0" eb="2">
      <t>ニンズウ</t>
    </rPh>
    <phoneticPr fontId="8"/>
  </si>
  <si>
    <t>1/2</t>
    <phoneticPr fontId="1"/>
  </si>
  <si>
    <t>・処遇改善等加算Ⅱ－②</t>
    <phoneticPr fontId="5"/>
  </si>
  <si>
    <t>人数Ｂ</t>
    <rPh sb="0" eb="2">
      <t>ニンズウ</t>
    </rPh>
    <phoneticPr fontId="8"/>
  </si>
  <si>
    <t>㉖</t>
  </si>
  <si>
    <t>㉗</t>
  </si>
  <si>
    <t>※以下の区分に応じて、３月初日の利用子どもの単価に加算
　A:公開保育の取組と組み合わせて施設関係者評価を実施する施設
　B:それ以外の施設</t>
    <phoneticPr fontId="8"/>
  </si>
  <si>
    <t>㉘</t>
  </si>
  <si>
    <t>㉙</t>
  </si>
  <si>
    <t>㉚</t>
  </si>
  <si>
    <t>㉛</t>
  </si>
  <si>
    <t>チーム保育加配加算
※1号・2号の利用定員合計に応じて2号利用子どもの単価に加算</t>
    <rPh sb="3" eb="5">
      <t>ホイク</t>
    </rPh>
    <rPh sb="5" eb="7">
      <t>カハイ</t>
    </rPh>
    <rPh sb="7" eb="9">
      <t>カサン</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</si>
  <si>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</si>
  <si>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</si>
  <si>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</si>
  <si>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月に３日以上土曜日を閉所する場合</t>
    <rPh sb="0" eb="1">
      <t>ツキ</t>
    </rPh>
    <rPh sb="3" eb="4">
      <t>ニチ</t>
    </rPh>
    <rPh sb="4" eb="6">
      <t>イジョウ</t>
    </rPh>
    <rPh sb="6" eb="9">
      <t>ドヨウビ</t>
    </rPh>
    <rPh sb="10" eb="12">
      <t>ヘイショ</t>
    </rPh>
    <rPh sb="14" eb="16">
      <t>バアイ</t>
    </rPh>
    <phoneticPr fontId="5"/>
  </si>
  <si>
    <t>全ての土曜日を閉所する場合</t>
    <rPh sb="0" eb="1">
      <t>スベ</t>
    </rPh>
    <rPh sb="3" eb="6">
      <t>ドヨウビ</t>
    </rPh>
    <rPh sb="7" eb="9">
      <t>ヘイショ</t>
    </rPh>
    <rPh sb="11" eb="13">
      <t>バアイ</t>
    </rPh>
    <phoneticPr fontId="5"/>
  </si>
  <si>
    <t>(⑥＋⑦＋⑧＋⑩)</t>
  </si>
  <si>
    <t>(⑥～㉑（⑮を除く。）)</t>
  </si>
  <si>
    <t>㉔</t>
    <phoneticPr fontId="5"/>
  </si>
  <si>
    <t xml:space="preserve">× 人数Ａ × 1/2 </t>
    <phoneticPr fontId="5"/>
  </si>
  <si>
    <t xml:space="preserve">× 人数Ｂ × 1/2 </t>
    <phoneticPr fontId="5"/>
  </si>
  <si>
    <t>㉕</t>
    <phoneticPr fontId="8"/>
  </si>
  <si>
    <t>㉖</t>
    <phoneticPr fontId="5"/>
  </si>
  <si>
    <t>高齢者等活躍促進加算</t>
    <rPh sb="0" eb="3">
      <t>コウレイシャ</t>
    </rPh>
    <rPh sb="3" eb="4">
      <t>トウ</t>
    </rPh>
    <rPh sb="4" eb="6">
      <t>カツヤク</t>
    </rPh>
    <rPh sb="6" eb="8">
      <t>ソクシン</t>
    </rPh>
    <rPh sb="8" eb="10">
      <t>カサン</t>
    </rPh>
    <phoneticPr fontId="8"/>
  </si>
  <si>
    <t>※加算額は、高齢者等の年間総雇用時間数を基に区分
※３月初日の利用子どもの単価に加算</t>
    <phoneticPr fontId="8"/>
  </si>
  <si>
    <t>㉛</t>
    <phoneticPr fontId="5"/>
  </si>
  <si>
    <t>栄養管理加算</t>
    <rPh sb="0" eb="2">
      <t>エイヨウ</t>
    </rPh>
    <rPh sb="2" eb="4">
      <t>カンリ</t>
    </rPh>
    <rPh sb="4" eb="6">
      <t>カサン</t>
    </rPh>
    <phoneticPr fontId="5"/>
  </si>
  <si>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</si>
  <si>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</si>
  <si>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Ｂ</t>
    <phoneticPr fontId="5"/>
  </si>
  <si>
    <t>Ｃ</t>
    <phoneticPr fontId="8"/>
  </si>
  <si>
    <t>÷各月初日の利用子ども数</t>
  </si>
  <si>
    <t>㉝</t>
    <phoneticPr fontId="8"/>
  </si>
  <si>
    <t>市町村</t>
    <rPh sb="0" eb="3">
      <t>シチョウソン</t>
    </rPh>
    <phoneticPr fontId="8"/>
  </si>
  <si>
    <t>横浜市</t>
    <rPh sb="0" eb="3">
      <t>ヨコハマシ</t>
    </rPh>
    <phoneticPr fontId="1"/>
  </si>
  <si>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</si>
  <si>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</si>
  <si>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1"/>
  </si>
  <si>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1"/>
  </si>
  <si>
    <t>チーム保育加配加算</t>
    <rPh sb="3" eb="5">
      <t>ホイク</t>
    </rPh>
    <rPh sb="5" eb="7">
      <t>カハイ</t>
    </rPh>
    <rPh sb="7" eb="9">
      <t>カサン</t>
    </rPh>
    <phoneticPr fontId="1"/>
  </si>
  <si>
    <t>土曜日に閉所する場合</t>
    <rPh sb="0" eb="3">
      <t>ドヨウビ</t>
    </rPh>
    <rPh sb="4" eb="6">
      <t>ヘイショ</t>
    </rPh>
    <rPh sb="8" eb="10">
      <t>バアイ</t>
    </rPh>
    <phoneticPr fontId="1"/>
  </si>
  <si>
    <t>3日以上</t>
    <rPh sb="1" eb="2">
      <t>ニチ</t>
    </rPh>
    <rPh sb="2" eb="4">
      <t>イジョウ</t>
    </rPh>
    <phoneticPr fontId="2"/>
  </si>
  <si>
    <t>全て</t>
    <rPh sb="0" eb="1">
      <t>スベ</t>
    </rPh>
    <phoneticPr fontId="2"/>
  </si>
  <si>
    <t>２号利用定員</t>
    <rPh sb="1" eb="2">
      <t>ゴウ</t>
    </rPh>
    <rPh sb="2" eb="4">
      <t>リヨウ</t>
    </rPh>
    <rPh sb="4" eb="6">
      <t>テイイン</t>
    </rPh>
    <phoneticPr fontId="1"/>
  </si>
  <si>
    <t>３号利用定員</t>
    <rPh sb="1" eb="2">
      <t>ゴウ</t>
    </rPh>
    <rPh sb="2" eb="4">
      <t>リヨウ</t>
    </rPh>
    <rPh sb="4" eb="6">
      <t>テイイン</t>
    </rPh>
    <phoneticPr fontId="8"/>
  </si>
  <si>
    <t>１号利用定員</t>
    <rPh sb="1" eb="2">
      <t>ゴウ</t>
    </rPh>
    <rPh sb="2" eb="4">
      <t>リヨウ</t>
    </rPh>
    <rPh sb="4" eb="6">
      <t>テイイン</t>
    </rPh>
    <phoneticPr fontId="1"/>
  </si>
  <si>
    <t>合計定員区分</t>
    <rPh sb="0" eb="2">
      <t>ゴウケイ</t>
    </rPh>
    <rPh sb="2" eb="4">
      <t>テイイン</t>
    </rPh>
    <rPh sb="4" eb="6">
      <t>クブン</t>
    </rPh>
    <phoneticPr fontId="1"/>
  </si>
  <si>
    <t>チーム保育用</t>
    <rPh sb="3" eb="6">
      <t>ホイクヨウ</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</si>
  <si>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</si>
  <si>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</si>
  <si>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</si>
  <si>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</si>
  <si>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認定こども園</t>
    <rPh sb="0" eb="2">
      <t>ニンテイ</t>
    </rPh>
    <rPh sb="5" eb="6">
      <t>エン</t>
    </rPh>
    <phoneticPr fontId="1"/>
  </si>
  <si>
    <t>年度</t>
    <rPh sb="0" eb="2">
      <t>ネンド</t>
    </rPh>
    <phoneticPr fontId="1"/>
  </si>
  <si>
    <t>基準年度加算率</t>
    <rPh sb="0" eb="2">
      <t>キジュン</t>
    </rPh>
    <rPh sb="2" eb="4">
      <t>ネンド</t>
    </rPh>
    <rPh sb="4" eb="6">
      <t>カサン</t>
    </rPh>
    <rPh sb="6" eb="7">
      <t>リツ</t>
    </rPh>
    <phoneticPr fontId="1"/>
  </si>
  <si>
    <t>平成24年度</t>
    <rPh sb="0" eb="2">
      <t>ヘイセイ</t>
    </rPh>
    <rPh sb="4" eb="6">
      <t>ネンド</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</si>
  <si>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</si>
  <si>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</si>
  <si>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</si>
  <si>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</si>
  <si>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平成30年度</t>
    <rPh sb="0" eb="2">
      <t>ヘイセイ</t>
    </rPh>
    <rPh sb="4" eb="6">
      <t>ネンド</t>
    </rPh>
    <phoneticPr fontId="1"/>
  </si>
  <si>
    <t>令和元年度</t>
    <rPh sb="0" eb="2">
      <t>レイワ</t>
    </rPh>
    <rPh sb="2" eb="4">
      <t>ガンネン</t>
    </rPh>
    <rPh sb="4" eb="5">
      <t>ド</t>
    </rPh>
    <phoneticPr fontId="1"/>
  </si>
  <si>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1"/>
  </si>
  <si>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1"/>
  </si>
  <si>
    <t>うち特定加算見込額分</t>
    <phoneticPr fontId="1"/>
  </si>
  <si>
    <t>うち特定加算見込額分</t>
    <phoneticPr fontId="1"/>
  </si>
  <si>
    <t>○</t>
  </si>
  <si>
    <t>主幹教諭等の専任化により子育て支援の取り組みを実施していない場合で、かつ、代替保育教諭等を配置していない場合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rPh sb="37" eb="39">
      <t>ダイタイ</t>
    </rPh>
    <rPh sb="39" eb="41">
      <t>ホイク</t>
    </rPh>
    <rPh sb="41" eb="43">
      <t>キョウユ</t>
    </rPh>
    <rPh sb="43" eb="44">
      <t>トウ</t>
    </rPh>
    <rPh sb="45" eb="47">
      <t>ハイチ</t>
    </rPh>
    <rPh sb="52" eb="54">
      <t>バアイ</t>
    </rPh>
    <phoneticPr fontId="1"/>
  </si>
  <si>
    <t>主幹教諭等の専任化により子育て支援の取り組みを実施していない場合で、かつ、代替保育教諭等を配置していない場合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</si>
  <si>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栄養管理加算</t>
    <rPh sb="0" eb="2">
      <t>エイヨウ</t>
    </rPh>
    <rPh sb="2" eb="4">
      <t>カンリ</t>
    </rPh>
    <rPh sb="4" eb="6">
      <t>カサン</t>
    </rPh>
    <phoneticPr fontId="1"/>
  </si>
  <si>
    <t>栄養管理加算</t>
    <rPh sb="0" eb="2">
      <t>エイヨウ</t>
    </rPh>
    <rPh sb="2" eb="4">
      <t>カンリ</t>
    </rPh>
    <rPh sb="4" eb="6">
      <t>カサン</t>
    </rPh>
    <phoneticPr fontId="2"/>
  </si>
  <si>
    <t>配置</t>
    <rPh sb="0" eb="2">
      <t>ハイチ</t>
    </rPh>
    <phoneticPr fontId="2"/>
  </si>
  <si>
    <t>兼務</t>
    <rPh sb="0" eb="2">
      <t>ケンム</t>
    </rPh>
    <phoneticPr fontId="2"/>
  </si>
  <si>
    <t>1日</t>
    <rPh sb="1" eb="2">
      <t>ニチ</t>
    </rPh>
    <phoneticPr fontId="1"/>
  </si>
  <si>
    <t>2日</t>
    <rPh sb="1" eb="2">
      <t>ニチ</t>
    </rPh>
    <phoneticPr fontId="1"/>
  </si>
  <si>
    <t>―</t>
    <phoneticPr fontId="1"/>
  </si>
  <si>
    <t>特定加算見込額</t>
    <rPh sb="0" eb="2">
      <t>トクテイ</t>
    </rPh>
    <rPh sb="2" eb="4">
      <t>カサン</t>
    </rPh>
    <rPh sb="4" eb="6">
      <t>ミコミ</t>
    </rPh>
    <rPh sb="6" eb="7">
      <t>ガク</t>
    </rPh>
    <phoneticPr fontId="4"/>
  </si>
  <si>
    <t>特定加算見込額（処遇改善等加算【国】（1,000円未満切り捨て））</t>
    <rPh sb="0" eb="2">
      <t>トクテイ</t>
    </rPh>
    <rPh sb="2" eb="4">
      <t>カサン</t>
    </rPh>
    <rPh sb="4" eb="6">
      <t>ミコミ</t>
    </rPh>
    <rPh sb="6" eb="7">
      <t>ガク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</si>
</sst>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0\)"/>
    <numFmt numFmtId="186" formatCode="#,##0;&quot;▲ &quot;#,##0"/>
    <numFmt numFmtId="187" formatCode="#,##0\×&quot;加&quot;&quot;算&quot;&quot;率&quot;"/>
    <numFmt numFmtId="188" formatCode="\(#,##0\×&quot;加&quot;&quot;算&quot;&quot;率&quot;\)"/>
    <numFmt numFmtId="189" formatCode="##,###&quot;×加配人数&quot;"/>
    <numFmt numFmtId="190" formatCode="#,##0&quot;×加算率×加配人数&quot;"/>
    <numFmt numFmtId="191" formatCode="#,##0&quot;×週当たり実施日数&quot;"/>
    <numFmt numFmtId="192" formatCode="#,##0\×&quot;週&quot;&quot;当&quot;&quot;た&quot;&quot;り&quot;&quot;実&quot;&quot;施&quot;&quot;日&quot;&quot;数&quot;\×&quot;加&quot;&quot;算&quot;&quot;率&quot;"/>
    <numFmt numFmtId="193" formatCode="&quot;（&quot;#,##0"/>
    <numFmt numFmtId="194" formatCode="&quot;＋&quot;#,##0\×&quot;加&quot;&quot;算&quot;&quot;率&quot;\)"/>
    <numFmt numFmtId="195" formatCode="&quot;＋&quot;#,##0\×&quot;加&quot;&quot;算&quot;&quot;率&quot;\)&quot;×人数&quot;"/>
    <numFmt numFmtId="196" formatCode="&quot;×&quot;#\ ?/100"/>
    <numFmt numFmtId="197" formatCode="#,##0&quot;×加算率&quot;"/>
    <numFmt numFmtId="198" formatCode="#,##0&quot;÷３月初日の利用子ども数&quot;"/>
    <numFmt numFmtId="199" formatCode="#,##0&quot;（限度額）÷３月初日の利用子ども数&quot;"/>
    <numFmt numFmtId="200" formatCode="###,###&quot;円&quot;"/>
    <numFmt numFmtId="201" formatCode="#,##0\×&quot;加&quot;&quot;算&quot;&quot;数&quot;"/>
    <numFmt numFmtId="202" formatCode="0;\-0;;@"/>
    <numFmt numFmtId="203" formatCode="#,##0_);[Red]\(#,##0\)"/>
    <numFmt numFmtId="204" formatCode="#,##0_ "/>
    <numFmt numFmtId="205" formatCode="0&quot;％&quot;"/>
    <numFmt numFmtId="206" formatCode="0&quot; ％&quot;"/>
  </numFmts>
  <fonts count="4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6"/>
      <name val="HGｺﾞｼｯｸM"/>
      <family val="3"/>
      <charset val="128"/>
    </font>
    <font>
      <sz val="9"/>
      <name val="HGｺﾞｼｯｸM"/>
      <family val="3"/>
      <charset val="128"/>
    </font>
    <font>
      <sz val="8"/>
      <color rgb="FFFF0000"/>
      <name val="HGｺﾞｼｯｸM"/>
      <family val="3"/>
      <charset val="128"/>
    </font>
    <font>
      <sz val="11"/>
      <name val="明朝"/>
      <family val="3"/>
      <charset val="128"/>
    </font>
    <font>
      <sz val="11"/>
      <color rgb="FFFF0000"/>
      <name val="HGｺﾞｼｯｸM"/>
      <family val="3"/>
      <charset val="128"/>
    </font>
    <font>
      <b/>
      <sz val="16"/>
      <name val="HGｺﾞｼｯｸM"/>
      <family val="3"/>
      <charset val="128"/>
    </font>
    <font>
      <vertAlign val="superscript"/>
      <sz val="11"/>
      <name val="HGｺﾞｼｯｸM"/>
      <family val="3"/>
      <charset val="128"/>
    </font>
    <font>
      <sz val="6"/>
      <name val="HGPｺﾞｼｯｸM"/>
      <family val="3"/>
      <charset val="128"/>
    </font>
    <font>
      <sz val="11"/>
      <color theme="1"/>
      <name val="ＭＳ Ｐゴシック"/>
      <family val="2"/>
      <charset val="128"/>
      <scheme val="minor"/>
    </font>
    <font>
      <sz val="11"/>
      <name val="ＭＳ Ｐゴシック"/>
      <family val="2"/>
      <charset val="128"/>
      <scheme val="minor"/>
    </font>
    <font>
      <sz val="10"/>
      <color rgb="FFFF0000"/>
      <name val="HGｺﾞｼｯｸM"/>
      <family val="3"/>
      <charset val="128"/>
    </font>
    <font>
      <b/>
      <sz val="12"/>
      <name val="HGP創英角ﾎﾟｯﾌﾟ体"/>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rgb="FF99FF99"/>
        <bgColor indexed="64"/>
      </patternFill>
    </fill>
  </fills>
  <borders count="14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medium">
        <color auto="1"/>
      </left>
      <right/>
      <top/>
      <bottom style="hair">
        <color auto="1"/>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auto="1"/>
      </left>
      <right/>
      <top/>
      <bottom style="thin">
        <color indexed="64"/>
      </bottom>
      <diagonal/>
    </border>
    <border>
      <left/>
      <right style="medium">
        <color indexed="64"/>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style="hair">
        <color auto="1"/>
      </left>
      <right style="medium">
        <color indexed="64"/>
      </right>
      <top style="medium">
        <color indexed="64"/>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bottom style="medium">
        <color auto="1"/>
      </bottom>
      <diagonal/>
    </border>
    <border>
      <left/>
      <right style="thin">
        <color indexed="64"/>
      </right>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medium">
        <color auto="1"/>
      </left>
      <right/>
      <top style="thin">
        <color indexed="64"/>
      </top>
      <bottom style="hair">
        <color indexed="64"/>
      </bottom>
      <diagonal/>
    </border>
    <border>
      <left style="medium">
        <color auto="1"/>
      </left>
      <right/>
      <top/>
      <bottom style="double">
        <color indexed="64"/>
      </bottom>
      <diagonal/>
    </border>
    <border>
      <left/>
      <right style="thin">
        <color indexed="64"/>
      </right>
      <top/>
      <bottom style="double">
        <color indexed="64"/>
      </bottom>
      <diagonal/>
    </border>
    <border>
      <left/>
      <right style="medium">
        <color auto="1"/>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style="thin">
        <color indexed="64"/>
      </top>
      <bottom style="double">
        <color indexed="64"/>
      </bottom>
      <diagonal/>
    </border>
    <border>
      <left style="hair">
        <color indexed="64"/>
      </left>
      <right/>
      <top style="hair">
        <color indexed="64"/>
      </top>
      <bottom style="double">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medium">
        <color indexed="64"/>
      </bottom>
      <diagonal/>
    </border>
    <border>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style="thin">
        <color indexed="64"/>
      </bottom>
      <diagonal/>
    </border>
    <border>
      <left style="thin">
        <color indexed="64"/>
      </left>
      <right style="hair">
        <color indexed="64"/>
      </right>
      <top style="hair">
        <color indexed="64"/>
      </top>
      <bottom/>
      <diagonal/>
    </border>
    <border>
      <left style="medium">
        <color auto="1"/>
      </left>
      <right/>
      <top style="hair">
        <color auto="1"/>
      </top>
      <bottom/>
      <diagonal/>
    </border>
    <border>
      <left/>
      <right style="medium">
        <color auto="1"/>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top style="thin">
        <color indexed="64"/>
      </top>
      <bottom/>
      <diagonal/>
    </border>
    <border>
      <left style="hair">
        <color indexed="64"/>
      </left>
      <right/>
      <top style="hair">
        <color indexed="64"/>
      </top>
      <bottom style="thin">
        <color indexed="64"/>
      </bottom>
      <diagonal/>
    </border>
  </borders>
  <cellStyleXfs count="10">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32" fillId="0" borderId="0"/>
    <xf numFmtId="0" fontId="2" fillId="0" borderId="0"/>
    <xf numFmtId="38" fontId="37" fillId="0" borderId="0" applyFont="0" applyFill="0" applyBorder="0" applyAlignment="0" applyProtection="0">
      <alignment vertical="center"/>
    </xf>
  </cellStyleXfs>
  <cellXfs count="1070">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2" borderId="24" xfId="1" applyFont="1" applyFill="1" applyBorder="1" applyAlignment="1" applyProtection="1">
      <alignment horizontal="left" vertical="center"/>
    </xf>
    <xf numFmtId="0" fontId="13" fillId="2" borderId="25" xfId="1" applyFont="1" applyFill="1" applyBorder="1" applyAlignment="1" applyProtection="1">
      <alignment horizontal="left" vertical="center"/>
    </xf>
    <xf numFmtId="0" fontId="10" fillId="0" borderId="0" xfId="2" applyFill="1" applyProtection="1">
      <alignmen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5" xfId="2" applyFont="1" applyBorder="1" applyAlignment="1">
      <alignment horizontal="center" vertical="center" wrapText="1"/>
    </xf>
    <xf numFmtId="0" fontId="24" fillId="0" borderId="35"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5" xfId="2" applyFont="1" applyBorder="1" applyAlignment="1">
      <alignment horizontal="center" vertical="center"/>
    </xf>
    <xf numFmtId="0" fontId="25" fillId="0" borderId="35" xfId="2" applyFont="1" applyBorder="1" applyAlignment="1">
      <alignment horizontal="center" vertical="center"/>
    </xf>
    <xf numFmtId="38" fontId="26" fillId="0" borderId="35" xfId="2" applyNumberFormat="1" applyFont="1" applyBorder="1">
      <alignment vertical="center"/>
    </xf>
    <xf numFmtId="182" fontId="10" fillId="0" borderId="35" xfId="2" applyNumberFormat="1" applyBorder="1">
      <alignment vertical="center"/>
    </xf>
    <xf numFmtId="3" fontId="27" fillId="0" borderId="6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wrapText="1"/>
    </xf>
    <xf numFmtId="3" fontId="15" fillId="0" borderId="0" xfId="6" applyNumberFormat="1" applyFont="1" applyFill="1" applyAlignment="1">
      <alignment horizontal="left" vertical="center"/>
    </xf>
    <xf numFmtId="185" fontId="27" fillId="0" borderId="0"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wrapText="1"/>
    </xf>
    <xf numFmtId="186" fontId="27" fillId="0" borderId="27" xfId="6" applyNumberFormat="1" applyFont="1" applyFill="1" applyBorder="1" applyAlignment="1">
      <alignment vertical="center" wrapText="1"/>
    </xf>
    <xf numFmtId="185" fontId="27" fillId="0" borderId="0" xfId="6" applyNumberFormat="1" applyFont="1" applyFill="1" applyBorder="1" applyAlignment="1">
      <alignment vertical="center" wrapText="1"/>
    </xf>
    <xf numFmtId="185" fontId="27" fillId="0" borderId="28" xfId="6" applyNumberFormat="1" applyFont="1" applyFill="1" applyBorder="1" applyAlignment="1">
      <alignment horizontal="center" vertical="center" wrapText="1"/>
    </xf>
    <xf numFmtId="185"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186" fontId="27" fillId="0" borderId="65" xfId="6" applyNumberFormat="1" applyFont="1" applyFill="1" applyBorder="1" applyAlignment="1">
      <alignment vertical="center" wrapText="1"/>
    </xf>
    <xf numFmtId="186" fontId="27" fillId="0" borderId="0" xfId="6" applyNumberFormat="1" applyFont="1" applyFill="1" applyBorder="1" applyAlignment="1">
      <alignment vertical="center" wrapText="1"/>
    </xf>
    <xf numFmtId="186" fontId="27" fillId="0" borderId="0" xfId="6" applyNumberFormat="1" applyFont="1" applyFill="1" applyBorder="1" applyAlignment="1">
      <alignment horizontal="center" vertical="center" wrapText="1"/>
    </xf>
    <xf numFmtId="186" fontId="27" fillId="0" borderId="28" xfId="6" applyNumberFormat="1" applyFont="1" applyFill="1" applyBorder="1" applyAlignment="1">
      <alignment horizontal="center" vertical="center" wrapText="1"/>
    </xf>
    <xf numFmtId="186" fontId="27" fillId="0" borderId="65" xfId="6" applyNumberFormat="1" applyFont="1" applyFill="1" applyBorder="1" applyAlignment="1">
      <alignment horizontal="center" vertical="center" wrapText="1"/>
    </xf>
    <xf numFmtId="0" fontId="15" fillId="0" borderId="0" xfId="6" applyFont="1" applyFill="1">
      <alignment vertical="center"/>
    </xf>
    <xf numFmtId="0" fontId="3" fillId="0" borderId="0" xfId="6" applyFont="1" applyFill="1">
      <alignment vertical="center"/>
    </xf>
    <xf numFmtId="185" fontId="27" fillId="0" borderId="79" xfId="6" applyNumberFormat="1" applyFont="1" applyFill="1" applyBorder="1" applyAlignment="1">
      <alignment horizontal="center" vertical="center"/>
    </xf>
    <xf numFmtId="185" fontId="27" fillId="0" borderId="28" xfId="6" applyNumberFormat="1" applyFont="1" applyFill="1" applyBorder="1" applyAlignment="1">
      <alignment horizontal="center" vertical="center"/>
    </xf>
    <xf numFmtId="185" fontId="27" fillId="0" borderId="80" xfId="6" applyNumberFormat="1" applyFont="1" applyFill="1" applyBorder="1" applyAlignment="1">
      <alignment horizontal="center" vertical="center" wrapText="1"/>
    </xf>
    <xf numFmtId="186" fontId="27" fillId="0" borderId="29" xfId="6" applyNumberFormat="1" applyFont="1" applyFill="1" applyBorder="1" applyAlignment="1">
      <alignment vertical="center" wrapText="1"/>
    </xf>
    <xf numFmtId="186" fontId="27" fillId="0" borderId="28" xfId="6" applyNumberFormat="1" applyFont="1" applyFill="1" applyBorder="1" applyAlignment="1">
      <alignment vertical="center" wrapText="1"/>
    </xf>
    <xf numFmtId="186" fontId="27" fillId="0" borderId="78" xfId="6" applyNumberFormat="1" applyFont="1" applyFill="1" applyBorder="1" applyAlignment="1">
      <alignment vertical="center" wrapText="1"/>
    </xf>
    <xf numFmtId="3" fontId="27" fillId="0" borderId="78" xfId="6" applyNumberFormat="1" applyFont="1" applyFill="1" applyBorder="1" applyAlignment="1">
      <alignment horizontal="center" vertical="center" wrapText="1"/>
    </xf>
    <xf numFmtId="186" fontId="27" fillId="0" borderId="78" xfId="6" applyNumberFormat="1" applyFont="1" applyFill="1" applyBorder="1" applyAlignment="1">
      <alignment horizontal="center" vertical="center" wrapText="1"/>
    </xf>
    <xf numFmtId="186" fontId="27" fillId="0" borderId="30" xfId="6" applyNumberFormat="1" applyFont="1" applyFill="1" applyBorder="1" applyAlignment="1">
      <alignment vertical="center" wrapText="1"/>
    </xf>
    <xf numFmtId="3" fontId="27" fillId="0" borderId="30" xfId="6" applyNumberFormat="1" applyFont="1" applyFill="1" applyBorder="1" applyAlignment="1">
      <alignment vertical="center" wrapText="1"/>
    </xf>
    <xf numFmtId="3" fontId="27" fillId="0" borderId="0" xfId="6" applyNumberFormat="1" applyFont="1" applyFill="1" applyBorder="1" applyAlignment="1">
      <alignment vertical="center"/>
    </xf>
    <xf numFmtId="0" fontId="3" fillId="0" borderId="0" xfId="6" applyFont="1" applyFill="1" applyBorder="1">
      <alignment vertical="center"/>
    </xf>
    <xf numFmtId="0" fontId="15" fillId="0" borderId="0" xfId="6" applyFont="1" applyFill="1" applyBorder="1">
      <alignment vertical="center"/>
    </xf>
    <xf numFmtId="3" fontId="27" fillId="0" borderId="81" xfId="6" applyNumberFormat="1" applyFont="1" applyFill="1" applyBorder="1" applyAlignment="1">
      <alignment horizontal="distributed" vertical="center"/>
    </xf>
    <xf numFmtId="3" fontId="27" fillId="0" borderId="27" xfId="6" applyNumberFormat="1" applyFont="1" applyFill="1" applyBorder="1" applyAlignment="1">
      <alignment horizontal="distributed" vertical="center"/>
    </xf>
    <xf numFmtId="185" fontId="27" fillId="0" borderId="27" xfId="6" applyNumberFormat="1" applyFont="1" applyFill="1" applyBorder="1" applyAlignment="1">
      <alignment vertical="center"/>
    </xf>
    <xf numFmtId="186" fontId="27" fillId="0" borderId="0" xfId="6" applyNumberFormat="1" applyFont="1" applyFill="1" applyBorder="1" applyAlignment="1">
      <alignment vertical="center"/>
    </xf>
    <xf numFmtId="185" fontId="27" fillId="0" borderId="0" xfId="6" applyNumberFormat="1" applyFont="1" applyFill="1" applyBorder="1" applyAlignment="1">
      <alignment vertical="center"/>
    </xf>
    <xf numFmtId="3" fontId="27" fillId="0" borderId="85" xfId="6" applyNumberFormat="1" applyFont="1" applyFill="1" applyBorder="1" applyAlignment="1">
      <alignment horizontal="distributed" vertical="center"/>
    </xf>
    <xf numFmtId="3" fontId="3" fillId="0" borderId="0" xfId="6" applyNumberFormat="1" applyFont="1" applyFill="1" applyBorder="1" applyAlignment="1">
      <alignment vertical="center"/>
    </xf>
    <xf numFmtId="185" fontId="27" fillId="0" borderId="0" xfId="6" applyNumberFormat="1" applyFont="1" applyFill="1" applyAlignment="1">
      <alignment horizontal="center" vertical="center"/>
    </xf>
    <xf numFmtId="186" fontId="3" fillId="0" borderId="0" xfId="6" applyNumberFormat="1" applyFont="1" applyFill="1" applyAlignment="1">
      <alignment vertical="center"/>
    </xf>
    <xf numFmtId="3" fontId="27" fillId="0" borderId="0" xfId="6" applyNumberFormat="1" applyFont="1" applyFill="1" applyAlignment="1">
      <alignment vertical="center"/>
    </xf>
    <xf numFmtId="186" fontId="27" fillId="0" borderId="0" xfId="6" applyNumberFormat="1" applyFont="1" applyFill="1" applyAlignment="1">
      <alignment vertical="center"/>
    </xf>
    <xf numFmtId="185" fontId="27" fillId="0" borderId="0" xfId="6" applyNumberFormat="1" applyFont="1" applyFill="1" applyAlignment="1">
      <alignment vertical="center"/>
    </xf>
    <xf numFmtId="186" fontId="27" fillId="0" borderId="0" xfId="6" applyNumberFormat="1" applyFont="1" applyFill="1" applyAlignment="1">
      <alignment vertical="center" shrinkToFit="1"/>
    </xf>
    <xf numFmtId="187" fontId="27" fillId="0" borderId="0" xfId="6" applyNumberFormat="1" applyFont="1" applyFill="1" applyAlignment="1">
      <alignment vertical="center" shrinkToFit="1"/>
    </xf>
    <xf numFmtId="186" fontId="31" fillId="0" borderId="0" xfId="6" applyNumberFormat="1" applyFont="1" applyFill="1" applyAlignment="1">
      <alignment vertical="center"/>
    </xf>
    <xf numFmtId="3" fontId="3" fillId="0" borderId="0" xfId="6" applyNumberFormat="1" applyFont="1" applyFill="1" applyAlignment="1">
      <alignment vertical="center"/>
    </xf>
    <xf numFmtId="186" fontId="3" fillId="0" borderId="0" xfId="0" applyNumberFormat="1" applyFont="1" applyFill="1" applyAlignment="1">
      <alignment vertical="center"/>
    </xf>
    <xf numFmtId="0" fontId="3" fillId="0" borderId="14" xfId="0" applyFont="1" applyFill="1" applyBorder="1" applyAlignment="1">
      <alignment vertical="center" wrapText="1"/>
    </xf>
    <xf numFmtId="185" fontId="27" fillId="0" borderId="28" xfId="6" applyNumberFormat="1" applyFont="1" applyFill="1" applyBorder="1" applyAlignment="1">
      <alignment horizontal="center" vertical="center"/>
    </xf>
    <xf numFmtId="3" fontId="27" fillId="0" borderId="78" xfId="6" applyNumberFormat="1" applyFont="1" applyFill="1" applyBorder="1" applyAlignment="1">
      <alignment horizontal="center" vertical="center" wrapText="1"/>
    </xf>
    <xf numFmtId="186" fontId="27" fillId="0" borderId="65" xfId="6" applyNumberFormat="1" applyFont="1" applyFill="1" applyBorder="1" applyAlignment="1">
      <alignment horizontal="center" vertical="center" wrapText="1"/>
    </xf>
    <xf numFmtId="3" fontId="27" fillId="0" borderId="65"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0" fontId="15" fillId="4" borderId="0" xfId="6" applyFont="1" applyFill="1">
      <alignment vertical="center"/>
    </xf>
    <xf numFmtId="0" fontId="15" fillId="5" borderId="0" xfId="6" applyFont="1" applyFill="1">
      <alignment vertical="center"/>
    </xf>
    <xf numFmtId="3" fontId="3" fillId="4" borderId="0" xfId="6" applyNumberFormat="1" applyFont="1" applyFill="1" applyBorder="1" applyAlignment="1">
      <alignment vertical="center"/>
    </xf>
    <xf numFmtId="3" fontId="3" fillId="5" borderId="0" xfId="6" applyNumberFormat="1" applyFont="1" applyFill="1" applyBorder="1" applyAlignment="1">
      <alignment vertical="center"/>
    </xf>
    <xf numFmtId="3" fontId="27" fillId="4" borderId="81" xfId="6" applyNumberFormat="1" applyFont="1" applyFill="1" applyBorder="1" applyAlignment="1">
      <alignment horizontal="distributed" vertical="center"/>
    </xf>
    <xf numFmtId="3" fontId="27" fillId="4" borderId="27" xfId="6" applyNumberFormat="1" applyFont="1" applyFill="1" applyBorder="1" applyAlignment="1">
      <alignment horizontal="distributed" vertical="center"/>
    </xf>
    <xf numFmtId="185" fontId="27" fillId="4" borderId="0" xfId="6" applyNumberFormat="1" applyFont="1" applyFill="1" applyBorder="1" applyAlignment="1">
      <alignment horizontal="center" vertical="center" wrapText="1"/>
    </xf>
    <xf numFmtId="0" fontId="3" fillId="4" borderId="0" xfId="6" applyFont="1" applyFill="1">
      <alignment vertical="center"/>
    </xf>
    <xf numFmtId="3" fontId="27" fillId="4" borderId="85" xfId="6" applyNumberFormat="1" applyFont="1" applyFill="1" applyBorder="1" applyAlignment="1">
      <alignment horizontal="distributed" vertical="center"/>
    </xf>
    <xf numFmtId="185" fontId="27" fillId="4" borderId="0" xfId="6" applyNumberFormat="1" applyFont="1" applyFill="1" applyBorder="1" applyAlignment="1">
      <alignment horizontal="center" vertical="center"/>
    </xf>
    <xf numFmtId="3" fontId="27" fillId="0" borderId="25" xfId="6" applyNumberFormat="1" applyFont="1" applyFill="1" applyBorder="1" applyAlignment="1">
      <alignment vertical="center"/>
    </xf>
    <xf numFmtId="3" fontId="27" fillId="0" borderId="26" xfId="6" applyNumberFormat="1" applyFont="1" applyFill="1" applyBorder="1" applyAlignment="1">
      <alignment vertical="center"/>
    </xf>
    <xf numFmtId="3" fontId="27" fillId="0" borderId="28" xfId="6" applyNumberFormat="1" applyFont="1" applyFill="1" applyBorder="1" applyAlignment="1">
      <alignment vertical="center"/>
    </xf>
    <xf numFmtId="3" fontId="27" fillId="0" borderId="27" xfId="6" applyNumberFormat="1" applyFont="1" applyFill="1" applyBorder="1" applyAlignment="1">
      <alignment vertical="center"/>
    </xf>
    <xf numFmtId="187"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vertical="center"/>
    </xf>
    <xf numFmtId="186" fontId="27" fillId="0" borderId="80" xfId="6" applyNumberFormat="1" applyFont="1" applyFill="1" applyBorder="1" applyAlignment="1">
      <alignment horizontal="center" vertical="center" wrapText="1"/>
    </xf>
    <xf numFmtId="186" fontId="27" fillId="0" borderId="79"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186" fontId="27" fillId="0" borderId="0" xfId="6" applyNumberFormat="1" applyFont="1" applyFill="1" applyBorder="1" applyAlignment="1">
      <alignment horizontal="right" vertical="center" wrapText="1"/>
    </xf>
    <xf numFmtId="186" fontId="27" fillId="4" borderId="0" xfId="6" applyNumberFormat="1" applyFont="1" applyFill="1" applyBorder="1" applyAlignment="1">
      <alignment horizontal="right" vertical="center" wrapText="1"/>
    </xf>
    <xf numFmtId="3" fontId="27" fillId="4" borderId="84" xfId="6" applyNumberFormat="1" applyFont="1" applyFill="1" applyBorder="1" applyAlignment="1">
      <alignment horizontal="distributed" vertical="center"/>
    </xf>
    <xf numFmtId="186" fontId="27" fillId="0" borderId="24" xfId="6" applyNumberFormat="1" applyFont="1" applyFill="1" applyBorder="1" applyAlignment="1">
      <alignment horizontal="center" vertical="center" wrapText="1"/>
    </xf>
    <xf numFmtId="3" fontId="27" fillId="0" borderId="84" xfId="6" applyNumberFormat="1" applyFont="1" applyFill="1" applyBorder="1" applyAlignment="1">
      <alignment horizontal="distributed" vertical="center"/>
    </xf>
    <xf numFmtId="0" fontId="15" fillId="0" borderId="65" xfId="6" applyFont="1" applyFill="1" applyBorder="1">
      <alignment vertical="center"/>
    </xf>
    <xf numFmtId="3" fontId="3" fillId="0" borderId="65" xfId="6" applyNumberFormat="1" applyFont="1" applyFill="1" applyBorder="1" applyAlignment="1">
      <alignment vertical="center"/>
    </xf>
    <xf numFmtId="187"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6" fontId="34" fillId="0" borderId="0" xfId="7" applyNumberFormat="1" applyFont="1" applyFill="1" applyBorder="1" applyAlignment="1">
      <alignment vertical="center"/>
    </xf>
    <xf numFmtId="186" fontId="3" fillId="0" borderId="0" xfId="7" applyNumberFormat="1" applyFont="1" applyFill="1" applyBorder="1" applyAlignment="1">
      <alignment vertical="center"/>
    </xf>
    <xf numFmtId="186" fontId="3" fillId="0" borderId="0" xfId="7" applyNumberFormat="1" applyFont="1" applyFill="1" applyAlignment="1">
      <alignment vertical="center"/>
    </xf>
    <xf numFmtId="0" fontId="3" fillId="0" borderId="25" xfId="7" applyFont="1" applyFill="1" applyBorder="1" applyAlignment="1">
      <alignment vertical="center" wrapText="1"/>
    </xf>
    <xf numFmtId="0" fontId="3" fillId="0" borderId="25" xfId="7" applyFont="1" applyFill="1" applyBorder="1" applyAlignment="1">
      <alignment vertical="center"/>
    </xf>
    <xf numFmtId="0" fontId="3" fillId="0" borderId="26" xfId="7" applyFont="1" applyFill="1" applyBorder="1" applyAlignment="1">
      <alignment vertical="center"/>
    </xf>
    <xf numFmtId="0" fontId="3" fillId="0" borderId="0" xfId="7" applyFont="1" applyFill="1" applyBorder="1" applyAlignment="1">
      <alignment horizontal="left" vertical="center" wrapText="1"/>
    </xf>
    <xf numFmtId="0" fontId="3" fillId="0" borderId="0" xfId="7" applyFont="1" applyFill="1" applyBorder="1" applyAlignment="1">
      <alignment vertical="center"/>
    </xf>
    <xf numFmtId="0" fontId="3" fillId="0" borderId="28" xfId="7" applyFont="1" applyFill="1" applyBorder="1" applyAlignment="1">
      <alignment vertical="center"/>
    </xf>
    <xf numFmtId="0" fontId="3" fillId="0" borderId="30" xfId="7" applyFont="1" applyFill="1" applyBorder="1" applyAlignment="1">
      <alignment vertical="center" wrapText="1"/>
    </xf>
    <xf numFmtId="0" fontId="3" fillId="0" borderId="30" xfId="7" quotePrefix="1" applyFont="1" applyFill="1" applyBorder="1" applyAlignment="1">
      <alignment vertical="center" wrapText="1"/>
    </xf>
    <xf numFmtId="0" fontId="3" fillId="0" borderId="0" xfId="7" applyFont="1" applyFill="1" applyBorder="1" applyAlignment="1">
      <alignment vertical="center" wrapText="1"/>
    </xf>
    <xf numFmtId="0" fontId="3" fillId="0" borderId="0" xfId="7" applyFont="1" applyFill="1" applyBorder="1" applyAlignment="1">
      <alignment horizontal="center" vertical="center"/>
    </xf>
    <xf numFmtId="0" fontId="3" fillId="0" borderId="0" xfId="7" quotePrefix="1" applyFont="1" applyFill="1" applyBorder="1" applyAlignment="1">
      <alignment vertical="center" wrapText="1"/>
    </xf>
    <xf numFmtId="0" fontId="3" fillId="0" borderId="0" xfId="7" applyFont="1" applyFill="1" applyBorder="1" applyAlignment="1">
      <alignment horizontal="left" vertical="top" wrapText="1"/>
    </xf>
    <xf numFmtId="0" fontId="15" fillId="0" borderId="0" xfId="7" applyFont="1" applyFill="1" applyBorder="1" applyAlignment="1">
      <alignment vertical="center" wrapText="1"/>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15"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5" fillId="0" borderId="35" xfId="7" applyFont="1" applyFill="1" applyBorder="1" applyAlignment="1">
      <alignment vertical="center"/>
    </xf>
    <xf numFmtId="0" fontId="15" fillId="0" borderId="0" xfId="7" applyFont="1" applyFill="1" applyAlignment="1">
      <alignment horizontal="center" vertical="center"/>
    </xf>
    <xf numFmtId="3" fontId="3" fillId="0" borderId="25" xfId="7" applyNumberFormat="1" applyFont="1" applyFill="1" applyBorder="1" applyAlignment="1">
      <alignment vertical="center" wrapText="1"/>
    </xf>
    <xf numFmtId="3" fontId="3" fillId="0" borderId="26" xfId="7" applyNumberFormat="1" applyFont="1" applyFill="1" applyBorder="1" applyAlignment="1">
      <alignment vertical="center" wrapText="1"/>
    </xf>
    <xf numFmtId="0" fontId="15" fillId="0" borderId="0" xfId="7" applyFont="1" applyFill="1" applyBorder="1" applyAlignment="1">
      <alignment vertical="center"/>
    </xf>
    <xf numFmtId="186" fontId="15" fillId="0" borderId="0" xfId="7" applyNumberFormat="1" applyFont="1" applyFill="1" applyAlignment="1">
      <alignment vertical="center"/>
    </xf>
    <xf numFmtId="0" fontId="13" fillId="2" borderId="25" xfId="1" applyFont="1" applyFill="1" applyBorder="1" applyAlignment="1" applyProtection="1">
      <alignment horizontal="right" vertical="center"/>
    </xf>
    <xf numFmtId="0" fontId="13" fillId="2" borderId="25" xfId="1" applyFont="1" applyFill="1" applyBorder="1" applyAlignment="1" applyProtection="1">
      <alignment horizontal="center" vertical="center"/>
    </xf>
    <xf numFmtId="0" fontId="13" fillId="2" borderId="27" xfId="1" applyFont="1" applyFill="1" applyBorder="1" applyAlignment="1" applyProtection="1">
      <alignment horizontal="left" vertical="center"/>
    </xf>
    <xf numFmtId="0" fontId="13" fillId="2" borderId="29" xfId="1" applyFont="1" applyFill="1" applyBorder="1" applyAlignment="1" applyProtection="1">
      <alignment horizontal="left" vertical="center"/>
    </xf>
    <xf numFmtId="0" fontId="0" fillId="0" borderId="0" xfId="0" applyProtection="1">
      <alignment vertical="center"/>
    </xf>
    <xf numFmtId="185" fontId="27" fillId="0" borderId="0" xfId="6" applyNumberFormat="1" applyFont="1" applyFill="1" applyBorder="1" applyAlignment="1">
      <alignment horizontal="center" vertical="center"/>
    </xf>
    <xf numFmtId="185" fontId="27" fillId="0" borderId="27" xfId="6" applyNumberFormat="1" applyFont="1" applyBorder="1" applyAlignment="1">
      <alignment vertical="center"/>
    </xf>
    <xf numFmtId="185" fontId="27" fillId="0" borderId="0" xfId="6" applyNumberFormat="1" applyFont="1" applyBorder="1" applyAlignment="1">
      <alignment vertical="center"/>
    </xf>
    <xf numFmtId="185" fontId="27" fillId="0" borderId="65" xfId="6" applyNumberFormat="1" applyFont="1" applyBorder="1" applyAlignment="1">
      <alignment vertical="center"/>
    </xf>
    <xf numFmtId="185" fontId="27" fillId="0" borderId="28" xfId="6" applyNumberFormat="1" applyFont="1" applyBorder="1" applyAlignment="1">
      <alignment vertical="center"/>
    </xf>
    <xf numFmtId="3" fontId="30" fillId="0" borderId="81" xfId="6" applyNumberFormat="1" applyFont="1" applyBorder="1" applyAlignment="1">
      <alignment horizontal="center" vertical="center" wrapText="1"/>
    </xf>
    <xf numFmtId="3" fontId="27" fillId="0" borderId="0" xfId="6" applyNumberFormat="1" applyFont="1" applyBorder="1" applyAlignment="1">
      <alignment horizontal="center" vertical="center"/>
    </xf>
    <xf numFmtId="192" fontId="27" fillId="0" borderId="0" xfId="6" applyNumberFormat="1" applyFont="1" applyBorder="1" applyAlignment="1">
      <alignment horizontal="center" vertical="center"/>
    </xf>
    <xf numFmtId="3" fontId="30" fillId="0" borderId="84" xfId="6" applyNumberFormat="1" applyFont="1" applyBorder="1" applyAlignment="1">
      <alignment horizontal="center" vertical="center" wrapText="1"/>
    </xf>
    <xf numFmtId="3" fontId="30" fillId="0" borderId="85" xfId="6" applyNumberFormat="1" applyFont="1" applyBorder="1" applyAlignment="1">
      <alignment horizontal="center" vertical="center" wrapText="1"/>
    </xf>
    <xf numFmtId="185" fontId="27" fillId="0" borderId="0" xfId="6" applyNumberFormat="1" applyFont="1" applyBorder="1" applyAlignment="1">
      <alignment horizontal="center" vertical="center" wrapText="1"/>
    </xf>
    <xf numFmtId="0" fontId="15" fillId="0" borderId="0" xfId="6" applyFont="1">
      <alignment vertical="center"/>
    </xf>
    <xf numFmtId="186" fontId="27" fillId="0" borderId="29" xfId="6" applyNumberFormat="1" applyFont="1" applyFill="1" applyBorder="1" applyAlignment="1">
      <alignment horizontal="center" vertical="center" wrapText="1"/>
    </xf>
    <xf numFmtId="3" fontId="30" fillId="0" borderId="36" xfId="6" applyNumberFormat="1" applyFont="1" applyBorder="1" applyAlignment="1">
      <alignment horizontal="center" vertical="center" wrapText="1"/>
    </xf>
    <xf numFmtId="185" fontId="27" fillId="4" borderId="28" xfId="6" applyNumberFormat="1" applyFont="1" applyFill="1" applyBorder="1" applyAlignment="1">
      <alignment horizontal="center" vertical="center"/>
    </xf>
    <xf numFmtId="185" fontId="27" fillId="0" borderId="28" xfId="6" applyNumberFormat="1" applyFont="1" applyFill="1" applyBorder="1" applyAlignment="1">
      <alignment horizontal="center" vertical="center"/>
    </xf>
    <xf numFmtId="3" fontId="30" fillId="0" borderId="65" xfId="6" applyNumberFormat="1" applyFont="1" applyBorder="1" applyAlignment="1">
      <alignment horizontal="center" vertical="center" wrapText="1"/>
    </xf>
    <xf numFmtId="185" fontId="27" fillId="0" borderId="0" xfId="6" applyNumberFormat="1" applyFont="1" applyBorder="1" applyAlignment="1">
      <alignment horizontal="center" vertical="center"/>
    </xf>
    <xf numFmtId="185" fontId="27" fillId="0" borderId="0" xfId="6" applyNumberFormat="1" applyFont="1" applyFill="1" applyBorder="1" applyAlignment="1">
      <alignment horizontal="center" vertical="center"/>
    </xf>
    <xf numFmtId="186" fontId="27" fillId="0" borderId="36" xfId="6" applyNumberFormat="1" applyFont="1" applyFill="1" applyBorder="1" applyAlignment="1">
      <alignment vertical="center"/>
    </xf>
    <xf numFmtId="186" fontId="27" fillId="0" borderId="65" xfId="6" applyNumberFormat="1" applyFont="1" applyFill="1" applyBorder="1" applyAlignment="1">
      <alignment vertical="center"/>
    </xf>
    <xf numFmtId="186" fontId="27" fillId="0" borderId="78" xfId="6" applyNumberFormat="1" applyFont="1" applyFill="1" applyBorder="1" applyAlignment="1">
      <alignment vertical="center"/>
    </xf>
    <xf numFmtId="187" fontId="27" fillId="4" borderId="36" xfId="6" applyNumberFormat="1" applyFont="1" applyFill="1" applyBorder="1" applyAlignment="1">
      <alignment vertical="center"/>
    </xf>
    <xf numFmtId="187" fontId="27" fillId="4" borderId="27" xfId="6" applyNumberFormat="1" applyFont="1" applyFill="1" applyBorder="1" applyAlignment="1">
      <alignment vertical="center"/>
    </xf>
    <xf numFmtId="186" fontId="27" fillId="4" borderId="65" xfId="6" applyNumberFormat="1" applyFont="1" applyFill="1" applyBorder="1" applyAlignment="1">
      <alignment vertical="center"/>
    </xf>
    <xf numFmtId="187" fontId="27" fillId="4" borderId="65" xfId="6" applyNumberFormat="1" applyFont="1" applyFill="1" applyBorder="1" applyAlignment="1">
      <alignment vertical="center"/>
    </xf>
    <xf numFmtId="186" fontId="27" fillId="4" borderId="27" xfId="6" applyNumberFormat="1" applyFont="1" applyFill="1" applyBorder="1" applyAlignment="1">
      <alignment vertical="center" wrapText="1"/>
    </xf>
    <xf numFmtId="186" fontId="27" fillId="4" borderId="65" xfId="6" applyNumberFormat="1" applyFont="1" applyFill="1" applyBorder="1" applyAlignment="1">
      <alignment vertical="center" wrapText="1"/>
    </xf>
    <xf numFmtId="186" fontId="27" fillId="4" borderId="27" xfId="6" applyNumberFormat="1" applyFont="1" applyFill="1" applyBorder="1" applyAlignment="1">
      <alignment vertical="center"/>
    </xf>
    <xf numFmtId="3" fontId="3" fillId="4" borderId="65" xfId="6" applyNumberFormat="1" applyFont="1" applyFill="1" applyBorder="1" applyAlignment="1">
      <alignment vertical="center"/>
    </xf>
    <xf numFmtId="3" fontId="3" fillId="4" borderId="27" xfId="6" applyNumberFormat="1" applyFont="1" applyFill="1" applyBorder="1" applyAlignment="1">
      <alignment vertical="center"/>
    </xf>
    <xf numFmtId="187" fontId="27" fillId="4" borderId="65" xfId="6" applyNumberFormat="1" applyFont="1" applyFill="1" applyBorder="1" applyAlignment="1">
      <alignment horizontal="right" vertical="center"/>
    </xf>
    <xf numFmtId="187" fontId="27" fillId="4" borderId="78" xfId="6" applyNumberFormat="1" applyFont="1" applyFill="1" applyBorder="1" applyAlignment="1">
      <alignment vertical="center"/>
    </xf>
    <xf numFmtId="185" fontId="27" fillId="0" borderId="28" xfId="6" applyNumberFormat="1" applyFont="1" applyBorder="1" applyAlignment="1">
      <alignment horizontal="center" vertical="center"/>
    </xf>
    <xf numFmtId="186" fontId="27" fillId="4" borderId="27" xfId="6" applyNumberFormat="1" applyFont="1" applyFill="1" applyBorder="1" applyAlignment="1">
      <alignment horizontal="center" vertical="center" wrapText="1"/>
    </xf>
    <xf numFmtId="3" fontId="27" fillId="4" borderId="28" xfId="6" applyNumberFormat="1" applyFont="1" applyFill="1" applyBorder="1" applyAlignment="1">
      <alignment horizontal="center" vertical="center" wrapText="1"/>
    </xf>
    <xf numFmtId="185" fontId="27" fillId="0" borderId="28"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185" fontId="27" fillId="0" borderId="0"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wrapText="1"/>
    </xf>
    <xf numFmtId="185" fontId="27" fillId="0" borderId="28" xfId="6" applyNumberFormat="1" applyFont="1" applyFill="1" applyBorder="1" applyAlignment="1">
      <alignment horizontal="center" vertical="center"/>
    </xf>
    <xf numFmtId="185" fontId="27" fillId="0" borderId="0" xfId="6" applyNumberFormat="1" applyFont="1" applyFill="1" applyBorder="1" applyAlignment="1">
      <alignment horizontal="center" vertical="center"/>
    </xf>
    <xf numFmtId="0" fontId="3" fillId="0" borderId="28" xfId="7" applyFont="1" applyFill="1" applyBorder="1" applyAlignment="1">
      <alignment vertical="center" wrapText="1"/>
    </xf>
    <xf numFmtId="0" fontId="3" fillId="0" borderId="31" xfId="7" applyFont="1" applyFill="1" applyBorder="1" applyAlignment="1">
      <alignment vertical="center" wrapText="1"/>
    </xf>
    <xf numFmtId="0" fontId="3" fillId="0" borderId="0" xfId="7" applyFont="1" applyFill="1" applyBorder="1" applyAlignment="1">
      <alignment horizontal="left" vertical="center"/>
    </xf>
    <xf numFmtId="186" fontId="31" fillId="0" borderId="63" xfId="6" applyNumberFormat="1" applyFont="1" applyFill="1" applyBorder="1" applyAlignment="1">
      <alignment horizontal="right" vertical="center"/>
    </xf>
    <xf numFmtId="185" fontId="31" fillId="0" borderId="82" xfId="6" applyNumberFormat="1" applyFont="1" applyFill="1" applyBorder="1" applyAlignment="1">
      <alignment horizontal="right" vertical="center"/>
    </xf>
    <xf numFmtId="186" fontId="31" fillId="0" borderId="86" xfId="6" applyNumberFormat="1" applyFont="1" applyFill="1" applyBorder="1" applyAlignment="1">
      <alignment horizontal="right" vertical="center"/>
    </xf>
    <xf numFmtId="185" fontId="31" fillId="0" borderId="87" xfId="6" applyNumberFormat="1" applyFont="1" applyFill="1" applyBorder="1" applyAlignment="1">
      <alignment horizontal="right" vertical="center"/>
    </xf>
    <xf numFmtId="186" fontId="31" fillId="0" borderId="63" xfId="6" applyNumberFormat="1" applyFont="1" applyFill="1" applyBorder="1" applyAlignment="1">
      <alignment horizontal="right" vertical="center" wrapText="1"/>
    </xf>
    <xf numFmtId="185" fontId="31" fillId="0" borderId="83" xfId="6" applyNumberFormat="1" applyFont="1" applyFill="1" applyBorder="1" applyAlignment="1">
      <alignment horizontal="right" vertical="center" wrapText="1"/>
    </xf>
    <xf numFmtId="185" fontId="31" fillId="0" borderId="64" xfId="6" applyNumberFormat="1" applyFont="1" applyFill="1" applyBorder="1" applyAlignment="1">
      <alignment horizontal="center" vertical="center" wrapText="1"/>
    </xf>
    <xf numFmtId="186" fontId="31" fillId="0" borderId="86" xfId="6" applyNumberFormat="1" applyFont="1" applyFill="1" applyBorder="1" applyAlignment="1">
      <alignment horizontal="right" vertical="center" wrapText="1"/>
    </xf>
    <xf numFmtId="185" fontId="31" fillId="0" borderId="88" xfId="6" applyNumberFormat="1" applyFont="1" applyFill="1" applyBorder="1" applyAlignment="1">
      <alignment horizontal="right" vertical="center" wrapText="1"/>
    </xf>
    <xf numFmtId="185" fontId="31" fillId="0" borderId="87" xfId="6" applyNumberFormat="1" applyFont="1" applyFill="1" applyBorder="1" applyAlignment="1">
      <alignment horizontal="center" vertical="center" wrapText="1"/>
    </xf>
    <xf numFmtId="185" fontId="31" fillId="0" borderId="63" xfId="6" applyNumberFormat="1" applyFont="1" applyFill="1" applyBorder="1" applyAlignment="1">
      <alignment horizontal="right" vertical="center" wrapText="1"/>
    </xf>
    <xf numFmtId="188" fontId="31" fillId="0" borderId="81" xfId="6" applyNumberFormat="1" applyFont="1" applyFill="1" applyBorder="1" applyAlignment="1">
      <alignment vertical="center" shrinkToFit="1"/>
    </xf>
    <xf numFmtId="187" fontId="31" fillId="0" borderId="85" xfId="6" applyNumberFormat="1" applyFont="1" applyFill="1" applyBorder="1" applyAlignment="1">
      <alignment vertical="center" shrinkToFit="1"/>
    </xf>
    <xf numFmtId="186" fontId="31" fillId="4" borderId="0" xfId="6" applyNumberFormat="1" applyFont="1" applyFill="1" applyBorder="1" applyAlignment="1">
      <alignment vertical="center"/>
    </xf>
    <xf numFmtId="185" fontId="31" fillId="4" borderId="0" xfId="6" applyNumberFormat="1" applyFont="1" applyFill="1" applyBorder="1" applyAlignment="1">
      <alignment vertical="center"/>
    </xf>
    <xf numFmtId="187" fontId="31" fillId="4" borderId="0" xfId="6" applyNumberFormat="1" applyFont="1" applyFill="1" applyBorder="1" applyAlignment="1">
      <alignment vertical="center" shrinkToFit="1"/>
    </xf>
    <xf numFmtId="186" fontId="31" fillId="4" borderId="35" xfId="6" applyNumberFormat="1" applyFont="1" applyFill="1" applyBorder="1" applyAlignment="1">
      <alignment vertical="center"/>
    </xf>
    <xf numFmtId="187" fontId="31" fillId="4" borderId="35" xfId="6" applyNumberFormat="1" applyFont="1" applyFill="1" applyBorder="1" applyAlignment="1">
      <alignment vertical="center" shrinkToFit="1"/>
    </xf>
    <xf numFmtId="186" fontId="31" fillId="0" borderId="0" xfId="6" applyNumberFormat="1" applyFont="1" applyFill="1" applyBorder="1" applyAlignment="1">
      <alignment vertical="center"/>
    </xf>
    <xf numFmtId="185" fontId="31" fillId="0" borderId="0" xfId="6" applyNumberFormat="1" applyFont="1" applyFill="1" applyBorder="1" applyAlignment="1">
      <alignment vertical="center"/>
    </xf>
    <xf numFmtId="187" fontId="31" fillId="0" borderId="30" xfId="6" applyNumberFormat="1" applyFont="1" applyFill="1" applyBorder="1" applyAlignment="1">
      <alignment vertical="center" shrinkToFit="1"/>
    </xf>
    <xf numFmtId="186" fontId="31" fillId="0" borderId="35" xfId="6" applyNumberFormat="1" applyFont="1" applyFill="1" applyBorder="1" applyAlignment="1">
      <alignment vertical="center"/>
    </xf>
    <xf numFmtId="185" fontId="31" fillId="0" borderId="28" xfId="6" applyNumberFormat="1" applyFont="1" applyFill="1" applyBorder="1" applyAlignment="1">
      <alignment vertical="center"/>
    </xf>
    <xf numFmtId="187" fontId="31" fillId="0" borderId="35" xfId="6" applyNumberFormat="1" applyFont="1" applyFill="1" applyBorder="1" applyAlignment="1">
      <alignment vertical="center" shrinkToFit="1"/>
    </xf>
    <xf numFmtId="189" fontId="31" fillId="0" borderId="36" xfId="6" applyNumberFormat="1" applyFont="1" applyFill="1" applyBorder="1" applyAlignment="1"/>
    <xf numFmtId="189" fontId="31" fillId="0" borderId="65" xfId="6" applyNumberFormat="1" applyFont="1" applyFill="1" applyBorder="1" applyAlignment="1">
      <alignment vertical="top"/>
    </xf>
    <xf numFmtId="189" fontId="31" fillId="0" borderId="65" xfId="6" applyNumberFormat="1" applyFont="1" applyFill="1" applyBorder="1" applyAlignment="1"/>
    <xf numFmtId="189" fontId="31" fillId="0" borderId="78" xfId="6" applyNumberFormat="1" applyFont="1" applyFill="1" applyBorder="1" applyAlignment="1">
      <alignment vertical="top"/>
    </xf>
    <xf numFmtId="204" fontId="31" fillId="0" borderId="36" xfId="6" applyNumberFormat="1" applyFont="1" applyFill="1" applyBorder="1" applyAlignment="1">
      <alignment horizontal="left" wrapText="1" indent="1"/>
    </xf>
    <xf numFmtId="191" fontId="31" fillId="0" borderId="78" xfId="6" applyNumberFormat="1" applyFont="1" applyFill="1" applyBorder="1" applyAlignment="1">
      <alignment horizontal="right" vertical="top" wrapText="1"/>
    </xf>
    <xf numFmtId="186" fontId="31" fillId="0" borderId="36" xfId="6" applyNumberFormat="1" applyFont="1" applyFill="1" applyBorder="1" applyAlignment="1"/>
    <xf numFmtId="186" fontId="31" fillId="0" borderId="65" xfId="6" applyNumberFormat="1" applyFont="1" applyFill="1" applyBorder="1" applyAlignment="1">
      <alignment vertical="top"/>
    </xf>
    <xf numFmtId="186" fontId="31" fillId="0" borderId="65" xfId="6" applyNumberFormat="1" applyFont="1" applyFill="1" applyBorder="1" applyAlignment="1"/>
    <xf numFmtId="186" fontId="31" fillId="0" borderId="78" xfId="6" applyNumberFormat="1" applyFont="1" applyFill="1" applyBorder="1" applyAlignment="1">
      <alignment vertical="top"/>
    </xf>
    <xf numFmtId="193" fontId="31" fillId="0" borderId="36" xfId="6" applyNumberFormat="1" applyFont="1" applyFill="1" applyBorder="1" applyAlignment="1">
      <alignment horizontal="left" wrapText="1"/>
    </xf>
    <xf numFmtId="194" fontId="31" fillId="0" borderId="78" xfId="6" applyNumberFormat="1" applyFont="1" applyFill="1" applyBorder="1" applyAlignment="1">
      <alignment vertical="top" wrapText="1"/>
    </xf>
    <xf numFmtId="195" fontId="31" fillId="0" borderId="78" xfId="6" applyNumberFormat="1" applyFont="1" applyFill="1" applyBorder="1" applyAlignment="1">
      <alignment vertical="top" wrapText="1"/>
    </xf>
    <xf numFmtId="186" fontId="27" fillId="6" borderId="27" xfId="6" applyNumberFormat="1" applyFont="1" applyFill="1" applyBorder="1" applyAlignment="1">
      <alignment horizontal="center" vertical="center" wrapText="1"/>
    </xf>
    <xf numFmtId="3" fontId="27" fillId="6" borderId="28" xfId="6" applyNumberFormat="1" applyFont="1" applyFill="1" applyBorder="1" applyAlignment="1">
      <alignment horizontal="center" vertical="center" wrapText="1"/>
    </xf>
    <xf numFmtId="186" fontId="27" fillId="6" borderId="27" xfId="6" applyNumberFormat="1" applyFont="1" applyFill="1" applyBorder="1" applyAlignment="1">
      <alignment vertical="center" wrapText="1"/>
    </xf>
    <xf numFmtId="185" fontId="27" fillId="6" borderId="28" xfId="6" applyNumberFormat="1" applyFont="1" applyFill="1" applyBorder="1" applyAlignment="1">
      <alignment horizontal="center" vertical="center"/>
    </xf>
    <xf numFmtId="3" fontId="3" fillId="6" borderId="0" xfId="6" applyNumberFormat="1" applyFont="1" applyFill="1" applyAlignment="1">
      <alignment vertical="center"/>
    </xf>
    <xf numFmtId="186" fontId="3" fillId="6" borderId="0" xfId="6" applyNumberFormat="1" applyFont="1" applyFill="1" applyAlignment="1">
      <alignment vertical="center"/>
    </xf>
    <xf numFmtId="185" fontId="27" fillId="6" borderId="0" xfId="6" applyNumberFormat="1" applyFont="1" applyFill="1" applyBorder="1" applyAlignment="1">
      <alignment horizontal="center" vertical="center"/>
    </xf>
    <xf numFmtId="186" fontId="27" fillId="6" borderId="0" xfId="6" applyNumberFormat="1" applyFont="1" applyFill="1" applyAlignment="1">
      <alignment vertical="center" shrinkToFit="1"/>
    </xf>
    <xf numFmtId="186" fontId="31" fillId="0" borderId="36" xfId="6" applyNumberFormat="1" applyFont="1" applyFill="1" applyBorder="1" applyAlignment="1">
      <alignment wrapText="1"/>
    </xf>
    <xf numFmtId="196" fontId="31" fillId="0" borderId="65" xfId="6" applyNumberFormat="1" applyFont="1" applyFill="1" applyBorder="1" applyAlignment="1">
      <alignment vertical="top" wrapText="1"/>
    </xf>
    <xf numFmtId="196" fontId="31" fillId="0" borderId="78" xfId="6" applyNumberFormat="1" applyFont="1" applyFill="1" applyBorder="1" applyAlignment="1">
      <alignment vertical="top" wrapText="1"/>
    </xf>
    <xf numFmtId="0" fontId="3" fillId="0" borderId="30" xfId="7" applyFont="1" applyFill="1" applyBorder="1" applyAlignment="1">
      <alignment vertical="center"/>
    </xf>
    <xf numFmtId="0" fontId="32" fillId="0" borderId="0" xfId="0" applyFont="1" applyFill="1" applyBorder="1" applyAlignment="1">
      <alignment vertical="center" wrapText="1"/>
    </xf>
    <xf numFmtId="0" fontId="3" fillId="0" borderId="0" xfId="0" applyFont="1" applyFill="1" applyBorder="1" applyAlignment="1">
      <alignment horizontal="center" vertical="center"/>
    </xf>
    <xf numFmtId="0" fontId="32" fillId="0" borderId="0" xfId="0" applyFont="1" applyFill="1" applyBorder="1" applyAlignment="1"/>
    <xf numFmtId="0" fontId="3" fillId="0" borderId="13" xfId="7" applyFont="1" applyFill="1" applyBorder="1" applyAlignment="1">
      <alignment horizontal="center" vertical="center"/>
    </xf>
    <xf numFmtId="185" fontId="31" fillId="0" borderId="28" xfId="6" applyNumberFormat="1" applyFont="1" applyFill="1" applyBorder="1" applyAlignment="1">
      <alignment horizontal="center" vertical="center"/>
    </xf>
    <xf numFmtId="186" fontId="31" fillId="0" borderId="52" xfId="6" applyNumberFormat="1" applyFont="1" applyFill="1" applyBorder="1" applyAlignment="1">
      <alignment horizontal="right" vertical="center"/>
    </xf>
    <xf numFmtId="185" fontId="31" fillId="0" borderId="96" xfId="6" applyNumberFormat="1" applyFont="1" applyFill="1" applyBorder="1" applyAlignment="1">
      <alignment horizontal="right" vertical="center"/>
    </xf>
    <xf numFmtId="186" fontId="31" fillId="0" borderId="52" xfId="6" applyNumberFormat="1" applyFont="1" applyFill="1" applyBorder="1" applyAlignment="1">
      <alignment horizontal="right" vertical="center" wrapText="1"/>
    </xf>
    <xf numFmtId="185" fontId="31" fillId="0" borderId="95" xfId="6" applyNumberFormat="1" applyFont="1" applyFill="1" applyBorder="1" applyAlignment="1">
      <alignment horizontal="right" vertical="center" wrapText="1"/>
    </xf>
    <xf numFmtId="185" fontId="31" fillId="0" borderId="51" xfId="6" applyNumberFormat="1" applyFont="1" applyFill="1" applyBorder="1" applyAlignment="1">
      <alignment horizontal="center" vertical="center" wrapText="1"/>
    </xf>
    <xf numFmtId="188" fontId="31" fillId="0" borderId="81" xfId="6" applyNumberFormat="1" applyFont="1" applyFill="1" applyBorder="1" applyAlignment="1">
      <alignment vertical="center" wrapText="1"/>
    </xf>
    <xf numFmtId="187" fontId="31" fillId="0" borderId="85" xfId="6" applyNumberFormat="1" applyFont="1" applyFill="1" applyBorder="1" applyAlignment="1">
      <alignment vertical="center" wrapText="1"/>
    </xf>
    <xf numFmtId="187" fontId="31" fillId="0" borderId="25" xfId="6" applyNumberFormat="1" applyFont="1" applyFill="1" applyBorder="1" applyAlignment="1">
      <alignment vertical="center"/>
    </xf>
    <xf numFmtId="187" fontId="31" fillId="0" borderId="30" xfId="6" applyNumberFormat="1" applyFont="1" applyFill="1" applyBorder="1" applyAlignment="1">
      <alignment vertical="center"/>
    </xf>
    <xf numFmtId="187" fontId="31" fillId="0" borderId="0" xfId="6" applyNumberFormat="1" applyFont="1" applyFill="1" applyBorder="1" applyAlignment="1">
      <alignment vertical="center"/>
    </xf>
    <xf numFmtId="186" fontId="31" fillId="0" borderId="36" xfId="6" applyNumberFormat="1" applyFont="1" applyFill="1" applyBorder="1" applyAlignment="1">
      <alignment vertical="center"/>
    </xf>
    <xf numFmtId="187" fontId="31" fillId="0" borderId="36" xfId="6" applyNumberFormat="1" applyFont="1" applyFill="1" applyBorder="1" applyAlignment="1">
      <alignment vertical="center"/>
    </xf>
    <xf numFmtId="186" fontId="31" fillId="0" borderId="65" xfId="6" applyNumberFormat="1" applyFont="1" applyFill="1" applyBorder="1" applyAlignment="1">
      <alignment vertical="center"/>
    </xf>
    <xf numFmtId="187" fontId="31" fillId="0" borderId="65" xfId="6" applyNumberFormat="1" applyFont="1" applyFill="1" applyBorder="1" applyAlignment="1">
      <alignment vertical="center"/>
    </xf>
    <xf numFmtId="0" fontId="39" fillId="0" borderId="65" xfId="6" applyFont="1" applyFill="1" applyBorder="1">
      <alignment vertical="center"/>
    </xf>
    <xf numFmtId="3" fontId="33" fillId="0" borderId="65" xfId="6" applyNumberFormat="1" applyFont="1" applyFill="1" applyBorder="1" applyAlignment="1">
      <alignment vertical="center"/>
    </xf>
    <xf numFmtId="187" fontId="33" fillId="0" borderId="65" xfId="6" applyNumberFormat="1" applyFont="1" applyFill="1" applyBorder="1" applyAlignment="1">
      <alignment vertical="center"/>
    </xf>
    <xf numFmtId="187" fontId="33" fillId="0" borderId="0" xfId="6" applyNumberFormat="1" applyFont="1" applyFill="1" applyBorder="1" applyAlignment="1">
      <alignment vertical="center"/>
    </xf>
    <xf numFmtId="186" fontId="31" fillId="0" borderId="78" xfId="6" applyNumberFormat="1" applyFont="1" applyFill="1" applyBorder="1" applyAlignment="1">
      <alignment vertical="center"/>
    </xf>
    <xf numFmtId="187" fontId="31" fillId="0" borderId="78" xfId="6" applyNumberFormat="1" applyFont="1" applyFill="1" applyBorder="1" applyAlignment="1">
      <alignment vertical="center"/>
    </xf>
    <xf numFmtId="186" fontId="31" fillId="0" borderId="64" xfId="6" applyNumberFormat="1" applyFont="1" applyFill="1" applyBorder="1" applyAlignment="1">
      <alignment vertical="center"/>
    </xf>
    <xf numFmtId="186" fontId="31" fillId="0" borderId="96" xfId="6" applyNumberFormat="1" applyFont="1" applyFill="1" applyBorder="1" applyAlignment="1">
      <alignment vertical="center"/>
    </xf>
    <xf numFmtId="186" fontId="31" fillId="0" borderId="93" xfId="6" applyNumberFormat="1" applyFont="1" applyFill="1" applyBorder="1" applyAlignment="1">
      <alignment vertical="center"/>
    </xf>
    <xf numFmtId="186" fontId="31" fillId="0" borderId="31" xfId="6" applyNumberFormat="1" applyFont="1" applyFill="1" applyBorder="1" applyAlignment="1">
      <alignment vertical="center"/>
    </xf>
    <xf numFmtId="201" fontId="31" fillId="0" borderId="25" xfId="6" applyNumberFormat="1" applyFont="1" applyFill="1" applyBorder="1" applyAlignment="1">
      <alignment vertical="center"/>
    </xf>
    <xf numFmtId="201" fontId="31" fillId="0" borderId="0" xfId="6" applyNumberFormat="1" applyFont="1" applyFill="1" applyBorder="1" applyAlignment="1">
      <alignment vertical="center"/>
    </xf>
    <xf numFmtId="189" fontId="27" fillId="0" borderId="0" xfId="6" applyNumberFormat="1" applyFont="1" applyFill="1" applyBorder="1" applyAlignment="1">
      <alignment vertical="top"/>
    </xf>
    <xf numFmtId="189" fontId="27" fillId="0" borderId="0" xfId="6" applyNumberFormat="1" applyFont="1" applyFill="1" applyBorder="1" applyAlignment="1">
      <alignment vertical="center"/>
    </xf>
    <xf numFmtId="186" fontId="31" fillId="0" borderId="97" xfId="6" applyNumberFormat="1" applyFont="1" applyFill="1" applyBorder="1">
      <alignment vertical="center"/>
    </xf>
    <xf numFmtId="186" fontId="31" fillId="0" borderId="98" xfId="6" applyNumberFormat="1" applyFont="1" applyFill="1" applyBorder="1">
      <alignment vertical="center"/>
    </xf>
    <xf numFmtId="186" fontId="31" fillId="0" borderId="72" xfId="6" applyNumberFormat="1" applyFont="1" applyFill="1" applyBorder="1">
      <alignment vertical="center"/>
    </xf>
    <xf numFmtId="186" fontId="31" fillId="0" borderId="26" xfId="6" applyNumberFormat="1" applyFont="1" applyFill="1" applyBorder="1">
      <alignment vertical="center"/>
    </xf>
    <xf numFmtId="186" fontId="31" fillId="0" borderId="99" xfId="6" applyNumberFormat="1" applyFont="1" applyFill="1" applyBorder="1">
      <alignment vertical="center"/>
    </xf>
    <xf numFmtId="186" fontId="31" fillId="0" borderId="100" xfId="6" applyNumberFormat="1" applyFont="1" applyFill="1" applyBorder="1">
      <alignment vertical="center"/>
    </xf>
    <xf numFmtId="186" fontId="31" fillId="0" borderId="101" xfId="6" applyNumberFormat="1" applyFont="1" applyFill="1" applyBorder="1">
      <alignment vertical="center"/>
    </xf>
    <xf numFmtId="186" fontId="31" fillId="0" borderId="28" xfId="6" applyNumberFormat="1" applyFont="1" applyFill="1" applyBorder="1">
      <alignment vertical="center"/>
    </xf>
    <xf numFmtId="186" fontId="31" fillId="0" borderId="102" xfId="6" applyNumberFormat="1" applyFont="1" applyFill="1" applyBorder="1">
      <alignment vertical="center"/>
    </xf>
    <xf numFmtId="186" fontId="31" fillId="0" borderId="103" xfId="6" applyNumberFormat="1" applyFont="1" applyFill="1" applyBorder="1">
      <alignment vertical="center"/>
    </xf>
    <xf numFmtId="186" fontId="31" fillId="0" borderId="104" xfId="6" applyNumberFormat="1" applyFont="1" applyFill="1" applyBorder="1">
      <alignment vertical="center"/>
    </xf>
    <xf numFmtId="186" fontId="31" fillId="0" borderId="31" xfId="6" applyNumberFormat="1" applyFont="1" applyFill="1" applyBorder="1">
      <alignment vertical="center"/>
    </xf>
    <xf numFmtId="186" fontId="31" fillId="0" borderId="105" xfId="6" applyNumberFormat="1" applyFont="1" applyFill="1" applyBorder="1">
      <alignment vertical="center"/>
    </xf>
    <xf numFmtId="187" fontId="27" fillId="0" borderId="0" xfId="6" applyNumberFormat="1" applyFont="1" applyFill="1" applyBorder="1" applyAlignment="1">
      <alignment horizontal="center" vertical="center"/>
    </xf>
    <xf numFmtId="186" fontId="27" fillId="0" borderId="0" xfId="6" applyNumberFormat="1" applyFont="1" applyFill="1" applyBorder="1" applyAlignment="1">
      <alignment wrapText="1"/>
    </xf>
    <xf numFmtId="186" fontId="27" fillId="0" borderId="0" xfId="6" applyNumberFormat="1" applyFont="1" applyFill="1" applyBorder="1" applyAlignment="1">
      <alignment horizontal="center" vertical="center"/>
    </xf>
    <xf numFmtId="193" fontId="31" fillId="0" borderId="36" xfId="6" applyNumberFormat="1" applyFont="1" applyFill="1" applyBorder="1" applyAlignment="1">
      <alignment horizontal="left" vertical="center" wrapText="1"/>
    </xf>
    <xf numFmtId="193" fontId="31" fillId="0" borderId="65" xfId="6" applyNumberFormat="1" applyFont="1" applyFill="1" applyBorder="1" applyAlignment="1">
      <alignment horizontal="left" vertical="center" wrapText="1"/>
    </xf>
    <xf numFmtId="194" fontId="31" fillId="0" borderId="65" xfId="6" applyNumberFormat="1" applyFont="1" applyFill="1" applyBorder="1" applyAlignment="1">
      <alignment vertical="center" wrapText="1"/>
    </xf>
    <xf numFmtId="186" fontId="31" fillId="0" borderId="78" xfId="6" applyNumberFormat="1" applyFont="1" applyFill="1" applyBorder="1" applyAlignment="1">
      <alignment vertical="center" wrapText="1"/>
    </xf>
    <xf numFmtId="186" fontId="31" fillId="0" borderId="78" xfId="6" applyNumberFormat="1" applyFont="1" applyFill="1" applyBorder="1" applyAlignment="1">
      <alignment horizontal="right" vertical="center" wrapText="1"/>
    </xf>
    <xf numFmtId="186" fontId="27" fillId="6" borderId="0" xfId="6" applyNumberFormat="1" applyFont="1" applyFill="1" applyAlignment="1">
      <alignment vertical="center"/>
    </xf>
    <xf numFmtId="0" fontId="32" fillId="0" borderId="25" xfId="7" applyFont="1" applyFill="1" applyBorder="1" applyAlignment="1">
      <alignment wrapText="1"/>
    </xf>
    <xf numFmtId="186" fontId="3" fillId="0" borderId="25" xfId="7" applyNumberFormat="1" applyFont="1" applyFill="1" applyBorder="1" applyAlignment="1">
      <alignment vertical="center"/>
    </xf>
    <xf numFmtId="186" fontId="3" fillId="0" borderId="26" xfId="7" applyNumberFormat="1" applyFont="1" applyFill="1" applyBorder="1" applyAlignment="1">
      <alignment vertical="center"/>
    </xf>
    <xf numFmtId="186" fontId="3" fillId="0" borderId="28" xfId="7" applyNumberFormat="1" applyFont="1" applyFill="1" applyBorder="1" applyAlignment="1">
      <alignment vertical="center"/>
    </xf>
    <xf numFmtId="186" fontId="3" fillId="0" borderId="30" xfId="7" applyNumberFormat="1" applyFont="1" applyFill="1" applyBorder="1" applyAlignment="1">
      <alignment vertical="center"/>
    </xf>
    <xf numFmtId="0" fontId="32" fillId="0" borderId="30" xfId="7" applyFont="1" applyFill="1" applyBorder="1" applyAlignment="1">
      <alignment vertical="center"/>
    </xf>
    <xf numFmtId="0" fontId="3" fillId="0" borderId="25" xfId="7" applyFont="1" applyFill="1" applyBorder="1" applyAlignment="1">
      <alignment horizontal="center" vertical="center"/>
    </xf>
    <xf numFmtId="0" fontId="3" fillId="0" borderId="26" xfId="7" applyFont="1" applyFill="1" applyBorder="1" applyAlignment="1">
      <alignment horizontal="center" vertical="center"/>
    </xf>
    <xf numFmtId="0" fontId="2" fillId="5" borderId="0" xfId="1" applyFill="1" applyProtection="1"/>
    <xf numFmtId="0" fontId="0" fillId="5" borderId="0" xfId="0" applyFill="1" applyProtection="1">
      <alignment vertical="center"/>
    </xf>
    <xf numFmtId="176" fontId="2" fillId="5" borderId="1" xfId="1" applyNumberFormat="1" applyFont="1" applyFill="1" applyBorder="1" applyAlignment="1" applyProtection="1"/>
    <xf numFmtId="0" fontId="13" fillId="5" borderId="52" xfId="1" applyFont="1" applyFill="1" applyBorder="1" applyAlignment="1" applyProtection="1">
      <alignment vertical="center"/>
    </xf>
    <xf numFmtId="0" fontId="15" fillId="5" borderId="24" xfId="1" applyFont="1" applyFill="1" applyBorder="1" applyAlignment="1" applyProtection="1">
      <alignment horizontal="left" vertical="center"/>
    </xf>
    <xf numFmtId="0" fontId="3" fillId="5" borderId="25" xfId="1" applyFont="1" applyFill="1" applyBorder="1" applyProtection="1"/>
    <xf numFmtId="0" fontId="16" fillId="5" borderId="25" xfId="1" applyFont="1" applyFill="1" applyBorder="1" applyAlignment="1" applyProtection="1">
      <alignment horizontal="center" vertical="center"/>
    </xf>
    <xf numFmtId="1" fontId="13" fillId="5" borderId="25" xfId="1" applyNumberFormat="1" applyFont="1" applyFill="1" applyBorder="1" applyAlignment="1" applyProtection="1">
      <alignment horizontal="right" vertical="center"/>
    </xf>
    <xf numFmtId="0" fontId="2" fillId="5" borderId="25" xfId="1" applyFont="1" applyFill="1" applyBorder="1" applyProtection="1"/>
    <xf numFmtId="0" fontId="3" fillId="5" borderId="25" xfId="1" applyFont="1" applyFill="1" applyBorder="1" applyAlignment="1" applyProtection="1">
      <alignment horizontal="right"/>
    </xf>
    <xf numFmtId="0" fontId="3" fillId="5" borderId="26" xfId="1" applyFont="1" applyFill="1" applyBorder="1" applyProtection="1"/>
    <xf numFmtId="0" fontId="15" fillId="5" borderId="29" xfId="1" applyFont="1" applyFill="1" applyBorder="1" applyAlignment="1" applyProtection="1">
      <alignment horizontal="left" vertical="center"/>
    </xf>
    <xf numFmtId="0" fontId="3" fillId="5" borderId="30" xfId="1" applyFont="1" applyFill="1" applyBorder="1" applyProtection="1"/>
    <xf numFmtId="0" fontId="2" fillId="5" borderId="30" xfId="1" applyFont="1" applyFill="1" applyBorder="1" applyProtection="1"/>
    <xf numFmtId="0" fontId="13" fillId="5" borderId="30" xfId="1" applyFont="1" applyFill="1" applyBorder="1" applyAlignment="1" applyProtection="1">
      <alignment vertical="center"/>
    </xf>
    <xf numFmtId="1" fontId="13" fillId="5" borderId="30" xfId="1" applyNumberFormat="1" applyFont="1" applyFill="1" applyBorder="1" applyAlignment="1" applyProtection="1">
      <alignment horizontal="right" vertical="center"/>
    </xf>
    <xf numFmtId="0" fontId="3" fillId="5" borderId="30" xfId="1" applyFont="1" applyFill="1" applyBorder="1" applyAlignment="1" applyProtection="1">
      <alignment horizontal="right"/>
    </xf>
    <xf numFmtId="0" fontId="3" fillId="5" borderId="31" xfId="1" applyFont="1" applyFill="1" applyBorder="1" applyProtection="1"/>
    <xf numFmtId="9" fontId="13" fillId="5" borderId="25" xfId="3" applyFont="1" applyFill="1" applyBorder="1" applyAlignment="1" applyProtection="1">
      <alignment vertical="center"/>
    </xf>
    <xf numFmtId="9" fontId="18" fillId="5" borderId="25" xfId="3" applyFont="1" applyFill="1" applyBorder="1" applyAlignment="1" applyProtection="1">
      <alignment vertical="center" wrapText="1"/>
    </xf>
    <xf numFmtId="9" fontId="18" fillId="5" borderId="13" xfId="3" applyFont="1" applyFill="1" applyBorder="1" applyAlignment="1" applyProtection="1">
      <alignment vertical="center" wrapText="1"/>
    </xf>
    <xf numFmtId="9" fontId="18" fillId="5" borderId="14" xfId="3" applyFont="1" applyFill="1" applyBorder="1" applyAlignment="1" applyProtection="1">
      <alignment vertical="center" wrapText="1"/>
    </xf>
    <xf numFmtId="0" fontId="3" fillId="5" borderId="0" xfId="1" applyFont="1" applyFill="1" applyProtection="1"/>
    <xf numFmtId="0" fontId="3" fillId="5" borderId="0" xfId="1" applyFont="1" applyFill="1" applyBorder="1" applyAlignment="1" applyProtection="1">
      <alignment horizontal="right"/>
    </xf>
    <xf numFmtId="0" fontId="3" fillId="5" borderId="0" xfId="1" applyFont="1" applyFill="1" applyBorder="1" applyProtection="1"/>
    <xf numFmtId="0" fontId="13" fillId="5" borderId="42" xfId="1" applyFont="1" applyFill="1" applyBorder="1" applyAlignment="1" applyProtection="1">
      <alignment vertical="center"/>
    </xf>
    <xf numFmtId="0" fontId="13" fillId="5" borderId="48" xfId="1" applyFont="1" applyFill="1" applyBorder="1" applyAlignment="1" applyProtection="1">
      <alignment vertical="center"/>
    </xf>
    <xf numFmtId="0" fontId="13" fillId="5" borderId="48" xfId="1" applyFont="1" applyFill="1" applyBorder="1" applyAlignment="1" applyProtection="1">
      <alignment horizontal="right" vertical="center"/>
    </xf>
    <xf numFmtId="0" fontId="13" fillId="5" borderId="54" xfId="1" applyFont="1" applyFill="1" applyBorder="1" applyAlignment="1" applyProtection="1">
      <alignment vertical="center"/>
    </xf>
    <xf numFmtId="0" fontId="13" fillId="5" borderId="54" xfId="1" applyFont="1" applyFill="1" applyBorder="1" applyAlignment="1" applyProtection="1">
      <alignment horizontal="right" vertical="center"/>
    </xf>
    <xf numFmtId="0" fontId="13" fillId="5" borderId="25" xfId="1" applyFont="1" applyFill="1" applyBorder="1" applyAlignment="1" applyProtection="1">
      <alignment vertical="center"/>
    </xf>
    <xf numFmtId="0" fontId="13" fillId="5" borderId="50" xfId="1" applyFont="1" applyFill="1" applyBorder="1" applyAlignment="1" applyProtection="1">
      <alignment vertical="center"/>
    </xf>
    <xf numFmtId="0" fontId="13" fillId="5" borderId="120" xfId="1" applyFont="1" applyFill="1" applyBorder="1" applyAlignment="1" applyProtection="1">
      <alignment vertical="center"/>
    </xf>
    <xf numFmtId="0" fontId="13" fillId="5" borderId="30" xfId="1" applyFont="1" applyFill="1" applyBorder="1" applyAlignment="1" applyProtection="1">
      <alignment horizontal="right" vertical="center"/>
    </xf>
    <xf numFmtId="0" fontId="13" fillId="5" borderId="14" xfId="1" applyFont="1" applyFill="1" applyBorder="1" applyAlignment="1" applyProtection="1">
      <alignment horizontal="right" vertical="center"/>
    </xf>
    <xf numFmtId="0" fontId="13" fillId="5" borderId="27" xfId="1" applyFont="1" applyFill="1" applyBorder="1" applyAlignment="1" applyProtection="1">
      <alignment horizontal="left" vertical="center"/>
    </xf>
    <xf numFmtId="0" fontId="41" fillId="0" borderId="0" xfId="0" applyFont="1" applyProtection="1">
      <alignment vertical="center"/>
    </xf>
    <xf numFmtId="180" fontId="0" fillId="0" borderId="0" xfId="0" applyNumberFormat="1" applyProtection="1">
      <alignment vertical="center"/>
    </xf>
    <xf numFmtId="182" fontId="17" fillId="5" borderId="0" xfId="4" applyNumberFormat="1" applyFont="1" applyFill="1" applyBorder="1" applyAlignment="1" applyProtection="1">
      <alignment horizontal="center" vertical="center"/>
    </xf>
    <xf numFmtId="0" fontId="0" fillId="7" borderId="0" xfId="0" applyFill="1" applyProtection="1">
      <alignment vertical="center"/>
    </xf>
    <xf numFmtId="0" fontId="3" fillId="7" borderId="0" xfId="1" applyFont="1" applyFill="1" applyBorder="1" applyProtection="1"/>
    <xf numFmtId="0" fontId="3" fillId="7" borderId="0" xfId="1" applyFont="1" applyFill="1" applyProtection="1"/>
    <xf numFmtId="0" fontId="13" fillId="7" borderId="24" xfId="1" applyFont="1" applyFill="1" applyBorder="1" applyAlignment="1" applyProtection="1">
      <alignment horizontal="left" vertical="center"/>
    </xf>
    <xf numFmtId="0" fontId="13" fillId="7" borderId="25" xfId="1" applyFont="1" applyFill="1" applyBorder="1" applyAlignment="1" applyProtection="1">
      <alignment horizontal="left" vertical="center"/>
    </xf>
    <xf numFmtId="0" fontId="13" fillId="7" borderId="25" xfId="1" applyFont="1" applyFill="1" applyBorder="1" applyAlignment="1" applyProtection="1">
      <alignment horizontal="right" vertical="center"/>
    </xf>
    <xf numFmtId="0" fontId="13" fillId="7" borderId="25" xfId="1" applyFont="1" applyFill="1" applyBorder="1" applyAlignment="1" applyProtection="1">
      <alignment horizontal="center" vertical="center"/>
    </xf>
    <xf numFmtId="0" fontId="13" fillId="7" borderId="27" xfId="1" applyFont="1" applyFill="1" applyBorder="1" applyAlignment="1" applyProtection="1">
      <alignment horizontal="left" vertical="center"/>
    </xf>
    <xf numFmtId="0" fontId="2" fillId="7" borderId="0" xfId="1" applyFill="1" applyProtection="1"/>
    <xf numFmtId="0" fontId="13" fillId="7" borderId="29" xfId="1" applyFont="1" applyFill="1" applyBorder="1" applyAlignment="1" applyProtection="1">
      <alignment horizontal="left" vertical="center"/>
    </xf>
    <xf numFmtId="0" fontId="13" fillId="5" borderId="65" xfId="1" applyFont="1" applyFill="1" applyBorder="1" applyAlignment="1" applyProtection="1">
      <alignment horizontal="left" vertical="center"/>
    </xf>
    <xf numFmtId="0" fontId="13" fillId="5" borderId="92" xfId="1" applyFont="1" applyFill="1" applyBorder="1" applyAlignment="1" applyProtection="1">
      <alignment vertical="center"/>
    </xf>
    <xf numFmtId="0" fontId="13" fillId="5" borderId="91" xfId="1" applyFont="1" applyFill="1" applyBorder="1" applyAlignment="1" applyProtection="1">
      <alignment vertical="center"/>
    </xf>
    <xf numFmtId="0" fontId="13" fillId="5" borderId="91" xfId="1" applyFont="1" applyFill="1" applyBorder="1" applyAlignment="1" applyProtection="1">
      <alignment horizontal="right" vertical="center"/>
    </xf>
    <xf numFmtId="0" fontId="13" fillId="5" borderId="0" xfId="1" applyFont="1" applyFill="1" applyBorder="1" applyAlignment="1" applyProtection="1">
      <alignment horizontal="left" vertical="center"/>
    </xf>
    <xf numFmtId="184" fontId="23" fillId="5" borderId="0" xfId="1" applyNumberFormat="1" applyFont="1" applyFill="1" applyBorder="1" applyAlignment="1" applyProtection="1">
      <alignment horizontal="center" vertical="center" shrinkToFit="1"/>
    </xf>
    <xf numFmtId="0" fontId="21" fillId="5" borderId="0" xfId="1" applyFont="1" applyFill="1" applyProtection="1"/>
    <xf numFmtId="0" fontId="0" fillId="5" borderId="78" xfId="0" applyFill="1" applyBorder="1" applyProtection="1">
      <alignment vertical="center"/>
    </xf>
    <xf numFmtId="0" fontId="42" fillId="5" borderId="29" xfId="0" applyFont="1" applyFill="1" applyBorder="1" applyAlignment="1" applyProtection="1">
      <alignment vertical="center"/>
    </xf>
    <xf numFmtId="0" fontId="0" fillId="5" borderId="29" xfId="0" applyFill="1" applyBorder="1" applyProtection="1">
      <alignment vertical="center"/>
    </xf>
    <xf numFmtId="0" fontId="42" fillId="5" borderId="104" xfId="0" applyFont="1" applyFill="1" applyBorder="1" applyAlignment="1" applyProtection="1">
      <alignment vertical="center"/>
    </xf>
    <xf numFmtId="0" fontId="13" fillId="5" borderId="63" xfId="1" applyFont="1" applyFill="1" applyBorder="1" applyAlignment="1" applyProtection="1">
      <alignment vertical="center"/>
    </xf>
    <xf numFmtId="0" fontId="13" fillId="5" borderId="42" xfId="1" applyFont="1" applyFill="1" applyBorder="1" applyAlignment="1" applyProtection="1">
      <alignment horizontal="right" vertical="center"/>
    </xf>
    <xf numFmtId="0" fontId="13" fillId="5" borderId="24" xfId="1" applyFont="1" applyFill="1" applyBorder="1" applyAlignment="1" applyProtection="1">
      <alignment horizontal="left" vertical="center"/>
    </xf>
    <xf numFmtId="0" fontId="13" fillId="5" borderId="25" xfId="1" applyFont="1" applyFill="1" applyBorder="1" applyAlignment="1" applyProtection="1">
      <alignment horizontal="left" vertical="center"/>
    </xf>
    <xf numFmtId="0" fontId="13" fillId="5" borderId="25" xfId="1" applyFont="1" applyFill="1" applyBorder="1" applyAlignment="1" applyProtection="1">
      <alignment horizontal="center" vertical="center"/>
    </xf>
    <xf numFmtId="0" fontId="13" fillId="5" borderId="25" xfId="1" applyFont="1" applyFill="1" applyBorder="1" applyAlignment="1" applyProtection="1">
      <alignment horizontal="right" vertical="center"/>
    </xf>
    <xf numFmtId="0" fontId="13" fillId="5" borderId="53" xfId="1" applyFont="1" applyFill="1" applyBorder="1" applyAlignment="1" applyProtection="1">
      <alignment vertical="center"/>
    </xf>
    <xf numFmtId="0" fontId="2" fillId="5" borderId="1" xfId="1" applyFill="1" applyBorder="1" applyAlignment="1" applyProtection="1">
      <alignment horizontal="center"/>
    </xf>
    <xf numFmtId="176" fontId="2" fillId="5" borderId="1" xfId="1" applyNumberFormat="1" applyFont="1" applyFill="1" applyBorder="1" applyAlignment="1" applyProtection="1">
      <alignment horizontal="center"/>
    </xf>
    <xf numFmtId="0" fontId="9" fillId="5" borderId="8" xfId="1" applyFont="1" applyFill="1" applyBorder="1" applyAlignment="1" applyProtection="1">
      <alignment horizontal="center" vertical="center" shrinkToFit="1"/>
      <protection hidden="1"/>
    </xf>
    <xf numFmtId="0" fontId="9" fillId="5" borderId="6" xfId="1" applyFont="1" applyFill="1" applyBorder="1" applyAlignment="1" applyProtection="1">
      <alignment horizontal="center" vertical="center" shrinkToFit="1"/>
      <protection hidden="1"/>
    </xf>
    <xf numFmtId="0" fontId="40" fillId="5" borderId="3" xfId="1" applyFont="1" applyFill="1" applyBorder="1" applyAlignment="1" applyProtection="1">
      <alignment horizontal="center" shrinkToFit="1"/>
      <protection locked="0"/>
    </xf>
    <xf numFmtId="0" fontId="9" fillId="5" borderId="9" xfId="1" applyFont="1" applyFill="1" applyBorder="1" applyAlignment="1" applyProtection="1">
      <alignment horizontal="center" vertical="center" shrinkToFit="1"/>
      <protection hidden="1"/>
    </xf>
    <xf numFmtId="0" fontId="7" fillId="5" borderId="12" xfId="1" applyFont="1" applyFill="1" applyBorder="1" applyAlignment="1" applyProtection="1">
      <alignment horizontal="center" vertical="center" shrinkToFit="1"/>
      <protection hidden="1"/>
    </xf>
    <xf numFmtId="0" fontId="7" fillId="5" borderId="13" xfId="1" applyFont="1" applyFill="1" applyBorder="1" applyAlignment="1" applyProtection="1">
      <alignment horizontal="center" vertical="center" shrinkToFit="1"/>
      <protection hidden="1"/>
    </xf>
    <xf numFmtId="0" fontId="7" fillId="5" borderId="14"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locked="0" hidden="1"/>
    </xf>
    <xf numFmtId="177" fontId="9" fillId="5" borderId="13" xfId="1" applyNumberFormat="1" applyFont="1" applyFill="1" applyBorder="1" applyAlignment="1" applyProtection="1">
      <alignment horizontal="center" vertical="center" shrinkToFit="1"/>
      <protection locked="0" hidden="1"/>
    </xf>
    <xf numFmtId="177" fontId="9" fillId="5" borderId="16" xfId="1" applyNumberFormat="1" applyFont="1" applyFill="1" applyBorder="1" applyAlignment="1" applyProtection="1">
      <alignment horizontal="center" vertical="center" shrinkToFit="1"/>
      <protection locked="0" hidden="1"/>
    </xf>
    <xf numFmtId="0" fontId="13" fillId="5" borderId="10" xfId="1" applyFont="1" applyFill="1" applyBorder="1" applyAlignment="1" applyProtection="1">
      <alignment horizontal="center" vertical="center" shrinkToFit="1"/>
      <protection hidden="1"/>
    </xf>
    <xf numFmtId="0" fontId="13" fillId="5" borderId="0" xfId="1" applyFont="1" applyFill="1" applyBorder="1" applyAlignment="1" applyProtection="1">
      <alignment horizontal="center" vertical="center" shrinkToFit="1"/>
      <protection hidden="1"/>
    </xf>
    <xf numFmtId="0" fontId="13" fillId="5" borderId="28" xfId="1" applyFont="1" applyFill="1" applyBorder="1" applyAlignment="1" applyProtection="1">
      <alignment horizontal="center" vertical="center" shrinkToFit="1"/>
      <protection hidden="1"/>
    </xf>
    <xf numFmtId="0" fontId="13" fillId="5" borderId="89" xfId="1" applyFont="1" applyFill="1" applyBorder="1" applyAlignment="1" applyProtection="1">
      <alignment horizontal="center" vertical="center" shrinkToFit="1"/>
      <protection hidden="1"/>
    </xf>
    <xf numFmtId="0" fontId="13" fillId="5" borderId="30" xfId="1" applyFont="1" applyFill="1" applyBorder="1" applyAlignment="1" applyProtection="1">
      <alignment horizontal="center" vertical="center" shrinkToFit="1"/>
      <protection hidden="1"/>
    </xf>
    <xf numFmtId="0" fontId="13" fillId="5" borderId="31" xfId="1" applyFont="1" applyFill="1" applyBorder="1" applyAlignment="1" applyProtection="1">
      <alignment horizontal="center" vertical="center" shrinkToFit="1"/>
      <protection hidden="1"/>
    </xf>
    <xf numFmtId="0" fontId="9" fillId="5" borderId="27" xfId="1" applyFont="1" applyFill="1" applyBorder="1" applyAlignment="1" applyProtection="1">
      <alignment horizontal="center" vertical="center" shrinkToFit="1"/>
      <protection locked="0" hidden="1"/>
    </xf>
    <xf numFmtId="0" fontId="9" fillId="5" borderId="0" xfId="1" applyFont="1" applyFill="1" applyBorder="1" applyAlignment="1" applyProtection="1">
      <alignment horizontal="center" vertical="center" shrinkToFit="1"/>
      <protection locked="0" hidden="1"/>
    </xf>
    <xf numFmtId="0" fontId="9" fillId="5" borderId="11" xfId="1" applyFont="1" applyFill="1" applyBorder="1" applyAlignment="1" applyProtection="1">
      <alignment horizontal="center" vertical="center" shrinkToFit="1"/>
      <protection locked="0" hidden="1"/>
    </xf>
    <xf numFmtId="0" fontId="9" fillId="5" borderId="29" xfId="1" applyFont="1" applyFill="1" applyBorder="1" applyAlignment="1" applyProtection="1">
      <alignment horizontal="center" vertical="center" shrinkToFit="1"/>
      <protection locked="0" hidden="1"/>
    </xf>
    <xf numFmtId="0" fontId="9" fillId="5" borderId="30" xfId="1" applyFont="1" applyFill="1" applyBorder="1" applyAlignment="1" applyProtection="1">
      <alignment horizontal="center" vertical="center" shrinkToFit="1"/>
      <protection locked="0" hidden="1"/>
    </xf>
    <xf numFmtId="0" fontId="9" fillId="5" borderId="141" xfId="1" applyFont="1" applyFill="1" applyBorder="1" applyAlignment="1" applyProtection="1">
      <alignment horizontal="center" vertical="center" shrinkToFit="1"/>
      <protection locked="0" hidden="1"/>
    </xf>
    <xf numFmtId="0" fontId="13" fillId="5" borderId="24" xfId="1" applyFont="1" applyFill="1" applyBorder="1" applyAlignment="1" applyProtection="1">
      <alignment horizontal="left" vertical="center"/>
    </xf>
    <xf numFmtId="0" fontId="13" fillId="5" borderId="25" xfId="1" applyFont="1" applyFill="1" applyBorder="1" applyAlignment="1" applyProtection="1">
      <alignment horizontal="left" vertical="center"/>
    </xf>
    <xf numFmtId="0" fontId="13" fillId="5" borderId="26" xfId="1" applyFont="1" applyFill="1" applyBorder="1" applyAlignment="1" applyProtection="1">
      <alignment horizontal="left" vertical="center"/>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184" fontId="23" fillId="0" borderId="26" xfId="1" applyNumberFormat="1" applyFont="1" applyFill="1" applyBorder="1" applyAlignment="1" applyProtection="1">
      <alignment horizontal="center" vertical="center" shrinkToFit="1"/>
    </xf>
    <xf numFmtId="0" fontId="13" fillId="5" borderId="15" xfId="1" applyFont="1" applyFill="1" applyBorder="1" applyAlignment="1" applyProtection="1">
      <alignment horizontal="left" vertical="center"/>
    </xf>
    <xf numFmtId="0" fontId="13" fillId="5" borderId="13" xfId="1" applyFont="1" applyFill="1" applyBorder="1" applyAlignment="1" applyProtection="1">
      <alignment horizontal="left" vertical="center"/>
    </xf>
    <xf numFmtId="0" fontId="13" fillId="5"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0" fontId="13" fillId="5" borderId="15" xfId="1" applyFont="1" applyFill="1" applyBorder="1" applyAlignment="1" applyProtection="1">
      <alignment horizontal="left" vertical="center" shrinkToFit="1"/>
    </xf>
    <xf numFmtId="0" fontId="13" fillId="5" borderId="13" xfId="1" applyFont="1" applyFill="1" applyBorder="1" applyAlignment="1" applyProtection="1">
      <alignment horizontal="left" vertical="center" shrinkToFit="1"/>
    </xf>
    <xf numFmtId="38" fontId="23" fillId="3" borderId="15" xfId="5" applyFont="1" applyFill="1" applyBorder="1" applyAlignment="1" applyProtection="1">
      <alignment horizontal="center" vertical="center" shrinkToFit="1"/>
    </xf>
    <xf numFmtId="38" fontId="23" fillId="3" borderId="13" xfId="5" applyFont="1" applyFill="1" applyBorder="1" applyAlignment="1" applyProtection="1">
      <alignment horizontal="center" vertical="center" shrinkToFit="1"/>
    </xf>
    <xf numFmtId="38" fontId="23" fillId="3" borderId="14" xfId="5" applyFont="1" applyFill="1" applyBorder="1" applyAlignment="1" applyProtection="1">
      <alignment horizontal="center" vertical="center" shrinkToFit="1"/>
    </xf>
    <xf numFmtId="38" fontId="23" fillId="0" borderId="15" xfId="5" applyFont="1" applyFill="1" applyBorder="1" applyAlignment="1" applyProtection="1">
      <alignment horizontal="center" vertical="center" shrinkToFit="1"/>
    </xf>
    <xf numFmtId="38" fontId="23" fillId="0" borderId="13" xfId="5" applyFont="1" applyFill="1" applyBorder="1" applyAlignment="1" applyProtection="1">
      <alignment horizontal="center" vertical="center" shrinkToFit="1"/>
    </xf>
    <xf numFmtId="38" fontId="23" fillId="0" borderId="14" xfId="5" applyFont="1" applyFill="1" applyBorder="1" applyAlignment="1" applyProtection="1">
      <alignment horizontal="center" vertical="center" shrinkToFit="1"/>
    </xf>
    <xf numFmtId="0" fontId="22" fillId="5" borderId="65" xfId="1" applyFont="1" applyFill="1" applyBorder="1" applyAlignment="1" applyProtection="1">
      <alignment horizontal="center" vertical="center" textRotation="255" wrapText="1"/>
    </xf>
    <xf numFmtId="0" fontId="22" fillId="5" borderId="78" xfId="1" applyFont="1" applyFill="1" applyBorder="1" applyAlignment="1" applyProtection="1">
      <alignment horizontal="center" vertical="center" textRotation="255" wrapText="1"/>
    </xf>
    <xf numFmtId="0" fontId="13" fillId="5" borderId="63" xfId="1" applyNumberFormat="1" applyFont="1" applyFill="1" applyBorder="1" applyAlignment="1" applyProtection="1">
      <alignment horizontal="left" vertical="center" wrapText="1" shrinkToFit="1"/>
    </xf>
    <xf numFmtId="0" fontId="13" fillId="5" borderId="42" xfId="1" applyNumberFormat="1" applyFont="1" applyFill="1" applyBorder="1" applyAlignment="1" applyProtection="1">
      <alignment horizontal="left" vertical="center" wrapText="1" shrinkToFit="1"/>
    </xf>
    <xf numFmtId="0" fontId="13" fillId="5" borderId="90" xfId="1" applyNumberFormat="1" applyFont="1" applyFill="1" applyBorder="1" applyAlignment="1" applyProtection="1">
      <alignment horizontal="left" vertical="center" wrapText="1" shrinkToFit="1"/>
    </xf>
    <xf numFmtId="0" fontId="20" fillId="5" borderId="43" xfId="1" applyFont="1" applyFill="1" applyBorder="1" applyAlignment="1" applyProtection="1">
      <alignment horizontal="center" vertical="center"/>
      <protection locked="0"/>
    </xf>
    <xf numFmtId="0" fontId="20" fillId="5" borderId="44" xfId="1" applyFont="1" applyFill="1" applyBorder="1" applyAlignment="1" applyProtection="1">
      <alignment horizontal="center" vertical="center"/>
      <protection locked="0"/>
    </xf>
    <xf numFmtId="0" fontId="13" fillId="5" borderId="6" xfId="1" applyFont="1" applyFill="1" applyBorder="1" applyAlignment="1" applyProtection="1">
      <alignment horizontal="right" vertical="center" shrinkToFit="1"/>
    </xf>
    <xf numFmtId="0" fontId="13" fillId="5" borderId="7" xfId="1" applyFont="1" applyFill="1" applyBorder="1" applyAlignment="1" applyProtection="1">
      <alignment horizontal="right" vertical="center" shrinkToFit="1"/>
    </xf>
    <xf numFmtId="0" fontId="20" fillId="5" borderId="49" xfId="1" applyFont="1" applyFill="1" applyBorder="1" applyAlignment="1" applyProtection="1">
      <alignment horizontal="center" vertical="center"/>
      <protection locked="0"/>
    </xf>
    <xf numFmtId="0" fontId="20" fillId="5" borderId="50" xfId="1" applyFont="1" applyFill="1" applyBorder="1" applyAlignment="1" applyProtection="1">
      <alignment horizontal="center" vertical="center"/>
      <protection locked="0"/>
    </xf>
    <xf numFmtId="3" fontId="21" fillId="3" borderId="49" xfId="1" applyNumberFormat="1" applyFont="1" applyFill="1" applyBorder="1" applyAlignment="1" applyProtection="1">
      <alignment horizontal="center" vertical="center" shrinkToFit="1"/>
    </xf>
    <xf numFmtId="3" fontId="21" fillId="3" borderId="48" xfId="1" applyNumberFormat="1" applyFont="1" applyFill="1" applyBorder="1" applyAlignment="1" applyProtection="1">
      <alignment horizontal="center" vertical="center" shrinkToFit="1"/>
    </xf>
    <xf numFmtId="3" fontId="21" fillId="3" borderId="51" xfId="1" applyNumberFormat="1" applyFont="1" applyFill="1" applyBorder="1" applyAlignment="1" applyProtection="1">
      <alignment horizontal="center" vertical="center" shrinkToFit="1"/>
    </xf>
    <xf numFmtId="3" fontId="21" fillId="3" borderId="52" xfId="1" applyNumberFormat="1" applyFont="1" applyFill="1" applyBorder="1" applyAlignment="1" applyProtection="1">
      <alignment horizontal="center" vertical="center" shrinkToFit="1"/>
    </xf>
    <xf numFmtId="3" fontId="21" fillId="0" borderId="52" xfId="1" applyNumberFormat="1" applyFont="1" applyFill="1" applyBorder="1" applyAlignment="1" applyProtection="1">
      <alignment horizontal="center" vertical="center" shrinkToFit="1"/>
    </xf>
    <xf numFmtId="3" fontId="21" fillId="0" borderId="48" xfId="1" applyNumberFormat="1" applyFont="1" applyFill="1" applyBorder="1" applyAlignment="1" applyProtection="1">
      <alignment horizontal="center" vertical="center" shrinkToFit="1"/>
    </xf>
    <xf numFmtId="3" fontId="21" fillId="0" borderId="51" xfId="1" applyNumberFormat="1" applyFont="1" applyFill="1" applyBorder="1" applyAlignment="1" applyProtection="1">
      <alignment horizontal="center" vertical="center" shrinkToFit="1"/>
    </xf>
    <xf numFmtId="0" fontId="20" fillId="5" borderId="55" xfId="1" applyFont="1" applyFill="1" applyBorder="1" applyAlignment="1" applyProtection="1">
      <alignment horizontal="center" vertical="center"/>
      <protection locked="0"/>
    </xf>
    <xf numFmtId="0" fontId="20" fillId="5" borderId="56" xfId="1" applyFont="1" applyFill="1" applyBorder="1" applyAlignment="1" applyProtection="1">
      <alignment horizontal="center" vertical="center"/>
      <protection locked="0"/>
    </xf>
    <xf numFmtId="0" fontId="18" fillId="5" borderId="35" xfId="1" applyFont="1" applyFill="1" applyBorder="1" applyAlignment="1" applyProtection="1">
      <alignment horizontal="center" vertical="center" textRotation="255" wrapText="1"/>
    </xf>
    <xf numFmtId="0" fontId="20" fillId="5" borderId="49" xfId="1" applyFont="1" applyFill="1" applyBorder="1" applyAlignment="1" applyProtection="1">
      <alignment horizontal="center" vertical="center" shrinkToFit="1"/>
      <protection locked="0"/>
    </xf>
    <xf numFmtId="0" fontId="20" fillId="5" borderId="50" xfId="1" applyFont="1" applyFill="1" applyBorder="1" applyAlignment="1" applyProtection="1">
      <alignment horizontal="center" vertical="center" shrinkToFit="1"/>
      <protection locked="0"/>
    </xf>
    <xf numFmtId="3" fontId="21" fillId="0" borderId="69" xfId="1" applyNumberFormat="1" applyFont="1" applyFill="1" applyBorder="1" applyAlignment="1" applyProtection="1">
      <alignment horizontal="center" vertical="center" shrinkToFit="1"/>
    </xf>
    <xf numFmtId="3" fontId="21" fillId="0" borderId="70" xfId="1" applyNumberFormat="1" applyFont="1" applyFill="1" applyBorder="1" applyAlignment="1" applyProtection="1">
      <alignment horizontal="center" vertical="center" shrinkToFit="1"/>
    </xf>
    <xf numFmtId="3" fontId="21" fillId="0" borderId="71" xfId="1" applyNumberFormat="1" applyFont="1" applyFill="1" applyBorder="1" applyAlignment="1" applyProtection="1">
      <alignment horizontal="center" vertical="center" shrinkToFit="1"/>
    </xf>
    <xf numFmtId="3" fontId="21" fillId="0" borderId="63" xfId="1" applyNumberFormat="1" applyFont="1" applyFill="1" applyBorder="1" applyAlignment="1" applyProtection="1">
      <alignment horizontal="center" vertical="center" shrinkToFit="1"/>
    </xf>
    <xf numFmtId="3" fontId="21" fillId="0" borderId="42" xfId="1" applyNumberFormat="1" applyFont="1" applyFill="1" applyBorder="1" applyAlignment="1" applyProtection="1">
      <alignment horizontal="center" vertical="center" shrinkToFit="1"/>
    </xf>
    <xf numFmtId="3" fontId="21" fillId="0" borderId="64" xfId="1" applyNumberFormat="1" applyFont="1" applyFill="1" applyBorder="1" applyAlignment="1" applyProtection="1">
      <alignment horizontal="center" vertical="center" shrinkToFit="1"/>
    </xf>
    <xf numFmtId="0" fontId="13" fillId="5" borderId="52" xfId="1" applyFont="1" applyFill="1" applyBorder="1" applyAlignment="1" applyProtection="1">
      <alignment horizontal="left" vertical="center" wrapText="1" shrinkToFit="1"/>
    </xf>
    <xf numFmtId="0" fontId="13" fillId="5" borderId="48" xfId="1" applyFont="1" applyFill="1" applyBorder="1" applyAlignment="1" applyProtection="1">
      <alignment horizontal="left" vertical="center" wrapText="1" shrinkToFit="1"/>
    </xf>
    <xf numFmtId="0" fontId="13" fillId="5" borderId="50" xfId="1" applyFont="1" applyFill="1" applyBorder="1" applyAlignment="1" applyProtection="1">
      <alignment horizontal="left" vertical="center" wrapText="1" shrinkToFit="1"/>
    </xf>
    <xf numFmtId="3" fontId="21" fillId="0" borderId="52" xfId="1" quotePrefix="1" applyNumberFormat="1" applyFont="1" applyFill="1" applyBorder="1" applyAlignment="1" applyProtection="1">
      <alignment horizontal="center" vertical="center" wrapText="1" shrinkToFit="1"/>
    </xf>
    <xf numFmtId="3" fontId="21" fillId="0" borderId="48" xfId="1" quotePrefix="1" applyNumberFormat="1" applyFont="1" applyFill="1" applyBorder="1" applyAlignment="1" applyProtection="1">
      <alignment horizontal="center" vertical="center" wrapText="1" shrinkToFit="1"/>
    </xf>
    <xf numFmtId="3" fontId="21" fillId="0" borderId="51" xfId="1" quotePrefix="1" applyNumberFormat="1" applyFont="1" applyFill="1" applyBorder="1" applyAlignment="1" applyProtection="1">
      <alignment horizontal="center" vertical="center" wrapText="1" shrinkToFit="1"/>
    </xf>
    <xf numFmtId="3" fontId="21" fillId="3" borderId="89" xfId="1" applyNumberFormat="1" applyFont="1" applyFill="1" applyBorder="1" applyAlignment="1" applyProtection="1">
      <alignment horizontal="center" vertical="center" shrinkToFit="1"/>
    </xf>
    <xf numFmtId="3" fontId="21" fillId="3" borderId="30" xfId="1" applyNumberFormat="1" applyFont="1" applyFill="1" applyBorder="1" applyAlignment="1" applyProtection="1">
      <alignment horizontal="center" vertical="center" shrinkToFit="1"/>
    </xf>
    <xf numFmtId="3" fontId="21" fillId="3" borderId="57" xfId="1" applyNumberFormat="1" applyFont="1" applyFill="1" applyBorder="1" applyAlignment="1" applyProtection="1">
      <alignment horizontal="center" vertical="center" shrinkToFit="1"/>
    </xf>
    <xf numFmtId="3" fontId="21" fillId="3" borderId="54" xfId="1" applyNumberFormat="1" applyFont="1" applyFill="1" applyBorder="1" applyAlignment="1" applyProtection="1">
      <alignment horizontal="center" vertical="center" shrinkToFit="1"/>
    </xf>
    <xf numFmtId="3" fontId="21" fillId="3" borderId="58" xfId="1" applyNumberFormat="1" applyFont="1" applyFill="1" applyBorder="1" applyAlignment="1" applyProtection="1">
      <alignment horizontal="center" vertical="center" shrinkToFit="1"/>
    </xf>
    <xf numFmtId="3" fontId="21" fillId="3" borderId="53" xfId="1" applyNumberFormat="1" applyFont="1" applyFill="1" applyBorder="1" applyAlignment="1" applyProtection="1">
      <alignment horizontal="center" vertical="center" shrinkToFit="1"/>
    </xf>
    <xf numFmtId="3" fontId="21" fillId="0" borderId="53" xfId="1" applyNumberFormat="1" applyFont="1" applyFill="1" applyBorder="1" applyAlignment="1" applyProtection="1">
      <alignment horizontal="center" vertical="center" shrinkToFit="1"/>
    </xf>
    <xf numFmtId="3" fontId="21" fillId="0" borderId="54" xfId="1" applyNumberFormat="1" applyFont="1" applyFill="1" applyBorder="1" applyAlignment="1" applyProtection="1">
      <alignment horizontal="center" vertical="center" shrinkToFit="1"/>
    </xf>
    <xf numFmtId="3" fontId="21" fillId="0" borderId="58" xfId="1" applyNumberFormat="1" applyFont="1" applyFill="1" applyBorder="1" applyAlignment="1" applyProtection="1">
      <alignment horizontal="center" vertical="center" shrinkToFit="1"/>
    </xf>
    <xf numFmtId="3" fontId="21" fillId="3" borderId="29" xfId="1" applyNumberFormat="1" applyFont="1" applyFill="1" applyBorder="1" applyAlignment="1" applyProtection="1">
      <alignment horizontal="center" vertical="center" shrinkToFit="1"/>
    </xf>
    <xf numFmtId="3" fontId="21" fillId="3" borderId="31" xfId="1" applyNumberFormat="1" applyFont="1" applyFill="1" applyBorder="1" applyAlignment="1" applyProtection="1">
      <alignment horizontal="center" vertical="center" shrinkToFit="1"/>
    </xf>
    <xf numFmtId="3" fontId="21" fillId="0" borderId="29" xfId="1" applyNumberFormat="1" applyFont="1" applyFill="1" applyBorder="1" applyAlignment="1" applyProtection="1">
      <alignment horizontal="center" vertical="center" shrinkToFit="1"/>
    </xf>
    <xf numFmtId="3" fontId="21" fillId="0" borderId="30" xfId="1" applyNumberFormat="1" applyFont="1" applyFill="1" applyBorder="1" applyAlignment="1" applyProtection="1">
      <alignment horizontal="center" vertical="center" shrinkToFit="1"/>
    </xf>
    <xf numFmtId="3" fontId="21" fillId="0" borderId="31" xfId="1" applyNumberFormat="1" applyFont="1" applyFill="1" applyBorder="1" applyAlignment="1" applyProtection="1">
      <alignment horizontal="center" vertical="center" shrinkToFit="1"/>
    </xf>
    <xf numFmtId="0" fontId="13" fillId="5" borderId="76" xfId="1" applyFont="1" applyFill="1" applyBorder="1" applyAlignment="1" applyProtection="1">
      <alignment horizontal="left" vertical="center" shrinkToFit="1"/>
    </xf>
    <xf numFmtId="3" fontId="21" fillId="3" borderId="60" xfId="1" applyNumberFormat="1" applyFont="1" applyFill="1" applyBorder="1" applyAlignment="1" applyProtection="1">
      <alignment horizontal="center" vertical="center" shrinkToFit="1"/>
    </xf>
    <xf numFmtId="0" fontId="13" fillId="5" borderId="91" xfId="1" applyFont="1" applyFill="1" applyBorder="1" applyAlignment="1" applyProtection="1">
      <alignment vertical="center" wrapText="1" shrinkToFit="1"/>
    </xf>
    <xf numFmtId="3" fontId="21" fillId="3" borderId="117" xfId="1" applyNumberFormat="1" applyFont="1" applyFill="1" applyBorder="1" applyAlignment="1" applyProtection="1">
      <alignment horizontal="center" vertical="center" shrinkToFit="1"/>
    </xf>
    <xf numFmtId="3" fontId="21" fillId="3" borderId="42" xfId="1" applyNumberFormat="1" applyFont="1" applyFill="1" applyBorder="1" applyAlignment="1" applyProtection="1">
      <alignment horizontal="center" vertical="center" shrinkToFit="1"/>
    </xf>
    <xf numFmtId="3" fontId="21" fillId="3" borderId="64" xfId="1" applyNumberFormat="1" applyFont="1" applyFill="1" applyBorder="1" applyAlignment="1" applyProtection="1">
      <alignment horizontal="center" vertical="center" shrinkToFit="1"/>
    </xf>
    <xf numFmtId="3" fontId="21" fillId="3" borderId="63" xfId="1" applyNumberFormat="1" applyFont="1" applyFill="1" applyBorder="1" applyAlignment="1" applyProtection="1">
      <alignment horizontal="center" vertical="center" shrinkToFit="1"/>
    </xf>
    <xf numFmtId="3" fontId="21" fillId="0" borderId="118" xfId="1" applyNumberFormat="1" applyFont="1" applyFill="1" applyBorder="1" applyAlignment="1" applyProtection="1">
      <alignment horizontal="center" vertical="center" shrinkToFit="1"/>
    </xf>
    <xf numFmtId="3" fontId="21" fillId="0" borderId="76" xfId="1" applyNumberFormat="1" applyFont="1" applyFill="1" applyBorder="1" applyAlignment="1" applyProtection="1">
      <alignment horizontal="center" vertical="center" shrinkToFit="1"/>
    </xf>
    <xf numFmtId="3" fontId="21" fillId="0" borderId="119" xfId="1" applyNumberFormat="1" applyFont="1" applyFill="1" applyBorder="1" applyAlignment="1" applyProtection="1">
      <alignment horizontal="center" vertical="center" shrinkToFit="1"/>
    </xf>
    <xf numFmtId="3" fontId="21" fillId="0" borderId="59" xfId="1" applyNumberFormat="1" applyFont="1" applyFill="1" applyBorder="1" applyAlignment="1" applyProtection="1">
      <alignment horizontal="center" vertical="center" shrinkToFit="1"/>
    </xf>
    <xf numFmtId="3" fontId="21" fillId="0" borderId="60" xfId="1" applyNumberFormat="1" applyFont="1" applyFill="1" applyBorder="1" applyAlignment="1" applyProtection="1">
      <alignment horizontal="center" vertical="center" shrinkToFit="1"/>
    </xf>
    <xf numFmtId="3" fontId="21" fillId="0" borderId="62" xfId="1" applyNumberFormat="1" applyFont="1" applyFill="1" applyBorder="1" applyAlignment="1" applyProtection="1">
      <alignment horizontal="center" vertical="center" shrinkToFit="1"/>
    </xf>
    <xf numFmtId="3" fontId="21" fillId="3" borderId="66" xfId="1" applyNumberFormat="1" applyFont="1" applyFill="1" applyBorder="1" applyAlignment="1" applyProtection="1">
      <alignment horizontal="center" vertical="center" shrinkToFit="1"/>
    </xf>
    <xf numFmtId="3" fontId="21" fillId="3" borderId="67" xfId="1" applyNumberFormat="1" applyFont="1" applyFill="1" applyBorder="1" applyAlignment="1" applyProtection="1">
      <alignment horizontal="center" vertical="center" shrinkToFit="1"/>
    </xf>
    <xf numFmtId="3" fontId="21" fillId="3" borderId="68" xfId="1" applyNumberFormat="1" applyFont="1" applyFill="1" applyBorder="1" applyAlignment="1" applyProtection="1">
      <alignment horizontal="center" vertical="center" shrinkToFit="1"/>
    </xf>
    <xf numFmtId="0" fontId="13" fillId="5" borderId="52" xfId="1" applyFont="1" applyFill="1" applyBorder="1" applyAlignment="1" applyProtection="1">
      <alignment horizontal="left" vertical="center" wrapText="1"/>
    </xf>
    <xf numFmtId="0" fontId="13" fillId="5" borderId="48" xfId="1" applyFont="1" applyFill="1" applyBorder="1" applyAlignment="1" applyProtection="1">
      <alignment horizontal="left" vertical="center" wrapText="1"/>
    </xf>
    <xf numFmtId="0" fontId="13" fillId="5" borderId="50" xfId="1" applyFont="1" applyFill="1" applyBorder="1" applyAlignment="1" applyProtection="1">
      <alignment horizontal="left" vertical="center" wrapText="1"/>
    </xf>
    <xf numFmtId="0" fontId="20" fillId="5" borderId="43" xfId="1" applyFont="1" applyFill="1" applyBorder="1" applyAlignment="1" applyProtection="1">
      <alignment horizontal="center" vertical="center" shrinkToFit="1"/>
      <protection locked="0"/>
    </xf>
    <xf numFmtId="0" fontId="20" fillId="5" borderId="44" xfId="1" applyFont="1" applyFill="1" applyBorder="1" applyAlignment="1" applyProtection="1">
      <alignment horizontal="center" vertical="center" shrinkToFit="1"/>
      <protection locked="0"/>
    </xf>
    <xf numFmtId="0" fontId="20" fillId="5" borderId="10" xfId="1" applyFont="1" applyFill="1" applyBorder="1" applyAlignment="1" applyProtection="1">
      <alignment horizontal="center" vertical="center"/>
      <protection locked="0"/>
    </xf>
    <xf numFmtId="0" fontId="20" fillId="5" borderId="11" xfId="1" applyFont="1" applyFill="1" applyBorder="1" applyAlignment="1" applyProtection="1">
      <alignment horizontal="center" vertical="center"/>
      <protection locked="0"/>
    </xf>
    <xf numFmtId="3" fontId="21" fillId="3" borderId="91" xfId="1" applyNumberFormat="1" applyFont="1" applyFill="1" applyBorder="1" applyAlignment="1" applyProtection="1">
      <alignment horizontal="center" vertical="center" shrinkToFit="1"/>
    </xf>
    <xf numFmtId="3" fontId="13" fillId="5" borderId="61" xfId="1" applyNumberFormat="1" applyFont="1" applyFill="1" applyBorder="1" applyAlignment="1" applyProtection="1">
      <alignment horizontal="right" vertical="center" shrinkToFit="1"/>
    </xf>
    <xf numFmtId="3" fontId="13" fillId="5" borderId="60" xfId="1" applyNumberFormat="1" applyFont="1" applyFill="1" applyBorder="1" applyAlignment="1" applyProtection="1">
      <alignment horizontal="right" vertical="center" shrinkToFit="1"/>
    </xf>
    <xf numFmtId="3" fontId="13" fillId="5" borderId="62" xfId="1" applyNumberFormat="1" applyFont="1" applyFill="1" applyBorder="1" applyAlignment="1" applyProtection="1">
      <alignment horizontal="right" vertical="center" shrinkToFit="1"/>
    </xf>
    <xf numFmtId="3" fontId="21" fillId="0" borderId="117" xfId="1" applyNumberFormat="1" applyFont="1" applyFill="1" applyBorder="1" applyAlignment="1" applyProtection="1">
      <alignment horizontal="center" vertical="center" shrinkToFit="1"/>
    </xf>
    <xf numFmtId="0" fontId="18" fillId="5" borderId="35" xfId="1" applyFont="1" applyFill="1" applyBorder="1" applyAlignment="1" applyProtection="1">
      <alignment horizontal="center" vertical="center" wrapText="1"/>
    </xf>
    <xf numFmtId="0" fontId="18" fillId="5" borderId="36" xfId="1" applyFont="1" applyFill="1" applyBorder="1" applyAlignment="1" applyProtection="1">
      <alignment horizontal="center" vertical="center" wrapText="1"/>
    </xf>
    <xf numFmtId="0" fontId="13" fillId="5" borderId="35" xfId="1" applyFont="1" applyFill="1" applyBorder="1" applyAlignment="1" applyProtection="1">
      <alignment horizontal="center" vertical="center" wrapText="1"/>
    </xf>
    <xf numFmtId="9" fontId="18" fillId="5" borderId="24" xfId="3" applyFont="1" applyFill="1" applyBorder="1" applyAlignment="1" applyProtection="1">
      <alignment horizontal="center" vertical="center" wrapText="1"/>
    </xf>
    <xf numFmtId="9" fontId="18" fillId="5" borderId="25" xfId="3" applyFont="1" applyFill="1" applyBorder="1" applyAlignment="1" applyProtection="1">
      <alignment horizontal="center" vertical="center" wrapText="1"/>
    </xf>
    <xf numFmtId="9" fontId="18" fillId="5" borderId="29" xfId="3" applyFont="1" applyFill="1" applyBorder="1" applyAlignment="1" applyProtection="1">
      <alignment horizontal="center" vertical="center" wrapText="1"/>
    </xf>
    <xf numFmtId="9" fontId="18" fillId="5" borderId="30" xfId="3" applyFont="1" applyFill="1" applyBorder="1" applyAlignment="1" applyProtection="1">
      <alignment horizontal="center" vertical="center" wrapText="1"/>
    </xf>
    <xf numFmtId="0" fontId="18" fillId="5" borderId="36" xfId="1" applyFont="1" applyFill="1" applyBorder="1" applyAlignment="1" applyProtection="1">
      <alignment horizontal="center" vertical="center" shrinkToFit="1"/>
    </xf>
    <xf numFmtId="181" fontId="17" fillId="5" borderId="37" xfId="1" applyNumberFormat="1" applyFont="1" applyFill="1" applyBorder="1" applyAlignment="1" applyProtection="1">
      <alignment horizontal="center" vertical="center"/>
      <protection hidden="1"/>
    </xf>
    <xf numFmtId="181" fontId="17" fillId="5" borderId="38" xfId="1" applyNumberFormat="1" applyFont="1" applyFill="1" applyBorder="1" applyAlignment="1" applyProtection="1">
      <alignment horizontal="center" vertical="center"/>
      <protection hidden="1"/>
    </xf>
    <xf numFmtId="181" fontId="17" fillId="5" borderId="39" xfId="1" applyNumberFormat="1" applyFont="1" applyFill="1" applyBorder="1" applyAlignment="1" applyProtection="1">
      <alignment horizontal="center" vertical="center"/>
      <protection hidden="1"/>
    </xf>
    <xf numFmtId="182" fontId="17" fillId="5" borderId="14" xfId="4" applyNumberFormat="1" applyFont="1" applyFill="1" applyBorder="1" applyAlignment="1" applyProtection="1">
      <alignment horizontal="center" vertical="center"/>
    </xf>
    <xf numFmtId="182" fontId="17" fillId="5" borderId="35" xfId="4" applyNumberFormat="1" applyFont="1" applyFill="1" applyBorder="1" applyAlignment="1" applyProtection="1">
      <alignment horizontal="center" vertical="center"/>
    </xf>
    <xf numFmtId="9" fontId="19" fillId="5" borderId="32" xfId="3" applyFont="1" applyFill="1" applyBorder="1" applyAlignment="1" applyProtection="1">
      <alignment horizontal="center" vertical="center"/>
      <protection locked="0"/>
    </xf>
    <xf numFmtId="9" fontId="19" fillId="5" borderId="33" xfId="3" applyFont="1" applyFill="1" applyBorder="1" applyAlignment="1" applyProtection="1">
      <alignment horizontal="center" vertical="center"/>
      <protection locked="0"/>
    </xf>
    <xf numFmtId="9" fontId="19" fillId="5" borderId="34" xfId="3" applyFont="1" applyFill="1" applyBorder="1" applyAlignment="1" applyProtection="1">
      <alignment horizontal="center" vertical="center"/>
      <protection locked="0"/>
    </xf>
    <xf numFmtId="0" fontId="13" fillId="2" borderId="35" xfId="1" applyFont="1" applyFill="1" applyBorder="1" applyAlignment="1" applyProtection="1">
      <alignment horizontal="left" vertical="center" wrapText="1"/>
    </xf>
    <xf numFmtId="200" fontId="17" fillId="2" borderId="35" xfId="5" applyNumberFormat="1" applyFont="1" applyFill="1" applyBorder="1" applyAlignment="1" applyProtection="1">
      <alignment horizontal="right" vertical="center" indent="2" shrinkToFit="1"/>
    </xf>
    <xf numFmtId="181" fontId="18" fillId="5" borderId="36" xfId="1" applyNumberFormat="1" applyFont="1" applyFill="1" applyBorder="1" applyAlignment="1" applyProtection="1">
      <alignment horizontal="center" vertical="center"/>
    </xf>
    <xf numFmtId="182" fontId="18" fillId="5" borderId="36" xfId="4" applyNumberFormat="1" applyFont="1" applyFill="1" applyBorder="1" applyAlignment="1" applyProtection="1">
      <alignment horizontal="center" vertical="center"/>
    </xf>
    <xf numFmtId="182" fontId="18" fillId="5" borderId="36" xfId="4" applyNumberFormat="1" applyFont="1" applyFill="1" applyBorder="1" applyAlignment="1" applyProtection="1">
      <alignment horizontal="center" vertical="center" wrapText="1"/>
    </xf>
    <xf numFmtId="182" fontId="18" fillId="5" borderId="24" xfId="4" applyNumberFormat="1" applyFont="1" applyFill="1" applyBorder="1" applyAlignment="1" applyProtection="1">
      <alignment horizontal="center" vertical="center"/>
    </xf>
    <xf numFmtId="182" fontId="18" fillId="5" borderId="35" xfId="4" applyNumberFormat="1" applyFont="1" applyFill="1" applyBorder="1" applyAlignment="1" applyProtection="1">
      <alignment horizontal="center" vertical="center" wrapText="1"/>
    </xf>
    <xf numFmtId="182" fontId="18" fillId="5" borderId="35" xfId="4" applyNumberFormat="1" applyFont="1" applyFill="1" applyBorder="1" applyAlignment="1" applyProtection="1">
      <alignment horizontal="center" vertical="center"/>
    </xf>
    <xf numFmtId="0" fontId="17" fillId="5" borderId="37" xfId="1" applyNumberFormat="1" applyFont="1" applyFill="1" applyBorder="1" applyAlignment="1" applyProtection="1">
      <alignment horizontal="center" vertical="center"/>
      <protection locked="0"/>
    </xf>
    <xf numFmtId="0" fontId="17" fillId="5" borderId="38" xfId="1" applyNumberFormat="1" applyFont="1" applyFill="1" applyBorder="1" applyAlignment="1" applyProtection="1">
      <alignment horizontal="center" vertical="center"/>
      <protection locked="0"/>
    </xf>
    <xf numFmtId="0" fontId="17" fillId="5" borderId="37" xfId="1" applyNumberFormat="1" applyFont="1" applyFill="1" applyBorder="1" applyAlignment="1" applyProtection="1">
      <alignment horizontal="center" vertical="center" shrinkToFit="1"/>
      <protection locked="0"/>
    </xf>
    <xf numFmtId="0" fontId="17" fillId="5" borderId="38" xfId="1" applyNumberFormat="1" applyFont="1" applyFill="1" applyBorder="1" applyAlignment="1" applyProtection="1">
      <alignment horizontal="center" vertical="center" shrinkToFit="1"/>
      <protection locked="0"/>
    </xf>
    <xf numFmtId="0" fontId="17" fillId="5" borderId="39" xfId="1" applyNumberFormat="1" applyFont="1" applyFill="1" applyBorder="1" applyAlignment="1" applyProtection="1">
      <alignment horizontal="center" vertical="center" shrinkToFit="1"/>
      <protection locked="0"/>
    </xf>
    <xf numFmtId="205" fontId="17" fillId="5" borderId="37" xfId="1" applyNumberFormat="1" applyFont="1" applyFill="1" applyBorder="1" applyAlignment="1" applyProtection="1">
      <alignment horizontal="center" vertical="center"/>
      <protection locked="0"/>
    </xf>
    <xf numFmtId="205" fontId="17" fillId="5" borderId="38" xfId="1" applyNumberFormat="1" applyFont="1" applyFill="1" applyBorder="1" applyAlignment="1" applyProtection="1">
      <alignment horizontal="center" vertical="center"/>
      <protection locked="0"/>
    </xf>
    <xf numFmtId="205" fontId="17" fillId="5" borderId="39" xfId="1" applyNumberFormat="1" applyFont="1" applyFill="1" applyBorder="1" applyAlignment="1" applyProtection="1">
      <alignment horizontal="center" vertical="center"/>
      <protection locked="0"/>
    </xf>
    <xf numFmtId="182" fontId="18" fillId="5" borderId="14" xfId="4" applyNumberFormat="1" applyFont="1" applyFill="1" applyBorder="1" applyAlignment="1" applyProtection="1">
      <alignment horizontal="center" vertical="center"/>
    </xf>
    <xf numFmtId="180" fontId="17" fillId="5" borderId="32" xfId="1" applyNumberFormat="1" applyFont="1" applyFill="1" applyBorder="1" applyAlignment="1" applyProtection="1">
      <alignment horizontal="center" vertical="center" shrinkToFit="1"/>
      <protection locked="0"/>
    </xf>
    <xf numFmtId="180" fontId="17" fillId="5" borderId="33" xfId="1" applyNumberFormat="1" applyFont="1" applyFill="1" applyBorder="1" applyAlignment="1" applyProtection="1">
      <alignment horizontal="center" vertical="center" shrinkToFit="1"/>
      <protection locked="0"/>
    </xf>
    <xf numFmtId="180" fontId="17" fillId="5" borderId="34" xfId="1" applyNumberFormat="1" applyFont="1" applyFill="1" applyBorder="1" applyAlignment="1" applyProtection="1">
      <alignment horizontal="center" vertical="center" shrinkToFit="1"/>
      <protection locked="0"/>
    </xf>
    <xf numFmtId="0" fontId="7" fillId="5" borderId="12" xfId="1" applyFont="1" applyFill="1" applyBorder="1" applyAlignment="1" applyProtection="1">
      <alignment horizontal="center" vertical="center"/>
    </xf>
    <xf numFmtId="0" fontId="7" fillId="5" borderId="13" xfId="1" applyFont="1" applyFill="1" applyBorder="1" applyAlignment="1" applyProtection="1">
      <alignment horizontal="center" vertical="center"/>
    </xf>
    <xf numFmtId="0" fontId="7" fillId="5" borderId="14" xfId="1" applyFont="1" applyFill="1" applyBorder="1" applyAlignment="1" applyProtection="1">
      <alignment horizontal="center" vertical="center"/>
    </xf>
    <xf numFmtId="0" fontId="17" fillId="5" borderId="15" xfId="1" applyFont="1" applyFill="1" applyBorder="1" applyAlignment="1" applyProtection="1">
      <alignment horizontal="center" vertical="center"/>
    </xf>
    <xf numFmtId="0" fontId="17" fillId="5" borderId="13" xfId="1" applyFont="1" applyFill="1" applyBorder="1" applyAlignment="1" applyProtection="1">
      <alignment horizontal="center" vertical="center"/>
    </xf>
    <xf numFmtId="0" fontId="17" fillId="5" borderId="14" xfId="1" applyFont="1" applyFill="1" applyBorder="1" applyAlignment="1" applyProtection="1">
      <alignment horizontal="center" vertical="center"/>
    </xf>
    <xf numFmtId="0" fontId="13" fillId="5" borderId="19" xfId="1" applyFont="1" applyFill="1" applyBorder="1" applyAlignment="1" applyProtection="1">
      <alignment horizontal="center" vertical="center" shrinkToFit="1"/>
      <protection hidden="1"/>
    </xf>
    <xf numFmtId="0" fontId="13" fillId="5" borderId="20" xfId="1" applyFont="1" applyFill="1" applyBorder="1" applyAlignment="1" applyProtection="1">
      <alignment horizontal="center" vertical="center" shrinkToFit="1"/>
      <protection hidden="1"/>
    </xf>
    <xf numFmtId="0" fontId="13" fillId="5" borderId="21" xfId="1" applyFont="1" applyFill="1" applyBorder="1" applyAlignment="1" applyProtection="1">
      <alignment horizontal="center" vertical="center" shrinkToFit="1"/>
      <protection hidden="1"/>
    </xf>
    <xf numFmtId="0" fontId="9" fillId="5" borderId="22" xfId="1" applyFont="1" applyFill="1" applyBorder="1" applyAlignment="1" applyProtection="1">
      <alignment horizontal="center" vertical="center" shrinkToFit="1"/>
      <protection locked="0" hidden="1"/>
    </xf>
    <xf numFmtId="0" fontId="9" fillId="5" borderId="20" xfId="1" applyFont="1" applyFill="1" applyBorder="1" applyAlignment="1" applyProtection="1">
      <alignment horizontal="center" vertical="center" shrinkToFit="1"/>
      <protection locked="0" hidden="1"/>
    </xf>
    <xf numFmtId="0" fontId="9" fillId="5" borderId="23" xfId="1" applyFont="1" applyFill="1" applyBorder="1" applyAlignment="1" applyProtection="1">
      <alignment horizontal="center" vertical="center" shrinkToFit="1"/>
      <protection locked="0" hidden="1"/>
    </xf>
    <xf numFmtId="0" fontId="13" fillId="5" borderId="0" xfId="1" applyFont="1" applyFill="1" applyBorder="1" applyAlignment="1" applyProtection="1">
      <alignment horizontal="center" vertical="center" shrinkToFit="1"/>
    </xf>
    <xf numFmtId="0" fontId="9" fillId="5" borderId="0" xfId="1" applyFont="1" applyFill="1" applyBorder="1" applyAlignment="1" applyProtection="1">
      <alignment horizontal="left" vertical="center" shrinkToFit="1"/>
    </xf>
    <xf numFmtId="0" fontId="6" fillId="5" borderId="2" xfId="1" applyFont="1" applyFill="1" applyBorder="1" applyAlignment="1" applyProtection="1">
      <alignment horizontal="center" vertical="center" wrapText="1"/>
    </xf>
    <xf numFmtId="0" fontId="6" fillId="5" borderId="3" xfId="1" applyFont="1" applyFill="1" applyBorder="1" applyAlignment="1" applyProtection="1">
      <alignment horizontal="center" vertical="center" wrapText="1"/>
    </xf>
    <xf numFmtId="0" fontId="6" fillId="5" borderId="4" xfId="1" applyFont="1" applyFill="1" applyBorder="1" applyAlignment="1" applyProtection="1">
      <alignment horizontal="center" vertical="center" wrapText="1"/>
    </xf>
    <xf numFmtId="0" fontId="6" fillId="5" borderId="1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6" fillId="5" borderId="11" xfId="1" applyFont="1" applyFill="1" applyBorder="1" applyAlignment="1" applyProtection="1">
      <alignment horizontal="center" vertical="center" wrapText="1"/>
    </xf>
    <xf numFmtId="0" fontId="6" fillId="5" borderId="17" xfId="1" applyFont="1" applyFill="1" applyBorder="1" applyAlignment="1" applyProtection="1">
      <alignment horizontal="center" vertical="center" wrapText="1"/>
    </xf>
    <xf numFmtId="0" fontId="6" fillId="5" borderId="1" xfId="1" applyFont="1" applyFill="1" applyBorder="1" applyAlignment="1" applyProtection="1">
      <alignment horizontal="center" vertical="center" wrapText="1"/>
    </xf>
    <xf numFmtId="0" fontId="6" fillId="5" borderId="18" xfId="1" applyFont="1" applyFill="1" applyBorder="1" applyAlignment="1" applyProtection="1">
      <alignment horizontal="center" vertical="center" wrapText="1"/>
    </xf>
    <xf numFmtId="0" fontId="7" fillId="5" borderId="5" xfId="1" applyFont="1" applyFill="1" applyBorder="1" applyAlignment="1" applyProtection="1">
      <alignment horizontal="center" vertical="center" shrinkToFit="1"/>
      <protection hidden="1"/>
    </xf>
    <xf numFmtId="0" fontId="7" fillId="5" borderId="6" xfId="1" applyFont="1" applyFill="1" applyBorder="1" applyAlignment="1" applyProtection="1">
      <alignment horizontal="center" vertical="center" shrinkToFit="1"/>
      <protection hidden="1"/>
    </xf>
    <xf numFmtId="0" fontId="7" fillId="5" borderId="7" xfId="1" applyFont="1" applyFill="1" applyBorder="1" applyAlignment="1" applyProtection="1">
      <alignment horizontal="center" vertical="center" shrinkToFit="1"/>
      <protection hidden="1"/>
    </xf>
    <xf numFmtId="177" fontId="9" fillId="5" borderId="15" xfId="1" applyNumberFormat="1" applyFont="1" applyFill="1" applyBorder="1" applyAlignment="1" applyProtection="1">
      <alignment horizontal="center" vertical="center" shrinkToFit="1"/>
      <protection hidden="1"/>
    </xf>
    <xf numFmtId="177" fontId="9" fillId="5" borderId="13" xfId="1" applyNumberFormat="1" applyFont="1" applyFill="1" applyBorder="1" applyAlignment="1" applyProtection="1">
      <alignment horizontal="center" vertical="center" shrinkToFit="1"/>
      <protection hidden="1"/>
    </xf>
    <xf numFmtId="177" fontId="9" fillId="5" borderId="16" xfId="1" applyNumberFormat="1" applyFont="1" applyFill="1" applyBorder="1" applyAlignment="1" applyProtection="1">
      <alignment horizontal="center" vertical="center" shrinkToFit="1"/>
      <protection hidden="1"/>
    </xf>
    <xf numFmtId="0" fontId="14" fillId="5" borderId="0" xfId="1" applyFont="1" applyFill="1" applyAlignment="1" applyProtection="1">
      <alignment horizontal="center" vertical="center"/>
    </xf>
    <xf numFmtId="0" fontId="3" fillId="5" borderId="27" xfId="1" applyFont="1" applyFill="1" applyBorder="1" applyAlignment="1" applyProtection="1">
      <alignment horizontal="left" vertical="center" shrinkToFit="1"/>
    </xf>
    <xf numFmtId="0" fontId="3" fillId="5" borderId="0" xfId="1" applyFont="1" applyFill="1" applyBorder="1" applyAlignment="1" applyProtection="1">
      <alignment horizontal="left" vertical="center" shrinkToFit="1"/>
    </xf>
    <xf numFmtId="0" fontId="3" fillId="5" borderId="28" xfId="1" applyFont="1" applyFill="1" applyBorder="1" applyAlignment="1" applyProtection="1">
      <alignment horizontal="left" vertical="center" shrinkToFit="1"/>
    </xf>
    <xf numFmtId="0" fontId="7" fillId="5" borderId="15" xfId="1" applyFont="1" applyFill="1" applyBorder="1" applyAlignment="1" applyProtection="1">
      <alignment horizontal="center" vertical="center"/>
    </xf>
    <xf numFmtId="0" fontId="7" fillId="5" borderId="16" xfId="1" applyFont="1" applyFill="1" applyBorder="1" applyAlignment="1" applyProtection="1">
      <alignment horizontal="center" vertical="center"/>
    </xf>
    <xf numFmtId="179" fontId="17" fillId="5" borderId="32" xfId="1" applyNumberFormat="1" applyFont="1" applyFill="1" applyBorder="1" applyAlignment="1" applyProtection="1">
      <alignment horizontal="center" vertical="center"/>
      <protection locked="0"/>
    </xf>
    <xf numFmtId="179" fontId="17" fillId="5" borderId="33" xfId="1" applyNumberFormat="1" applyFont="1" applyFill="1" applyBorder="1" applyAlignment="1" applyProtection="1">
      <alignment horizontal="center" vertical="center"/>
      <protection locked="0"/>
    </xf>
    <xf numFmtId="179" fontId="17" fillId="5" borderId="34" xfId="1" applyNumberFormat="1" applyFont="1" applyFill="1" applyBorder="1" applyAlignment="1" applyProtection="1">
      <alignment horizontal="center" vertical="center"/>
      <protection locked="0"/>
    </xf>
    <xf numFmtId="0" fontId="13" fillId="5" borderId="13" xfId="1" applyFont="1" applyFill="1" applyBorder="1" applyAlignment="1" applyProtection="1">
      <alignment horizontal="right" vertical="center"/>
    </xf>
    <xf numFmtId="183" fontId="20" fillId="3" borderId="32" xfId="1" applyNumberFormat="1" applyFont="1" applyFill="1" applyBorder="1" applyAlignment="1" applyProtection="1">
      <alignment horizontal="center" vertical="center" shrinkToFit="1"/>
    </xf>
    <xf numFmtId="183" fontId="20" fillId="3" borderId="33" xfId="1" applyNumberFormat="1" applyFont="1" applyFill="1" applyBorder="1" applyAlignment="1" applyProtection="1">
      <alignment horizontal="center" vertical="center" shrinkToFit="1"/>
    </xf>
    <xf numFmtId="183" fontId="20" fillId="3" borderId="40" xfId="1" applyNumberFormat="1" applyFont="1" applyFill="1" applyBorder="1" applyAlignment="1" applyProtection="1">
      <alignment horizontal="center" vertical="center" shrinkToFit="1"/>
    </xf>
    <xf numFmtId="183" fontId="20" fillId="3" borderId="41" xfId="1" applyNumberFormat="1" applyFont="1" applyFill="1" applyBorder="1" applyAlignment="1" applyProtection="1">
      <alignment horizontal="center" vertical="center" shrinkToFit="1"/>
    </xf>
    <xf numFmtId="0" fontId="13" fillId="5" borderId="24" xfId="1" applyFont="1" applyFill="1" applyBorder="1" applyAlignment="1" applyProtection="1">
      <alignment horizontal="center" vertical="center"/>
    </xf>
    <xf numFmtId="0" fontId="13" fillId="5" borderId="25" xfId="1" applyFont="1" applyFill="1" applyBorder="1" applyAlignment="1" applyProtection="1">
      <alignment horizontal="center" vertical="center"/>
    </xf>
    <xf numFmtId="0" fontId="13" fillId="5" borderId="27" xfId="1" applyFont="1" applyFill="1" applyBorder="1" applyAlignment="1" applyProtection="1">
      <alignment horizontal="center" vertical="center"/>
    </xf>
    <xf numFmtId="0" fontId="13" fillId="5" borderId="0" xfId="1" applyFont="1" applyFill="1" applyBorder="1" applyAlignment="1" applyProtection="1">
      <alignment horizontal="center" vertical="center"/>
    </xf>
    <xf numFmtId="0" fontId="13" fillId="5" borderId="24" xfId="1" applyFont="1" applyFill="1" applyBorder="1" applyAlignment="1" applyProtection="1">
      <alignment horizontal="center" vertical="center" wrapText="1"/>
    </xf>
    <xf numFmtId="0" fontId="13" fillId="5" borderId="26" xfId="1" applyFont="1" applyFill="1" applyBorder="1" applyAlignment="1" applyProtection="1">
      <alignment horizontal="center" vertical="center" wrapText="1"/>
    </xf>
    <xf numFmtId="0" fontId="13" fillId="5" borderId="27" xfId="1" applyFont="1" applyFill="1" applyBorder="1" applyAlignment="1" applyProtection="1">
      <alignment horizontal="center" vertical="center" wrapText="1"/>
    </xf>
    <xf numFmtId="0" fontId="13" fillId="5" borderId="28" xfId="1" applyFont="1" applyFill="1" applyBorder="1" applyAlignment="1" applyProtection="1">
      <alignment horizontal="center" vertical="center" wrapText="1"/>
    </xf>
    <xf numFmtId="0" fontId="13" fillId="0" borderId="35"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13" fillId="0" borderId="20" xfId="1" applyFont="1" applyFill="1" applyBorder="1" applyAlignment="1" applyProtection="1">
      <alignment horizontal="center" vertical="center"/>
    </xf>
    <xf numFmtId="0" fontId="13" fillId="0" borderId="21" xfId="1" applyFont="1" applyFill="1" applyBorder="1" applyAlignment="1" applyProtection="1">
      <alignment horizontal="center" vertical="center"/>
    </xf>
    <xf numFmtId="183" fontId="20" fillId="0" borderId="41" xfId="1" applyNumberFormat="1" applyFont="1" applyFill="1" applyBorder="1" applyAlignment="1" applyProtection="1">
      <alignment horizontal="center" vertical="center" shrinkToFit="1"/>
      <protection locked="0"/>
    </xf>
    <xf numFmtId="183" fontId="20" fillId="0" borderId="33" xfId="1" applyNumberFormat="1" applyFont="1" applyFill="1" applyBorder="1" applyAlignment="1" applyProtection="1">
      <alignment horizontal="center" vertical="center" shrinkToFit="1"/>
      <protection locked="0"/>
    </xf>
    <xf numFmtId="183" fontId="20" fillId="0" borderId="40" xfId="1" applyNumberFormat="1" applyFont="1" applyFill="1" applyBorder="1" applyAlignment="1" applyProtection="1">
      <alignment horizontal="center" vertical="center" shrinkToFit="1"/>
      <protection locked="0"/>
    </xf>
    <xf numFmtId="0" fontId="42" fillId="5" borderId="148" xfId="0" applyFont="1" applyFill="1" applyBorder="1" applyAlignment="1" applyProtection="1">
      <alignment horizontal="left" vertical="center"/>
    </xf>
    <xf numFmtId="0" fontId="42" fillId="5" borderId="88" xfId="0" applyFont="1" applyFill="1" applyBorder="1" applyAlignment="1" applyProtection="1">
      <alignment horizontal="left" vertical="center"/>
    </xf>
    <xf numFmtId="0" fontId="42" fillId="5" borderId="87" xfId="0" applyFont="1" applyFill="1" applyBorder="1" applyAlignment="1" applyProtection="1">
      <alignment horizontal="left" vertical="center"/>
    </xf>
    <xf numFmtId="0" fontId="13" fillId="7" borderId="35" xfId="1" applyFont="1" applyFill="1" applyBorder="1" applyAlignment="1" applyProtection="1">
      <alignment horizontal="left" vertical="center" wrapText="1"/>
    </xf>
    <xf numFmtId="200" fontId="17" fillId="7" borderId="35" xfId="5" applyNumberFormat="1" applyFont="1" applyFill="1" applyBorder="1" applyAlignment="1" applyProtection="1">
      <alignment horizontal="right" vertical="center" indent="2" shrinkToFit="1"/>
    </xf>
    <xf numFmtId="204" fontId="43" fillId="5" borderId="85" xfId="0" applyNumberFormat="1" applyFont="1" applyFill="1" applyBorder="1" applyAlignment="1" applyProtection="1">
      <alignment horizontal="center" vertical="center"/>
    </xf>
    <xf numFmtId="0" fontId="13" fillId="5" borderId="35" xfId="1" applyFont="1" applyFill="1" applyBorder="1" applyAlignment="1" applyProtection="1">
      <alignment horizontal="center" vertical="center" textRotation="255"/>
    </xf>
    <xf numFmtId="0" fontId="18" fillId="5" borderId="35" xfId="1" applyFont="1" applyFill="1" applyBorder="1" applyAlignment="1" applyProtection="1">
      <alignment horizontal="center" vertical="center" textRotation="255"/>
    </xf>
    <xf numFmtId="0" fontId="20" fillId="5" borderId="43" xfId="1" applyFont="1" applyFill="1" applyBorder="1" applyAlignment="1" applyProtection="1">
      <alignment horizontal="center" vertical="center"/>
    </xf>
    <xf numFmtId="0" fontId="20" fillId="5" borderId="44" xfId="1" applyFont="1" applyFill="1" applyBorder="1" applyAlignment="1" applyProtection="1">
      <alignment horizontal="center" vertical="center"/>
    </xf>
    <xf numFmtId="3" fontId="13" fillId="5" borderId="29" xfId="1" applyNumberFormat="1" applyFont="1" applyFill="1" applyBorder="1" applyAlignment="1" applyProtection="1">
      <alignment horizontal="right" vertical="center" shrinkToFit="1"/>
    </xf>
    <xf numFmtId="3" fontId="13" fillId="5" borderId="30" xfId="1" applyNumberFormat="1" applyFont="1" applyFill="1" applyBorder="1" applyAlignment="1" applyProtection="1">
      <alignment horizontal="right" vertical="center" shrinkToFit="1"/>
    </xf>
    <xf numFmtId="3" fontId="13" fillId="5" borderId="0" xfId="1" applyNumberFormat="1" applyFont="1" applyFill="1" applyBorder="1" applyAlignment="1" applyProtection="1">
      <alignment horizontal="right" vertical="center" shrinkToFit="1"/>
    </xf>
    <xf numFmtId="3" fontId="13" fillId="5" borderId="11" xfId="1" applyNumberFormat="1" applyFont="1" applyFill="1" applyBorder="1" applyAlignment="1" applyProtection="1">
      <alignment horizontal="right" vertical="center" shrinkToFit="1"/>
    </xf>
    <xf numFmtId="3" fontId="21" fillId="3" borderId="43" xfId="1" applyNumberFormat="1" applyFont="1" applyFill="1" applyBorder="1" applyAlignment="1" applyProtection="1">
      <alignment horizontal="center" vertical="center" shrinkToFit="1"/>
    </xf>
    <xf numFmtId="3" fontId="21" fillId="3" borderId="45" xfId="1" applyNumberFormat="1" applyFont="1" applyFill="1" applyBorder="1" applyAlignment="1" applyProtection="1">
      <alignment horizontal="center" vertical="center" shrinkToFit="1"/>
    </xf>
    <xf numFmtId="3" fontId="21" fillId="3" borderId="46" xfId="1" applyNumberFormat="1" applyFont="1" applyFill="1" applyBorder="1" applyAlignment="1" applyProtection="1">
      <alignment horizontal="center" vertical="center" shrinkToFit="1"/>
    </xf>
    <xf numFmtId="3" fontId="21" fillId="3" borderId="47" xfId="1" applyNumberFormat="1" applyFont="1" applyFill="1" applyBorder="1" applyAlignment="1" applyProtection="1">
      <alignment horizontal="center" vertical="center" shrinkToFit="1"/>
    </xf>
    <xf numFmtId="3" fontId="21" fillId="0" borderId="47" xfId="1" applyNumberFormat="1" applyFont="1" applyFill="1" applyBorder="1" applyAlignment="1" applyProtection="1">
      <alignment horizontal="center" vertical="center" shrinkToFit="1"/>
    </xf>
    <xf numFmtId="3" fontId="21" fillId="0" borderId="45" xfId="1" applyNumberFormat="1" applyFont="1" applyFill="1" applyBorder="1" applyAlignment="1" applyProtection="1">
      <alignment horizontal="center" vertical="center" shrinkToFit="1"/>
    </xf>
    <xf numFmtId="3" fontId="21" fillId="0" borderId="46" xfId="1" applyNumberFormat="1" applyFont="1" applyFill="1" applyBorder="1" applyAlignment="1" applyProtection="1">
      <alignment horizontal="center" vertical="center" shrinkToFit="1"/>
    </xf>
    <xf numFmtId="185" fontId="31" fillId="0" borderId="65" xfId="6" applyNumberFormat="1" applyFont="1" applyFill="1" applyBorder="1" applyAlignment="1">
      <alignment horizontal="center" vertical="center"/>
    </xf>
    <xf numFmtId="185" fontId="27" fillId="6" borderId="65" xfId="6" applyNumberFormat="1" applyFont="1" applyFill="1" applyBorder="1" applyAlignment="1">
      <alignment horizontal="center" vertical="center"/>
    </xf>
    <xf numFmtId="187" fontId="27" fillId="6" borderId="36" xfId="6" applyNumberFormat="1" applyFont="1" applyFill="1" applyBorder="1" applyAlignment="1">
      <alignment horizontal="right" vertical="center" shrinkToFit="1"/>
    </xf>
    <xf numFmtId="187" fontId="27" fillId="6" borderId="78" xfId="6" applyNumberFormat="1" applyFont="1" applyFill="1" applyBorder="1" applyAlignment="1">
      <alignment horizontal="right" vertical="center" shrinkToFit="1"/>
    </xf>
    <xf numFmtId="187" fontId="31" fillId="0" borderId="36" xfId="6" applyNumberFormat="1" applyFont="1" applyFill="1" applyBorder="1" applyAlignment="1">
      <alignment horizontal="right" vertical="center" shrinkToFit="1"/>
    </xf>
    <xf numFmtId="187" fontId="31" fillId="0" borderId="78" xfId="6" applyNumberFormat="1" applyFont="1" applyFill="1" applyBorder="1" applyAlignment="1">
      <alignment horizontal="right" vertical="center" shrinkToFit="1"/>
    </xf>
    <xf numFmtId="185" fontId="27" fillId="0" borderId="0" xfId="6" applyNumberFormat="1" applyFont="1" applyBorder="1" applyAlignment="1">
      <alignment horizontal="center" vertical="center"/>
    </xf>
    <xf numFmtId="186" fontId="31" fillId="0" borderId="0" xfId="6" applyNumberFormat="1" applyFont="1" applyFill="1" applyBorder="1" applyAlignment="1">
      <alignment horizontal="right" vertical="center"/>
    </xf>
    <xf numFmtId="185" fontId="31" fillId="0" borderId="0" xfId="6" applyNumberFormat="1" applyFont="1" applyFill="1" applyBorder="1" applyAlignment="1">
      <alignment horizontal="center" vertical="center"/>
    </xf>
    <xf numFmtId="187" fontId="31" fillId="0" borderId="0" xfId="6" applyNumberFormat="1" applyFont="1" applyFill="1" applyBorder="1" applyAlignment="1">
      <alignment horizontal="right" vertical="center"/>
    </xf>
    <xf numFmtId="185" fontId="27" fillId="4" borderId="28" xfId="6" applyNumberFormat="1" applyFont="1" applyFill="1" applyBorder="1" applyAlignment="1">
      <alignment horizontal="center" vertical="center"/>
    </xf>
    <xf numFmtId="185" fontId="27" fillId="0" borderId="65" xfId="6" applyNumberFormat="1" applyFont="1" applyBorder="1" applyAlignment="1">
      <alignment horizontal="center" vertical="center"/>
    </xf>
    <xf numFmtId="186" fontId="27" fillId="6" borderId="36" xfId="6" applyNumberFormat="1" applyFont="1" applyFill="1" applyBorder="1" applyAlignment="1">
      <alignment horizontal="right" vertical="center"/>
    </xf>
    <xf numFmtId="186" fontId="27" fillId="6" borderId="78" xfId="6" applyNumberFormat="1" applyFont="1" applyFill="1" applyBorder="1" applyAlignment="1">
      <alignment horizontal="right" vertical="center"/>
    </xf>
    <xf numFmtId="3" fontId="30" fillId="0" borderId="36" xfId="6" applyNumberFormat="1" applyFont="1" applyBorder="1" applyAlignment="1">
      <alignment horizontal="center" vertical="center" wrapText="1"/>
    </xf>
    <xf numFmtId="3" fontId="30" fillId="0" borderId="140" xfId="6" applyNumberFormat="1" applyFont="1" applyBorder="1" applyAlignment="1">
      <alignment horizontal="center" vertical="center" wrapText="1"/>
    </xf>
    <xf numFmtId="3" fontId="27" fillId="0" borderId="36" xfId="6" applyNumberFormat="1" applyFont="1" applyBorder="1" applyAlignment="1">
      <alignment horizontal="center" vertical="center"/>
    </xf>
    <xf numFmtId="3" fontId="27" fillId="0" borderId="78" xfId="6" applyNumberFormat="1" applyFont="1" applyBorder="1" applyAlignment="1">
      <alignment horizontal="center" vertical="center"/>
    </xf>
    <xf numFmtId="190" fontId="31" fillId="0" borderId="65" xfId="6" applyNumberFormat="1" applyFont="1" applyFill="1" applyBorder="1" applyAlignment="1">
      <alignment horizontal="right" vertical="center"/>
    </xf>
    <xf numFmtId="190" fontId="31" fillId="0" borderId="78" xfId="6" applyNumberFormat="1" applyFont="1" applyFill="1" applyBorder="1" applyAlignment="1">
      <alignment horizontal="right" vertical="center"/>
    </xf>
    <xf numFmtId="185" fontId="27" fillId="4" borderId="65" xfId="6" applyNumberFormat="1" applyFont="1" applyFill="1" applyBorder="1" applyAlignment="1">
      <alignment horizontal="center" vertical="center"/>
    </xf>
    <xf numFmtId="186" fontId="31" fillId="0" borderId="36" xfId="6" applyNumberFormat="1" applyFont="1" applyFill="1" applyBorder="1" applyAlignment="1">
      <alignment horizontal="right" vertical="center"/>
    </xf>
    <xf numFmtId="186" fontId="31" fillId="0" borderId="78" xfId="6" applyNumberFormat="1" applyFont="1" applyFill="1" applyBorder="1" applyAlignment="1">
      <alignment horizontal="right" vertical="center"/>
    </xf>
    <xf numFmtId="186" fontId="27" fillId="0" borderId="36" xfId="6" applyNumberFormat="1" applyFont="1" applyFill="1" applyBorder="1" applyAlignment="1">
      <alignment horizontal="center" vertical="center" wrapText="1"/>
    </xf>
    <xf numFmtId="186" fontId="27" fillId="0" borderId="65" xfId="6" applyNumberFormat="1" applyFont="1" applyFill="1" applyBorder="1" applyAlignment="1">
      <alignment horizontal="center" vertical="center" wrapText="1"/>
    </xf>
    <xf numFmtId="187" fontId="31" fillId="0" borderId="36" xfId="6" applyNumberFormat="1" applyFont="1" applyFill="1" applyBorder="1" applyAlignment="1">
      <alignment horizontal="right" vertical="center"/>
    </xf>
    <xf numFmtId="187" fontId="31" fillId="0" borderId="78" xfId="6" applyNumberFormat="1" applyFont="1" applyFill="1" applyBorder="1" applyAlignment="1">
      <alignment horizontal="right" vertical="center"/>
    </xf>
    <xf numFmtId="185" fontId="27" fillId="0" borderId="28" xfId="6" applyNumberFormat="1" applyFont="1" applyFill="1" applyBorder="1" applyAlignment="1">
      <alignment horizontal="center" vertical="center"/>
    </xf>
    <xf numFmtId="3" fontId="27" fillId="4" borderId="36" xfId="6" applyNumberFormat="1" applyFont="1" applyFill="1" applyBorder="1" applyAlignment="1">
      <alignment horizontal="center" vertical="center" wrapText="1"/>
    </xf>
    <xf numFmtId="3" fontId="27" fillId="4" borderId="78" xfId="6" applyNumberFormat="1" applyFont="1" applyFill="1" applyBorder="1" applyAlignment="1">
      <alignment horizontal="center" vertical="center" wrapText="1"/>
    </xf>
    <xf numFmtId="3" fontId="27" fillId="4" borderId="81" xfId="6" applyNumberFormat="1" applyFont="1" applyFill="1" applyBorder="1" applyAlignment="1">
      <alignment horizontal="center" vertical="center" wrapText="1"/>
    </xf>
    <xf numFmtId="3" fontId="27" fillId="4" borderId="85" xfId="6" applyNumberFormat="1" applyFont="1" applyFill="1" applyBorder="1" applyAlignment="1">
      <alignment horizontal="center" vertical="center" wrapText="1"/>
    </xf>
    <xf numFmtId="3" fontId="27" fillId="0" borderId="36" xfId="6" applyNumberFormat="1" applyFont="1" applyFill="1" applyBorder="1" applyAlignment="1">
      <alignment horizontal="center" vertical="center" wrapText="1"/>
    </xf>
    <xf numFmtId="3" fontId="27" fillId="0" borderId="78" xfId="6" applyNumberFormat="1" applyFont="1" applyFill="1" applyBorder="1" applyAlignment="1">
      <alignment horizontal="center" vertical="center" wrapText="1"/>
    </xf>
    <xf numFmtId="3" fontId="27" fillId="0" borderId="81" xfId="6" applyNumberFormat="1" applyFont="1" applyFill="1" applyBorder="1" applyAlignment="1">
      <alignment horizontal="center" vertical="center" wrapText="1"/>
    </xf>
    <xf numFmtId="3" fontId="27" fillId="0" borderId="84" xfId="6" applyNumberFormat="1" applyFont="1" applyFill="1" applyBorder="1" applyAlignment="1">
      <alignment horizontal="center" vertical="center" wrapText="1"/>
    </xf>
    <xf numFmtId="3" fontId="30" fillId="0" borderId="139" xfId="6" applyNumberFormat="1" applyFont="1" applyBorder="1" applyAlignment="1">
      <alignment horizontal="center" vertical="center" wrapText="1"/>
    </xf>
    <xf numFmtId="3" fontId="30" fillId="0" borderId="78" xfId="6" applyNumberFormat="1" applyFont="1" applyBorder="1" applyAlignment="1">
      <alignment horizontal="center" vertical="center" wrapText="1"/>
    </xf>
    <xf numFmtId="185" fontId="27" fillId="0" borderId="65" xfId="6" applyNumberFormat="1" applyFont="1" applyFill="1" applyBorder="1" applyAlignment="1">
      <alignment horizontal="center" vertical="center"/>
    </xf>
    <xf numFmtId="3" fontId="30" fillId="0" borderId="65" xfId="6" applyNumberFormat="1" applyFont="1" applyBorder="1" applyAlignment="1">
      <alignment horizontal="center" vertical="center" wrapText="1"/>
    </xf>
    <xf numFmtId="3" fontId="27" fillId="4" borderId="84" xfId="6" applyNumberFormat="1" applyFont="1" applyFill="1" applyBorder="1" applyAlignment="1">
      <alignment horizontal="center" vertical="center" wrapText="1"/>
    </xf>
    <xf numFmtId="190" fontId="31" fillId="0" borderId="36" xfId="6" applyNumberFormat="1" applyFont="1" applyFill="1" applyBorder="1" applyAlignment="1">
      <alignment horizontal="right" vertical="center"/>
    </xf>
    <xf numFmtId="185" fontId="27" fillId="0" borderId="36" xfId="6" applyNumberFormat="1" applyFont="1" applyBorder="1" applyAlignment="1">
      <alignment horizontal="center" vertical="center"/>
    </xf>
    <xf numFmtId="3" fontId="27" fillId="0" borderId="65"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wrapText="1"/>
    </xf>
    <xf numFmtId="3"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xf>
    <xf numFmtId="186" fontId="27" fillId="0" borderId="29" xfId="6" applyNumberFormat="1" applyFont="1" applyFill="1" applyBorder="1" applyAlignment="1">
      <alignment horizontal="center" vertical="center" wrapText="1"/>
    </xf>
    <xf numFmtId="186" fontId="27" fillId="0" borderId="30" xfId="6" applyNumberFormat="1" applyFont="1" applyFill="1" applyBorder="1" applyAlignment="1">
      <alignment horizontal="center" vertical="center" wrapText="1"/>
    </xf>
    <xf numFmtId="186" fontId="27" fillId="0" borderId="31" xfId="6" applyNumberFormat="1" applyFont="1" applyFill="1" applyBorder="1" applyAlignment="1">
      <alignment horizontal="center" vertical="center" wrapText="1"/>
    </xf>
    <xf numFmtId="186" fontId="27" fillId="6" borderId="29" xfId="6" applyNumberFormat="1" applyFont="1" applyFill="1" applyBorder="1" applyAlignment="1">
      <alignment horizontal="center" vertical="center" wrapText="1"/>
    </xf>
    <xf numFmtId="186" fontId="27" fillId="6" borderId="30" xfId="6" applyNumberFormat="1" applyFont="1" applyFill="1" applyBorder="1" applyAlignment="1">
      <alignment horizontal="center" vertical="center" wrapText="1"/>
    </xf>
    <xf numFmtId="186" fontId="27" fillId="6" borderId="31" xfId="6" applyNumberFormat="1" applyFont="1" applyFill="1" applyBorder="1" applyAlignment="1">
      <alignment horizontal="center" vertical="center" wrapText="1"/>
    </xf>
    <xf numFmtId="3" fontId="27" fillId="6" borderId="36" xfId="6" applyNumberFormat="1" applyFont="1" applyFill="1" applyBorder="1" applyAlignment="1">
      <alignment horizontal="center" vertical="center" wrapText="1" shrinkToFit="1"/>
    </xf>
    <xf numFmtId="3" fontId="27" fillId="6" borderId="65" xfId="6" applyNumberFormat="1" applyFont="1" applyFill="1" applyBorder="1" applyAlignment="1">
      <alignment horizontal="center" vertical="center" wrapText="1" shrinkToFit="1"/>
    </xf>
    <xf numFmtId="3" fontId="27" fillId="0" borderId="2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6" borderId="24" xfId="6" applyNumberFormat="1" applyFont="1" applyFill="1" applyBorder="1" applyAlignment="1">
      <alignment horizontal="center" vertical="center" wrapText="1"/>
    </xf>
    <xf numFmtId="3" fontId="27" fillId="6" borderId="25" xfId="6" applyNumberFormat="1" applyFont="1" applyFill="1" applyBorder="1" applyAlignment="1">
      <alignment horizontal="center" vertical="center" wrapText="1"/>
    </xf>
    <xf numFmtId="3" fontId="27" fillId="6" borderId="26" xfId="6" applyNumberFormat="1" applyFont="1" applyFill="1" applyBorder="1" applyAlignment="1">
      <alignment horizontal="center" vertical="center" wrapText="1"/>
    </xf>
    <xf numFmtId="3" fontId="27" fillId="6" borderId="27" xfId="6" applyNumberFormat="1" applyFont="1" applyFill="1" applyBorder="1" applyAlignment="1">
      <alignment horizontal="center" vertical="center" wrapText="1"/>
    </xf>
    <xf numFmtId="3" fontId="27" fillId="6" borderId="0" xfId="6" applyNumberFormat="1" applyFont="1" applyFill="1" applyBorder="1" applyAlignment="1">
      <alignment horizontal="center" vertical="center" wrapText="1"/>
    </xf>
    <xf numFmtId="3" fontId="27" fillId="6" borderId="28" xfId="6" applyNumberFormat="1" applyFont="1" applyFill="1" applyBorder="1" applyAlignment="1">
      <alignment horizontal="center" vertical="center" wrapText="1"/>
    </xf>
    <xf numFmtId="185" fontId="27" fillId="0" borderId="28" xfId="6" applyNumberFormat="1" applyFont="1" applyBorder="1" applyAlignment="1">
      <alignment horizontal="center" vertical="center"/>
    </xf>
    <xf numFmtId="38" fontId="31" fillId="0" borderId="36" xfId="9" applyFont="1" applyFill="1" applyBorder="1" applyAlignment="1">
      <alignment horizontal="right" vertical="center"/>
    </xf>
    <xf numFmtId="38" fontId="31" fillId="0" borderId="78" xfId="9" applyFont="1" applyFill="1" applyBorder="1" applyAlignment="1">
      <alignment horizontal="right" vertical="center"/>
    </xf>
    <xf numFmtId="197" fontId="31" fillId="0" borderId="36" xfId="6" applyNumberFormat="1" applyFont="1" applyFill="1" applyBorder="1" applyAlignment="1">
      <alignment horizontal="right" vertical="center"/>
    </xf>
    <xf numFmtId="197" fontId="31" fillId="0" borderId="78" xfId="6" applyNumberFormat="1" applyFont="1" applyFill="1" applyBorder="1" applyAlignment="1">
      <alignment horizontal="right" vertical="center"/>
    </xf>
    <xf numFmtId="3" fontId="27" fillId="4" borderId="24" xfId="6" applyNumberFormat="1" applyFont="1" applyFill="1" applyBorder="1" applyAlignment="1">
      <alignment horizontal="center" vertical="center" wrapText="1"/>
    </xf>
    <xf numFmtId="3" fontId="27" fillId="4" borderId="25" xfId="6" applyNumberFormat="1" applyFont="1" applyFill="1" applyBorder="1" applyAlignment="1">
      <alignment horizontal="center" vertical="center"/>
    </xf>
    <xf numFmtId="3" fontId="27" fillId="4" borderId="26" xfId="6" applyNumberFormat="1" applyFont="1" applyFill="1" applyBorder="1" applyAlignment="1">
      <alignment horizontal="center" vertical="center"/>
    </xf>
    <xf numFmtId="3" fontId="27" fillId="4" borderId="27" xfId="6" applyNumberFormat="1" applyFont="1" applyFill="1" applyBorder="1" applyAlignment="1">
      <alignment horizontal="center" vertical="center"/>
    </xf>
    <xf numFmtId="3" fontId="27" fillId="4" borderId="0" xfId="6" applyNumberFormat="1" applyFont="1" applyFill="1" applyBorder="1" applyAlignment="1">
      <alignment horizontal="center" vertical="center"/>
    </xf>
    <xf numFmtId="3" fontId="27" fillId="4" borderId="28" xfId="6" applyNumberFormat="1" applyFont="1" applyFill="1" applyBorder="1" applyAlignment="1">
      <alignment horizontal="center" vertical="center"/>
    </xf>
    <xf numFmtId="3" fontId="29" fillId="4" borderId="36" xfId="6" applyNumberFormat="1" applyFont="1" applyFill="1" applyBorder="1" applyAlignment="1">
      <alignment horizontal="center" vertical="center" wrapText="1"/>
    </xf>
    <xf numFmtId="3" fontId="29" fillId="4" borderId="65" xfId="6" applyNumberFormat="1" applyFont="1" applyFill="1" applyBorder="1" applyAlignment="1">
      <alignment horizontal="center" vertical="center" wrapText="1"/>
    </xf>
    <xf numFmtId="186" fontId="27" fillId="4" borderId="29" xfId="6" applyNumberFormat="1" applyFont="1" applyFill="1" applyBorder="1" applyAlignment="1">
      <alignment horizontal="center" vertical="center" wrapText="1"/>
    </xf>
    <xf numFmtId="186" fontId="27" fillId="4" borderId="30" xfId="6" applyNumberFormat="1" applyFont="1" applyFill="1" applyBorder="1" applyAlignment="1">
      <alignment horizontal="center" vertical="center" wrapText="1"/>
    </xf>
    <xf numFmtId="186" fontId="27" fillId="4" borderId="31" xfId="6" applyNumberFormat="1" applyFont="1" applyFill="1" applyBorder="1" applyAlignment="1">
      <alignment horizontal="center" vertical="center" wrapText="1"/>
    </xf>
    <xf numFmtId="186" fontId="3" fillId="0" borderId="24" xfId="7" applyNumberFormat="1" applyFont="1" applyFill="1" applyBorder="1" applyAlignment="1">
      <alignment horizontal="left" vertical="center"/>
    </xf>
    <xf numFmtId="186" fontId="3" fillId="0" borderId="27" xfId="7" applyNumberFormat="1" applyFont="1" applyFill="1" applyBorder="1" applyAlignment="1">
      <alignment horizontal="left" vertical="center"/>
    </xf>
    <xf numFmtId="186" fontId="3" fillId="0" borderId="29" xfId="7" applyNumberFormat="1" applyFont="1" applyFill="1" applyBorder="1" applyAlignment="1">
      <alignment horizontal="left" vertical="center"/>
    </xf>
    <xf numFmtId="186" fontId="3" fillId="0" borderId="26" xfId="7" applyNumberFormat="1" applyFont="1" applyFill="1" applyBorder="1" applyAlignment="1">
      <alignment horizontal="center" vertical="center"/>
    </xf>
    <xf numFmtId="186" fontId="3" fillId="0" borderId="28" xfId="7" applyNumberFormat="1" applyFont="1" applyFill="1" applyBorder="1" applyAlignment="1">
      <alignment horizontal="center" vertical="center"/>
    </xf>
    <xf numFmtId="186" fontId="3" fillId="0" borderId="31" xfId="7" applyNumberFormat="1" applyFont="1" applyFill="1" applyBorder="1" applyAlignment="1">
      <alignment horizontal="center" vertical="center"/>
    </xf>
    <xf numFmtId="0" fontId="3" fillId="0" borderId="24" xfId="7" applyFont="1" applyFill="1" applyBorder="1" applyAlignment="1">
      <alignment horizontal="center" vertical="center"/>
    </xf>
    <xf numFmtId="0" fontId="3" fillId="0" borderId="27" xfId="7" applyFont="1" applyFill="1" applyBorder="1" applyAlignment="1">
      <alignment horizontal="center" vertical="center"/>
    </xf>
    <xf numFmtId="0" fontId="3" fillId="0" borderId="29" xfId="7" applyFont="1" applyFill="1" applyBorder="1" applyAlignment="1">
      <alignment horizontal="center" vertical="center"/>
    </xf>
    <xf numFmtId="0" fontId="3" fillId="0" borderId="25" xfId="7" applyFont="1" applyFill="1" applyBorder="1" applyAlignment="1">
      <alignment horizontal="center" wrapText="1"/>
    </xf>
    <xf numFmtId="0" fontId="3" fillId="0" borderId="25" xfId="7" applyFont="1" applyFill="1" applyBorder="1" applyAlignment="1">
      <alignment horizontal="center"/>
    </xf>
    <xf numFmtId="186" fontId="15" fillId="0" borderId="36" xfId="7" applyNumberFormat="1" applyFont="1" applyFill="1" applyBorder="1" applyAlignment="1">
      <alignment horizontal="left" vertical="center"/>
    </xf>
    <xf numFmtId="186" fontId="15" fillId="0" borderId="65" xfId="7" applyNumberFormat="1" applyFont="1" applyFill="1" applyBorder="1" applyAlignment="1">
      <alignment horizontal="left" vertical="center"/>
    </xf>
    <xf numFmtId="186" fontId="15" fillId="0" borderId="78" xfId="7" applyNumberFormat="1" applyFont="1" applyFill="1" applyBorder="1" applyAlignment="1">
      <alignment horizontal="left" vertical="center"/>
    </xf>
    <xf numFmtId="3" fontId="3" fillId="0" borderId="0" xfId="7" applyNumberFormat="1" applyFont="1" applyFill="1" applyBorder="1" applyAlignment="1">
      <alignment horizontal="right" vertical="center" wrapText="1"/>
    </xf>
    <xf numFmtId="197" fontId="3" fillId="0" borderId="0" xfId="7" applyNumberFormat="1" applyFont="1" applyFill="1" applyBorder="1" applyAlignment="1">
      <alignment horizontal="center" vertical="center"/>
    </xf>
    <xf numFmtId="0" fontId="3" fillId="0" borderId="30" xfId="7" applyFont="1" applyFill="1" applyBorder="1" applyAlignment="1">
      <alignment horizontal="left" vertical="center" wrapText="1"/>
    </xf>
    <xf numFmtId="0" fontId="3" fillId="0" borderId="31" xfId="7" applyFont="1" applyFill="1" applyBorder="1" applyAlignment="1">
      <alignment horizontal="left" vertical="center" wrapText="1"/>
    </xf>
    <xf numFmtId="0" fontId="3" fillId="0" borderId="24" xfId="7" applyFont="1" applyFill="1" applyBorder="1" applyAlignment="1">
      <alignment vertical="center" wrapText="1"/>
    </xf>
    <xf numFmtId="0" fontId="3" fillId="0" borderId="27" xfId="7" applyFont="1" applyFill="1" applyBorder="1" applyAlignment="1">
      <alignment vertical="center" wrapText="1"/>
    </xf>
    <xf numFmtId="0" fontId="3" fillId="0" borderId="29" xfId="7" applyFont="1" applyFill="1" applyBorder="1" applyAlignment="1">
      <alignment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31" xfId="7" applyFont="1" applyFill="1" applyBorder="1" applyAlignment="1">
      <alignment vertical="center" wrapText="1"/>
    </xf>
    <xf numFmtId="0" fontId="3" fillId="0" borderId="36" xfId="7" applyFont="1" applyFill="1" applyBorder="1" applyAlignment="1">
      <alignment horizontal="center" vertical="center"/>
    </xf>
    <xf numFmtId="0" fontId="3" fillId="0" borderId="65" xfId="7" applyFont="1" applyFill="1" applyBorder="1" applyAlignment="1">
      <alignment horizontal="center" vertical="center"/>
    </xf>
    <xf numFmtId="0" fontId="3" fillId="0" borderId="78" xfId="7" applyFont="1" applyFill="1" applyBorder="1" applyAlignment="1">
      <alignment horizontal="center" vertical="center"/>
    </xf>
    <xf numFmtId="0" fontId="15" fillId="0" borderId="35" xfId="7" applyFont="1" applyFill="1" applyBorder="1" applyAlignment="1">
      <alignment vertical="center" wrapText="1"/>
    </xf>
    <xf numFmtId="0" fontId="3" fillId="0" borderId="30" xfId="7" applyFont="1" applyFill="1" applyBorder="1" applyAlignment="1">
      <alignment horizontal="left" vertical="top" wrapText="1"/>
    </xf>
    <xf numFmtId="0" fontId="3" fillId="0" borderId="31" xfId="7" applyFont="1" applyFill="1" applyBorder="1" applyAlignment="1">
      <alignment horizontal="left" vertical="top" wrapText="1"/>
    </xf>
    <xf numFmtId="186" fontId="15" fillId="0" borderId="36" xfId="7" applyNumberFormat="1" applyFont="1" applyFill="1" applyBorder="1" applyAlignment="1">
      <alignment horizontal="left" vertical="center" wrapText="1"/>
    </xf>
    <xf numFmtId="186" fontId="15" fillId="0" borderId="65" xfId="7" applyNumberFormat="1" applyFont="1" applyFill="1" applyBorder="1" applyAlignment="1">
      <alignment horizontal="left" vertical="center" wrapText="1"/>
    </xf>
    <xf numFmtId="186" fontId="15" fillId="0" borderId="78" xfId="7" applyNumberFormat="1" applyFont="1" applyFill="1" applyBorder="1" applyAlignment="1">
      <alignment horizontal="left" vertical="center" wrapText="1"/>
    </xf>
    <xf numFmtId="186" fontId="3" fillId="0" borderId="24" xfId="7" applyNumberFormat="1" applyFont="1" applyFill="1" applyBorder="1" applyAlignment="1">
      <alignment horizontal="left" vertical="center" wrapText="1"/>
    </xf>
    <xf numFmtId="0" fontId="3" fillId="0" borderId="24" xfId="0" applyFont="1" applyFill="1" applyBorder="1" applyAlignment="1">
      <alignment vertical="center" wrapText="1"/>
    </xf>
    <xf numFmtId="0" fontId="32" fillId="0" borderId="27" xfId="0" applyFont="1" applyFill="1" applyBorder="1" applyAlignment="1">
      <alignment vertical="center" wrapText="1"/>
    </xf>
    <xf numFmtId="0" fontId="32" fillId="0" borderId="29" xfId="0" applyFont="1" applyFill="1" applyBorder="1" applyAlignment="1">
      <alignment vertical="center" wrapText="1"/>
    </xf>
    <xf numFmtId="0" fontId="3" fillId="0" borderId="26" xfId="0" applyFont="1" applyFill="1" applyBorder="1" applyAlignment="1">
      <alignment vertical="center" wrapText="1"/>
    </xf>
    <xf numFmtId="0" fontId="38" fillId="0" borderId="28" xfId="0" applyFont="1" applyFill="1" applyBorder="1" applyAlignment="1">
      <alignment vertical="center" wrapText="1"/>
    </xf>
    <xf numFmtId="0" fontId="38" fillId="0" borderId="31" xfId="0" applyFont="1" applyFill="1" applyBorder="1" applyAlignment="1">
      <alignment vertical="center" wrapText="1"/>
    </xf>
    <xf numFmtId="0" fontId="38" fillId="0" borderId="25" xfId="0" applyFont="1" applyFill="1" applyBorder="1" applyAlignment="1">
      <alignment wrapText="1"/>
    </xf>
    <xf numFmtId="0" fontId="38" fillId="0" borderId="26" xfId="0" applyFont="1" applyFill="1" applyBorder="1" applyAlignment="1">
      <alignment wrapText="1"/>
    </xf>
    <xf numFmtId="0" fontId="15" fillId="0" borderId="36" xfId="0" applyFont="1" applyFill="1" applyBorder="1" applyAlignment="1">
      <alignment vertical="center" wrapText="1"/>
    </xf>
    <xf numFmtId="0" fontId="38" fillId="0" borderId="65" xfId="0" applyFont="1" applyFill="1" applyBorder="1" applyAlignment="1">
      <alignment vertical="center" wrapText="1"/>
    </xf>
    <xf numFmtId="0" fontId="38" fillId="0" borderId="78" xfId="0" applyFont="1" applyFill="1" applyBorder="1" applyAlignment="1">
      <alignment vertical="center" wrapText="1"/>
    </xf>
    <xf numFmtId="0" fontId="3" fillId="0" borderId="2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7" applyFont="1" applyFill="1" applyBorder="1" applyAlignment="1">
      <alignment horizontal="center" vertical="center"/>
    </xf>
    <xf numFmtId="56" fontId="3" fillId="0" borderId="0" xfId="7" quotePrefix="1" applyNumberFormat="1" applyFont="1" applyFill="1" applyBorder="1" applyAlignment="1">
      <alignment horizontal="center" vertical="center" wrapText="1"/>
    </xf>
    <xf numFmtId="0" fontId="3" fillId="0" borderId="28" xfId="7"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3" fontId="3" fillId="0" borderId="30" xfId="7" applyNumberFormat="1" applyFont="1" applyFill="1" applyBorder="1" applyAlignment="1">
      <alignment horizontal="right" vertical="center" wrapText="1"/>
    </xf>
    <xf numFmtId="0" fontId="3" fillId="0" borderId="30" xfId="7" applyFont="1" applyFill="1" applyBorder="1" applyAlignment="1">
      <alignment horizontal="center" vertical="center"/>
    </xf>
    <xf numFmtId="56" fontId="3" fillId="0" borderId="30" xfId="7" quotePrefix="1" applyNumberFormat="1" applyFont="1" applyFill="1" applyBorder="1" applyAlignment="1">
      <alignment horizontal="center" vertical="center" wrapText="1"/>
    </xf>
    <xf numFmtId="0" fontId="3" fillId="0" borderId="31" xfId="7" applyFont="1" applyFill="1" applyBorder="1" applyAlignment="1">
      <alignment horizontal="center" vertical="center" wrapText="1"/>
    </xf>
    <xf numFmtId="0" fontId="3" fillId="0" borderId="24" xfId="7" applyFont="1" applyFill="1" applyBorder="1" applyAlignment="1">
      <alignment horizontal="left" vertical="center" wrapText="1"/>
    </xf>
    <xf numFmtId="0" fontId="3" fillId="0" borderId="27" xfId="7" applyFont="1" applyFill="1" applyBorder="1" applyAlignment="1">
      <alignment horizontal="left" vertical="center" wrapText="1"/>
    </xf>
    <xf numFmtId="0" fontId="3" fillId="0" borderId="29" xfId="7" applyFont="1" applyFill="1" applyBorder="1" applyAlignment="1">
      <alignment horizontal="left" vertical="center" wrapText="1"/>
    </xf>
    <xf numFmtId="0" fontId="3" fillId="0" borderId="26" xfId="7" applyFont="1" applyFill="1" applyBorder="1" applyAlignment="1">
      <alignment horizontal="left" vertical="center" wrapText="1"/>
    </xf>
    <xf numFmtId="0" fontId="3" fillId="0" borderId="28" xfId="7" applyFont="1" applyFill="1" applyBorder="1" applyAlignment="1">
      <alignment horizontal="left" vertical="center" wrapText="1"/>
    </xf>
    <xf numFmtId="0" fontId="3" fillId="0" borderId="35" xfId="7" applyFont="1" applyFill="1" applyBorder="1" applyAlignment="1">
      <alignment horizontal="center" vertical="center"/>
    </xf>
    <xf numFmtId="198" fontId="3" fillId="0" borderId="25" xfId="7" applyNumberFormat="1" applyFont="1" applyFill="1" applyBorder="1" applyAlignment="1">
      <alignment horizontal="center" vertical="center" wrapText="1"/>
    </xf>
    <xf numFmtId="198" fontId="3" fillId="0" borderId="26" xfId="7" applyNumberFormat="1" applyFont="1" applyFill="1" applyBorder="1" applyAlignment="1">
      <alignment horizontal="center" vertical="center" wrapText="1"/>
    </xf>
    <xf numFmtId="198" fontId="3" fillId="0" borderId="30" xfId="7" applyNumberFormat="1" applyFont="1" applyFill="1" applyBorder="1" applyAlignment="1">
      <alignment horizontal="center" vertical="center" wrapText="1"/>
    </xf>
    <xf numFmtId="198" fontId="3" fillId="0" borderId="31" xfId="7" applyNumberFormat="1" applyFont="1" applyFill="1" applyBorder="1" applyAlignment="1">
      <alignment horizontal="center" vertical="center" wrapText="1"/>
    </xf>
    <xf numFmtId="0" fontId="15" fillId="0" borderId="36" xfId="7" applyFont="1" applyFill="1" applyBorder="1" applyAlignment="1">
      <alignment horizontal="left" vertical="center" wrapText="1"/>
    </xf>
    <xf numFmtId="0" fontId="15" fillId="0" borderId="65" xfId="7" applyFont="1" applyFill="1" applyBorder="1" applyAlignment="1">
      <alignment horizontal="left" vertical="center"/>
    </xf>
    <xf numFmtId="0" fontId="15" fillId="0" borderId="78" xfId="7" applyFont="1" applyFill="1" applyBorder="1" applyAlignment="1">
      <alignment horizontal="left" vertical="center"/>
    </xf>
    <xf numFmtId="0" fontId="3" fillId="0" borderId="15" xfId="7" applyFont="1" applyFill="1" applyBorder="1" applyAlignment="1">
      <alignment horizontal="distributed" vertical="center" wrapText="1"/>
    </xf>
    <xf numFmtId="0" fontId="3" fillId="0" borderId="13" xfId="7" applyFont="1" applyFill="1" applyBorder="1" applyAlignment="1">
      <alignment horizontal="distributed" vertical="center" wrapText="1"/>
    </xf>
    <xf numFmtId="3" fontId="3" fillId="0" borderId="13" xfId="7" applyNumberFormat="1" applyFont="1" applyFill="1" applyBorder="1" applyAlignment="1">
      <alignment horizontal="right" vertical="center" wrapText="1"/>
    </xf>
    <xf numFmtId="3" fontId="3" fillId="0" borderId="14" xfId="7" applyNumberFormat="1" applyFont="1" applyFill="1" applyBorder="1" applyAlignment="1">
      <alignment horizontal="right" vertical="center" wrapText="1"/>
    </xf>
    <xf numFmtId="0" fontId="3" fillId="0" borderId="15" xfId="7" applyFont="1" applyFill="1" applyBorder="1" applyAlignment="1">
      <alignment horizontal="center" vertical="center" wrapText="1"/>
    </xf>
    <xf numFmtId="0" fontId="3" fillId="0" borderId="13" xfId="7" applyFont="1" applyFill="1" applyBorder="1" applyAlignment="1">
      <alignment horizontal="center" vertical="center" wrapText="1"/>
    </xf>
    <xf numFmtId="0" fontId="3" fillId="0" borderId="14" xfId="7" applyFont="1" applyFill="1" applyBorder="1" applyAlignment="1">
      <alignment horizontal="center" vertical="center" wrapText="1"/>
    </xf>
    <xf numFmtId="3" fontId="3" fillId="0" borderId="35" xfId="7" applyNumberFormat="1" applyFont="1" applyFill="1" applyBorder="1" applyAlignment="1">
      <alignment horizontal="center" vertical="center" wrapText="1"/>
    </xf>
    <xf numFmtId="3" fontId="3" fillId="0" borderId="15" xfId="7" applyNumberFormat="1" applyFont="1" applyFill="1" applyBorder="1" applyAlignment="1">
      <alignment horizontal="center" vertical="center" wrapText="1"/>
    </xf>
    <xf numFmtId="198" fontId="3" fillId="0" borderId="35" xfId="7" applyNumberFormat="1" applyFont="1" applyFill="1" applyBorder="1" applyAlignment="1">
      <alignment horizontal="center" vertical="center" wrapText="1"/>
    </xf>
    <xf numFmtId="198" fontId="3" fillId="0" borderId="15" xfId="7" applyNumberFormat="1" applyFont="1" applyFill="1" applyBorder="1" applyAlignment="1">
      <alignment horizontal="center" vertical="center" wrapText="1"/>
    </xf>
    <xf numFmtId="0" fontId="15" fillId="0" borderId="24" xfId="7" applyFont="1" applyFill="1" applyBorder="1" applyAlignment="1">
      <alignment vertical="center" wrapText="1"/>
    </xf>
    <xf numFmtId="0" fontId="15" fillId="0" borderId="25" xfId="7" applyFont="1" applyFill="1" applyBorder="1" applyAlignment="1">
      <alignment vertical="center" wrapText="1"/>
    </xf>
    <xf numFmtId="0" fontId="15" fillId="0" borderId="29" xfId="7" applyFont="1" applyFill="1" applyBorder="1" applyAlignment="1">
      <alignment vertical="center" wrapText="1"/>
    </xf>
    <xf numFmtId="0" fontId="15" fillId="0" borderId="30" xfId="7" applyFont="1" applyFill="1" applyBorder="1" applyAlignment="1">
      <alignment vertical="center" wrapText="1"/>
    </xf>
    <xf numFmtId="3" fontId="3" fillId="0" borderId="25" xfId="7" applyNumberFormat="1" applyFont="1" applyFill="1" applyBorder="1" applyAlignment="1">
      <alignment horizontal="left" wrapText="1"/>
    </xf>
    <xf numFmtId="198" fontId="3" fillId="0" borderId="30" xfId="7" applyNumberFormat="1" applyFont="1" applyFill="1" applyBorder="1" applyAlignment="1">
      <alignment horizontal="center" vertical="top" wrapText="1"/>
    </xf>
    <xf numFmtId="198" fontId="3" fillId="0" borderId="31" xfId="7" applyNumberFormat="1" applyFont="1" applyFill="1" applyBorder="1" applyAlignment="1">
      <alignment horizontal="center" vertical="top" wrapText="1"/>
    </xf>
    <xf numFmtId="0" fontId="3" fillId="0" borderId="0" xfId="7" applyFont="1" applyFill="1" applyBorder="1" applyAlignment="1">
      <alignment horizontal="left" vertical="center"/>
    </xf>
    <xf numFmtId="199" fontId="3" fillId="0" borderId="35" xfId="7" applyNumberFormat="1" applyFont="1" applyFill="1" applyBorder="1" applyAlignment="1">
      <alignment horizontal="center" vertical="center" wrapText="1"/>
    </xf>
    <xf numFmtId="199" fontId="3" fillId="0" borderId="15" xfId="7" applyNumberFormat="1" applyFont="1" applyFill="1" applyBorder="1" applyAlignment="1">
      <alignment horizontal="center" vertical="center" wrapText="1"/>
    </xf>
    <xf numFmtId="198" fontId="3" fillId="0" borderId="13" xfId="7" applyNumberFormat="1" applyFont="1" applyFill="1" applyBorder="1" applyAlignment="1">
      <alignment horizontal="center" vertical="center" wrapText="1"/>
    </xf>
    <xf numFmtId="198" fontId="3" fillId="0" borderId="14" xfId="7" applyNumberFormat="1" applyFont="1" applyFill="1" applyBorder="1" applyAlignment="1">
      <alignment horizontal="center" vertical="center" wrapText="1"/>
    </xf>
    <xf numFmtId="0" fontId="3" fillId="5" borderId="30" xfId="1" applyFont="1" applyFill="1" applyBorder="1" applyAlignment="1" applyProtection="1">
      <alignment horizontal="left" vertical="center"/>
    </xf>
    <xf numFmtId="0" fontId="9" fillId="5" borderId="27" xfId="1" applyFont="1" applyFill="1" applyBorder="1" applyAlignment="1" applyProtection="1">
      <alignment horizontal="center" vertical="center" shrinkToFit="1"/>
      <protection hidden="1"/>
    </xf>
    <xf numFmtId="0" fontId="9" fillId="5" borderId="0" xfId="1" applyFont="1" applyFill="1" applyBorder="1" applyAlignment="1" applyProtection="1">
      <alignment horizontal="center" vertical="center" shrinkToFit="1"/>
      <protection hidden="1"/>
    </xf>
    <xf numFmtId="0" fontId="9" fillId="5" borderId="11" xfId="1" applyFont="1" applyFill="1" applyBorder="1" applyAlignment="1" applyProtection="1">
      <alignment horizontal="center" vertical="center" shrinkToFit="1"/>
      <protection hidden="1"/>
    </xf>
    <xf numFmtId="0" fontId="9" fillId="5" borderId="29" xfId="1" applyFont="1" applyFill="1" applyBorder="1" applyAlignment="1" applyProtection="1">
      <alignment horizontal="center" vertical="center" shrinkToFit="1"/>
      <protection hidden="1"/>
    </xf>
    <xf numFmtId="0" fontId="9" fillId="5" borderId="30" xfId="1" applyFont="1" applyFill="1" applyBorder="1" applyAlignment="1" applyProtection="1">
      <alignment horizontal="center" vertical="center" shrinkToFit="1"/>
      <protection hidden="1"/>
    </xf>
    <xf numFmtId="0" fontId="9" fillId="5" borderId="141" xfId="1" applyFont="1" applyFill="1" applyBorder="1" applyAlignment="1" applyProtection="1">
      <alignment horizontal="center" vertical="center" shrinkToFit="1"/>
      <protection hidden="1"/>
    </xf>
    <xf numFmtId="184" fontId="23" fillId="5" borderId="24" xfId="1" applyNumberFormat="1" applyFont="1" applyFill="1" applyBorder="1" applyAlignment="1" applyProtection="1">
      <alignment horizontal="center" vertical="center" shrinkToFit="1"/>
    </xf>
    <xf numFmtId="184" fontId="23" fillId="5" borderId="25" xfId="1" applyNumberFormat="1" applyFont="1" applyFill="1" applyBorder="1" applyAlignment="1" applyProtection="1">
      <alignment horizontal="center" vertical="center" shrinkToFit="1"/>
    </xf>
    <xf numFmtId="184" fontId="23" fillId="5" borderId="26" xfId="1" applyNumberFormat="1" applyFont="1" applyFill="1" applyBorder="1" applyAlignment="1" applyProtection="1">
      <alignment horizontal="center" vertical="center" shrinkToFit="1"/>
    </xf>
    <xf numFmtId="3" fontId="21" fillId="5" borderId="115" xfId="1" applyNumberFormat="1" applyFont="1" applyFill="1" applyBorder="1" applyAlignment="1" applyProtection="1">
      <alignment horizontal="center" vertical="center" shrinkToFit="1"/>
    </xf>
    <xf numFmtId="3" fontId="21" fillId="5" borderId="95" xfId="1" applyNumberFormat="1" applyFont="1" applyFill="1" applyBorder="1" applyAlignment="1" applyProtection="1">
      <alignment horizontal="center" vertical="center" shrinkToFit="1"/>
    </xf>
    <xf numFmtId="3" fontId="21" fillId="5" borderId="96" xfId="1" applyNumberFormat="1" applyFont="1" applyFill="1" applyBorder="1" applyAlignment="1" applyProtection="1">
      <alignment horizontal="center" vertical="center" shrinkToFit="1"/>
    </xf>
    <xf numFmtId="3" fontId="21" fillId="5" borderId="73" xfId="1" applyNumberFormat="1" applyFont="1" applyFill="1" applyBorder="1" applyAlignment="1" applyProtection="1">
      <alignment horizontal="center" vertical="center" shrinkToFit="1"/>
    </xf>
    <xf numFmtId="3" fontId="21" fillId="5" borderId="75" xfId="1" applyNumberFormat="1" applyFont="1" applyFill="1" applyBorder="1" applyAlignment="1" applyProtection="1">
      <alignment horizontal="center" vertical="center" shrinkToFit="1"/>
    </xf>
    <xf numFmtId="3" fontId="21" fillId="5" borderId="125" xfId="1" applyNumberFormat="1" applyFont="1" applyFill="1" applyBorder="1" applyAlignment="1" applyProtection="1">
      <alignment horizontal="center" vertical="center" shrinkToFit="1"/>
    </xf>
    <xf numFmtId="3" fontId="21" fillId="5" borderId="127" xfId="1" applyNumberFormat="1" applyFont="1" applyFill="1" applyBorder="1" applyAlignment="1" applyProtection="1">
      <alignment horizontal="center" vertical="center" shrinkToFit="1"/>
    </xf>
    <xf numFmtId="3" fontId="21" fillId="5" borderId="128" xfId="1" applyNumberFormat="1" applyFont="1" applyFill="1" applyBorder="1" applyAlignment="1" applyProtection="1">
      <alignment horizontal="center" vertical="center" shrinkToFit="1"/>
    </xf>
    <xf numFmtId="3" fontId="21" fillId="5" borderId="80" xfId="1" applyNumberFormat="1" applyFont="1" applyFill="1" applyBorder="1" applyAlignment="1" applyProtection="1">
      <alignment horizontal="center" vertical="center" shrinkToFit="1"/>
    </xf>
    <xf numFmtId="3" fontId="21" fillId="5" borderId="79" xfId="1" applyNumberFormat="1" applyFont="1" applyFill="1" applyBorder="1" applyAlignment="1" applyProtection="1">
      <alignment horizontal="center" vertical="center" shrinkToFit="1"/>
    </xf>
    <xf numFmtId="3" fontId="21" fillId="5" borderId="104" xfId="1" applyNumberFormat="1" applyFont="1" applyFill="1" applyBorder="1" applyAlignment="1" applyProtection="1">
      <alignment horizontal="center" vertical="center" shrinkToFit="1"/>
    </xf>
    <xf numFmtId="3" fontId="21" fillId="5" borderId="102" xfId="1" applyNumberFormat="1" applyFont="1" applyFill="1" applyBorder="1" applyAlignment="1" applyProtection="1">
      <alignment horizontal="center" vertical="center" shrinkToFit="1"/>
    </xf>
    <xf numFmtId="3" fontId="21" fillId="5" borderId="142" xfId="1" applyNumberFormat="1" applyFont="1" applyFill="1" applyBorder="1" applyAlignment="1" applyProtection="1">
      <alignment horizontal="center" vertical="center" shrinkToFit="1"/>
    </xf>
    <xf numFmtId="3" fontId="21" fillId="5" borderId="146" xfId="1" applyNumberFormat="1" applyFont="1" applyFill="1" applyBorder="1" applyAlignment="1" applyProtection="1">
      <alignment horizontal="center" vertical="center" shrinkToFit="1"/>
    </xf>
    <xf numFmtId="3" fontId="21" fillId="5" borderId="103" xfId="1" applyNumberFormat="1" applyFont="1" applyFill="1" applyBorder="1" applyAlignment="1" applyProtection="1">
      <alignment horizontal="center" vertical="center" shrinkToFit="1"/>
    </xf>
    <xf numFmtId="3" fontId="21" fillId="5" borderId="131" xfId="1" applyNumberFormat="1" applyFont="1" applyFill="1" applyBorder="1" applyAlignment="1" applyProtection="1">
      <alignment horizontal="center" vertical="center" shrinkToFit="1"/>
    </xf>
    <xf numFmtId="3" fontId="21" fillId="5" borderId="145" xfId="1" applyNumberFormat="1" applyFont="1" applyFill="1" applyBorder="1" applyAlignment="1" applyProtection="1">
      <alignment horizontal="center" vertical="center" shrinkToFit="1"/>
    </xf>
    <xf numFmtId="3" fontId="21" fillId="5" borderId="130" xfId="1" applyNumberFormat="1" applyFont="1" applyFill="1" applyBorder="1" applyAlignment="1" applyProtection="1">
      <alignment horizontal="center" vertical="center" shrinkToFit="1"/>
    </xf>
    <xf numFmtId="3" fontId="21" fillId="5" borderId="58" xfId="1" applyNumberFormat="1" applyFont="1" applyFill="1" applyBorder="1" applyAlignment="1" applyProtection="1">
      <alignment horizontal="center" vertical="center" shrinkToFit="1"/>
    </xf>
    <xf numFmtId="3" fontId="21" fillId="5" borderId="53" xfId="1" applyNumberFormat="1" applyFont="1" applyFill="1" applyBorder="1" applyAlignment="1" applyProtection="1">
      <alignment horizontal="center" vertical="center" shrinkToFit="1"/>
    </xf>
    <xf numFmtId="3" fontId="21" fillId="5" borderId="116" xfId="1" applyNumberFormat="1" applyFont="1" applyFill="1" applyBorder="1" applyAlignment="1" applyProtection="1">
      <alignment horizontal="center" vertical="center" shrinkToFit="1"/>
    </xf>
    <xf numFmtId="202" fontId="21" fillId="5" borderId="25" xfId="1" applyNumberFormat="1" applyFont="1" applyFill="1" applyBorder="1" applyAlignment="1" applyProtection="1">
      <alignment horizontal="center" shrinkToFit="1"/>
    </xf>
    <xf numFmtId="0" fontId="21" fillId="5" borderId="25" xfId="1" applyFont="1" applyFill="1" applyBorder="1" applyAlignment="1" applyProtection="1">
      <alignment horizontal="center" shrinkToFit="1"/>
    </xf>
    <xf numFmtId="0" fontId="21" fillId="5" borderId="25" xfId="1" applyNumberFormat="1" applyFont="1" applyFill="1" applyBorder="1" applyAlignment="1" applyProtection="1">
      <alignment horizontal="center" shrinkToFit="1"/>
    </xf>
    <xf numFmtId="3" fontId="21" fillId="5" borderId="134" xfId="1" applyNumberFormat="1" applyFont="1" applyFill="1" applyBorder="1" applyAlignment="1" applyProtection="1">
      <alignment horizontal="center" vertical="center" shrinkToFit="1"/>
    </xf>
    <xf numFmtId="3" fontId="21" fillId="5" borderId="135" xfId="1" applyNumberFormat="1" applyFont="1" applyFill="1" applyBorder="1" applyAlignment="1" applyProtection="1">
      <alignment horizontal="center" vertical="center" shrinkToFit="1"/>
    </xf>
    <xf numFmtId="3" fontId="21" fillId="5" borderId="138" xfId="1" applyNumberFormat="1" applyFont="1" applyFill="1" applyBorder="1" applyAlignment="1" applyProtection="1">
      <alignment horizontal="center" vertical="center" shrinkToFit="1"/>
    </xf>
    <xf numFmtId="183" fontId="20" fillId="5" borderId="107" xfId="1" applyNumberFormat="1" applyFont="1" applyFill="1" applyBorder="1" applyAlignment="1" applyProtection="1">
      <alignment horizontal="center" vertical="center" shrinkToFit="1"/>
      <protection locked="0"/>
    </xf>
    <xf numFmtId="183" fontId="20" fillId="5" borderId="109" xfId="1" applyNumberFormat="1" applyFont="1" applyFill="1" applyBorder="1" applyAlignment="1" applyProtection="1">
      <alignment horizontal="center" vertical="center" shrinkToFit="1"/>
      <protection locked="0"/>
    </xf>
    <xf numFmtId="183" fontId="20" fillId="5" borderId="108" xfId="1" applyNumberFormat="1" applyFont="1" applyFill="1" applyBorder="1" applyAlignment="1" applyProtection="1">
      <alignment horizontal="center" vertical="center" shrinkToFit="1"/>
      <protection locked="0"/>
    </xf>
    <xf numFmtId="3" fontId="21" fillId="5" borderId="137" xfId="1" applyNumberFormat="1" applyFont="1" applyFill="1" applyBorder="1" applyAlignment="1" applyProtection="1">
      <alignment horizontal="center" vertical="center" shrinkToFit="1"/>
    </xf>
    <xf numFmtId="3" fontId="21" fillId="5" borderId="136" xfId="1" applyNumberFormat="1" applyFont="1" applyFill="1" applyBorder="1" applyAlignment="1" applyProtection="1">
      <alignment horizontal="center" vertical="center" shrinkToFit="1"/>
    </xf>
    <xf numFmtId="3" fontId="21" fillId="5" borderId="124" xfId="1" applyNumberFormat="1" applyFont="1" applyFill="1" applyBorder="1" applyAlignment="1" applyProtection="1">
      <alignment horizontal="center" vertical="center" shrinkToFit="1"/>
    </xf>
    <xf numFmtId="3" fontId="21" fillId="5" borderId="126" xfId="1" applyNumberFormat="1" applyFont="1" applyFill="1" applyBorder="1" applyAlignment="1" applyProtection="1">
      <alignment horizontal="center" vertical="center" shrinkToFit="1"/>
    </xf>
    <xf numFmtId="203" fontId="21" fillId="5" borderId="24" xfId="1" applyNumberFormat="1" applyFont="1" applyFill="1" applyBorder="1" applyAlignment="1" applyProtection="1">
      <alignment horizontal="center" vertical="center" shrinkToFit="1"/>
    </xf>
    <xf numFmtId="203" fontId="21" fillId="5" borderId="25" xfId="1" applyNumberFormat="1" applyFont="1" applyFill="1" applyBorder="1" applyAlignment="1" applyProtection="1">
      <alignment horizontal="center" vertical="center" shrinkToFit="1"/>
    </xf>
    <xf numFmtId="203" fontId="21" fillId="5" borderId="26" xfId="1" applyNumberFormat="1" applyFont="1" applyFill="1" applyBorder="1" applyAlignment="1" applyProtection="1">
      <alignment horizontal="center" vertical="center" shrinkToFit="1"/>
    </xf>
    <xf numFmtId="203" fontId="21" fillId="5" borderId="15" xfId="1" applyNumberFormat="1" applyFont="1" applyFill="1" applyBorder="1" applyAlignment="1" applyProtection="1">
      <alignment horizontal="center" vertical="center" shrinkToFit="1"/>
    </xf>
    <xf numFmtId="203" fontId="21" fillId="5" borderId="13" xfId="1" applyNumberFormat="1" applyFont="1" applyFill="1" applyBorder="1" applyAlignment="1" applyProtection="1">
      <alignment horizontal="center" vertical="center" shrinkToFit="1"/>
    </xf>
    <xf numFmtId="203" fontId="21" fillId="5" borderId="14" xfId="1" applyNumberFormat="1" applyFont="1" applyFill="1" applyBorder="1" applyAlignment="1" applyProtection="1">
      <alignment horizontal="center" vertical="center" shrinkToFit="1"/>
    </xf>
    <xf numFmtId="3" fontId="21" fillId="5" borderId="121" xfId="1" applyNumberFormat="1" applyFont="1" applyFill="1" applyBorder="1" applyAlignment="1" applyProtection="1">
      <alignment horizontal="center" vertical="center" shrinkToFit="1"/>
    </xf>
    <xf numFmtId="3" fontId="21" fillId="5" borderId="122" xfId="1" applyNumberFormat="1" applyFont="1" applyFill="1" applyBorder="1" applyAlignment="1" applyProtection="1">
      <alignment horizontal="center" vertical="center" shrinkToFit="1"/>
    </xf>
    <xf numFmtId="3" fontId="21" fillId="5" borderId="129" xfId="1" applyNumberFormat="1" applyFont="1" applyFill="1" applyBorder="1" applyAlignment="1" applyProtection="1">
      <alignment horizontal="center" vertical="center" shrinkToFit="1"/>
    </xf>
    <xf numFmtId="0" fontId="13" fillId="5" borderId="69" xfId="1" applyFont="1" applyFill="1" applyBorder="1" applyAlignment="1" applyProtection="1">
      <alignment horizontal="left" vertical="center" shrinkToFit="1"/>
    </xf>
    <xf numFmtId="0" fontId="13" fillId="5" borderId="70" xfId="1" applyFont="1" applyFill="1" applyBorder="1" applyAlignment="1" applyProtection="1">
      <alignment horizontal="left" vertical="center" shrinkToFit="1"/>
    </xf>
    <xf numFmtId="0" fontId="13" fillId="5" borderId="30" xfId="1" applyFont="1" applyFill="1" applyBorder="1" applyAlignment="1" applyProtection="1">
      <alignment horizontal="right" vertical="center" shrinkToFit="1"/>
    </xf>
    <xf numFmtId="0" fontId="13" fillId="5" borderId="31" xfId="1" applyFont="1" applyFill="1" applyBorder="1" applyAlignment="1" applyProtection="1">
      <alignment horizontal="right" vertical="center" shrinkToFit="1"/>
    </xf>
    <xf numFmtId="3" fontId="21" fillId="5" borderId="29" xfId="1" applyNumberFormat="1" applyFont="1" applyFill="1" applyBorder="1" applyAlignment="1" applyProtection="1">
      <alignment horizontal="center" vertical="center" shrinkToFit="1"/>
    </xf>
    <xf numFmtId="3" fontId="21" fillId="5" borderId="30" xfId="1" applyNumberFormat="1" applyFont="1" applyFill="1" applyBorder="1" applyAlignment="1" applyProtection="1">
      <alignment horizontal="center" vertical="center" shrinkToFit="1"/>
    </xf>
    <xf numFmtId="3" fontId="21" fillId="5" borderId="31" xfId="1" applyNumberFormat="1" applyFont="1" applyFill="1" applyBorder="1" applyAlignment="1" applyProtection="1">
      <alignment horizontal="center" vertical="center" shrinkToFit="1"/>
    </xf>
    <xf numFmtId="0" fontId="13" fillId="5" borderId="121" xfId="1" applyFont="1" applyFill="1" applyBorder="1" applyAlignment="1" applyProtection="1">
      <alignment horizontal="left" vertical="center" wrapText="1"/>
    </xf>
    <xf numFmtId="0" fontId="13" fillId="5" borderId="122" xfId="1" applyFont="1" applyFill="1" applyBorder="1" applyAlignment="1" applyProtection="1">
      <alignment horizontal="left" vertical="center" wrapText="1"/>
    </xf>
    <xf numFmtId="0" fontId="13" fillId="5" borderId="123" xfId="1" applyFont="1" applyFill="1" applyBorder="1" applyAlignment="1" applyProtection="1">
      <alignment horizontal="left" vertical="center" wrapText="1"/>
    </xf>
    <xf numFmtId="0" fontId="20" fillId="5" borderId="32" xfId="1" applyFont="1" applyFill="1" applyBorder="1" applyAlignment="1" applyProtection="1">
      <alignment horizontal="center" vertical="center"/>
      <protection locked="0"/>
    </xf>
    <xf numFmtId="0" fontId="20" fillId="5" borderId="34" xfId="1" applyFont="1" applyFill="1" applyBorder="1" applyAlignment="1" applyProtection="1">
      <alignment horizontal="center" vertical="center"/>
      <protection locked="0"/>
    </xf>
    <xf numFmtId="184" fontId="23" fillId="5" borderId="15" xfId="1" applyNumberFormat="1" applyFont="1" applyFill="1" applyBorder="1" applyAlignment="1" applyProtection="1">
      <alignment horizontal="center" vertical="center" shrinkToFit="1"/>
    </xf>
    <xf numFmtId="184" fontId="23" fillId="5" borderId="13" xfId="1" applyNumberFormat="1" applyFont="1" applyFill="1" applyBorder="1" applyAlignment="1" applyProtection="1">
      <alignment horizontal="center" vertical="center" shrinkToFit="1"/>
    </xf>
    <xf numFmtId="184" fontId="23" fillId="5" borderId="14" xfId="1" applyNumberFormat="1" applyFont="1" applyFill="1" applyBorder="1" applyAlignment="1" applyProtection="1">
      <alignment horizontal="center" vertical="center" shrinkToFit="1"/>
    </xf>
    <xf numFmtId="3" fontId="21" fillId="5" borderId="111" xfId="1" applyNumberFormat="1" applyFont="1" applyFill="1" applyBorder="1" applyAlignment="1" applyProtection="1">
      <alignment horizontal="center" vertical="center" shrinkToFit="1"/>
    </xf>
    <xf numFmtId="3" fontId="21" fillId="5" borderId="77" xfId="1" applyNumberFormat="1" applyFont="1" applyFill="1" applyBorder="1" applyAlignment="1" applyProtection="1">
      <alignment horizontal="center" vertical="center" shrinkToFit="1"/>
    </xf>
    <xf numFmtId="3" fontId="21" fillId="5" borderId="112" xfId="1" applyNumberFormat="1" applyFont="1" applyFill="1" applyBorder="1" applyAlignment="1" applyProtection="1">
      <alignment horizontal="center" vertical="center" shrinkToFit="1"/>
    </xf>
    <xf numFmtId="200" fontId="17" fillId="2" borderId="15" xfId="5" applyNumberFormat="1" applyFont="1" applyFill="1" applyBorder="1" applyAlignment="1" applyProtection="1">
      <alignment horizontal="right" vertical="center" indent="2" shrinkToFit="1"/>
    </xf>
    <xf numFmtId="200" fontId="17" fillId="2" borderId="13" xfId="5" applyNumberFormat="1" applyFont="1" applyFill="1" applyBorder="1" applyAlignment="1" applyProtection="1">
      <alignment horizontal="right" vertical="center" indent="2" shrinkToFit="1"/>
    </xf>
    <xf numFmtId="200" fontId="17" fillId="2" borderId="14" xfId="5" applyNumberFormat="1" applyFont="1" applyFill="1" applyBorder="1" applyAlignment="1" applyProtection="1">
      <alignment horizontal="right" vertical="center" indent="2" shrinkToFit="1"/>
    </xf>
    <xf numFmtId="0" fontId="18" fillId="2" borderId="15" xfId="1" applyFont="1" applyFill="1" applyBorder="1" applyAlignment="1" applyProtection="1">
      <alignment horizontal="left" vertical="center" shrinkToFit="1"/>
    </xf>
    <xf numFmtId="0" fontId="18" fillId="2" borderId="13" xfId="1" applyFont="1" applyFill="1" applyBorder="1" applyAlignment="1" applyProtection="1">
      <alignment horizontal="left" vertical="center" shrinkToFit="1"/>
    </xf>
    <xf numFmtId="0" fontId="18" fillId="2" borderId="14" xfId="1" applyFont="1" applyFill="1" applyBorder="1" applyAlignment="1" applyProtection="1">
      <alignment horizontal="left" vertical="center" shrinkToFit="1"/>
    </xf>
    <xf numFmtId="0" fontId="20" fillId="5" borderId="143" xfId="1" applyFont="1" applyFill="1" applyBorder="1" applyAlignment="1" applyProtection="1">
      <alignment horizontal="center" vertical="center"/>
      <protection locked="0"/>
    </xf>
    <xf numFmtId="0" fontId="20" fillId="5" borderId="144" xfId="1" applyFont="1" applyFill="1" applyBorder="1" applyAlignment="1" applyProtection="1">
      <alignment horizontal="center" vertical="center"/>
      <protection locked="0"/>
    </xf>
    <xf numFmtId="3" fontId="21" fillId="5" borderId="132" xfId="1" applyNumberFormat="1" applyFont="1" applyFill="1" applyBorder="1" applyAlignment="1" applyProtection="1">
      <alignment horizontal="center" vertical="center" shrinkToFit="1"/>
    </xf>
    <xf numFmtId="0" fontId="13" fillId="5" borderId="26" xfId="1" applyFont="1" applyFill="1" applyBorder="1" applyAlignment="1" applyProtection="1">
      <alignment horizontal="center" vertical="center"/>
    </xf>
    <xf numFmtId="0" fontId="13" fillId="5" borderId="29" xfId="1" applyFont="1" applyFill="1" applyBorder="1" applyAlignment="1" applyProtection="1">
      <alignment horizontal="center" vertical="center"/>
    </xf>
    <xf numFmtId="0" fontId="13" fillId="5" borderId="30" xfId="1" applyFont="1" applyFill="1" applyBorder="1" applyAlignment="1" applyProtection="1">
      <alignment horizontal="center" vertical="center"/>
    </xf>
    <xf numFmtId="0" fontId="13" fillId="5" borderId="31" xfId="1" applyFont="1" applyFill="1" applyBorder="1" applyAlignment="1" applyProtection="1">
      <alignment horizontal="center" vertical="center"/>
    </xf>
    <xf numFmtId="0" fontId="13" fillId="5" borderId="35" xfId="1" applyFont="1" applyFill="1" applyBorder="1" applyAlignment="1" applyProtection="1">
      <alignment horizontal="center" vertical="center"/>
    </xf>
    <xf numFmtId="202" fontId="20" fillId="5" borderId="43" xfId="1" applyNumberFormat="1" applyFont="1" applyFill="1" applyBorder="1" applyAlignment="1" applyProtection="1">
      <alignment horizontal="center" vertical="center"/>
    </xf>
    <xf numFmtId="202" fontId="20" fillId="5" borderId="44" xfId="1" applyNumberFormat="1" applyFont="1" applyFill="1" applyBorder="1" applyAlignment="1" applyProtection="1">
      <alignment horizontal="center" vertical="center"/>
    </xf>
    <xf numFmtId="202" fontId="20" fillId="5" borderId="49" xfId="1" applyNumberFormat="1" applyFont="1" applyFill="1" applyBorder="1" applyAlignment="1" applyProtection="1">
      <alignment horizontal="center" vertical="center"/>
    </xf>
    <xf numFmtId="202" fontId="20" fillId="5" borderId="50" xfId="1" applyNumberFormat="1" applyFont="1" applyFill="1" applyBorder="1" applyAlignment="1" applyProtection="1">
      <alignment horizontal="center" vertical="center"/>
    </xf>
    <xf numFmtId="3" fontId="13" fillId="5" borderId="61" xfId="1" applyNumberFormat="1" applyFont="1" applyFill="1" applyBorder="1" applyAlignment="1" applyProtection="1">
      <alignment horizontal="left" vertical="center" wrapText="1" shrinkToFit="1"/>
    </xf>
    <xf numFmtId="3" fontId="13" fillId="5" borderId="60" xfId="1" applyNumberFormat="1" applyFont="1" applyFill="1" applyBorder="1" applyAlignment="1" applyProtection="1">
      <alignment horizontal="left" vertical="center" wrapText="1" shrinkToFit="1"/>
    </xf>
    <xf numFmtId="3" fontId="13" fillId="5" borderId="74" xfId="1" applyNumberFormat="1" applyFont="1" applyFill="1" applyBorder="1" applyAlignment="1" applyProtection="1">
      <alignment horizontal="left" vertical="center" wrapText="1" shrinkToFit="1"/>
    </xf>
    <xf numFmtId="202" fontId="20" fillId="5" borderId="57" xfId="1" applyNumberFormat="1" applyFont="1" applyFill="1" applyBorder="1" applyAlignment="1" applyProtection="1">
      <alignment horizontal="center" vertical="center"/>
    </xf>
    <xf numFmtId="202" fontId="20" fillId="5" borderId="120" xfId="1" applyNumberFormat="1" applyFont="1" applyFill="1" applyBorder="1" applyAlignment="1" applyProtection="1">
      <alignment horizontal="center" vertical="center"/>
    </xf>
    <xf numFmtId="183" fontId="20" fillId="5" borderId="106" xfId="1" applyNumberFormat="1" applyFont="1" applyFill="1" applyBorder="1" applyAlignment="1" applyProtection="1">
      <alignment horizontal="center" vertical="center" shrinkToFit="1"/>
      <protection locked="0"/>
    </xf>
    <xf numFmtId="0" fontId="13" fillId="5" borderId="25" xfId="1" applyFont="1" applyFill="1" applyBorder="1" applyAlignment="1" applyProtection="1">
      <alignment horizontal="right" vertical="center"/>
    </xf>
    <xf numFmtId="0" fontId="13" fillId="5" borderId="27" xfId="1" applyFont="1" applyFill="1" applyBorder="1" applyAlignment="1" applyProtection="1">
      <alignment horizontal="right" vertical="center" shrinkToFit="1"/>
    </xf>
    <xf numFmtId="0" fontId="13" fillId="5" borderId="0" xfId="1" applyFont="1" applyFill="1" applyBorder="1" applyAlignment="1" applyProtection="1">
      <alignment horizontal="right" vertical="center" shrinkToFit="1"/>
    </xf>
    <xf numFmtId="0" fontId="13" fillId="5" borderId="54" xfId="1" applyFont="1" applyFill="1" applyBorder="1" applyAlignment="1" applyProtection="1">
      <alignment horizontal="left" vertical="center" shrinkToFit="1"/>
    </xf>
    <xf numFmtId="0" fontId="13" fillId="5" borderId="48" xfId="1" applyFont="1" applyFill="1" applyBorder="1" applyAlignment="1" applyProtection="1">
      <alignment vertical="center" wrapText="1" shrinkToFit="1"/>
    </xf>
    <xf numFmtId="3" fontId="13" fillId="5" borderId="63" xfId="1" applyNumberFormat="1" applyFont="1" applyFill="1" applyBorder="1" applyAlignment="1" applyProtection="1">
      <alignment horizontal="left" vertical="center" wrapText="1" shrinkToFit="1"/>
    </xf>
    <xf numFmtId="3" fontId="13" fillId="5" borderId="42" xfId="1" applyNumberFormat="1" applyFont="1" applyFill="1" applyBorder="1" applyAlignment="1" applyProtection="1">
      <alignment horizontal="left" vertical="center" wrapText="1" shrinkToFit="1"/>
    </xf>
    <xf numFmtId="3" fontId="13" fillId="5" borderId="90" xfId="1" applyNumberFormat="1" applyFont="1" applyFill="1" applyBorder="1" applyAlignment="1" applyProtection="1">
      <alignment horizontal="left" vertical="center" wrapText="1" shrinkToFit="1"/>
    </xf>
    <xf numFmtId="3" fontId="13" fillId="5" borderId="52" xfId="1" applyNumberFormat="1" applyFont="1" applyFill="1" applyBorder="1" applyAlignment="1" applyProtection="1">
      <alignment horizontal="left" vertical="center" wrapText="1" shrinkToFit="1"/>
    </xf>
    <xf numFmtId="3" fontId="13" fillId="5" borderId="48" xfId="1" applyNumberFormat="1" applyFont="1" applyFill="1" applyBorder="1" applyAlignment="1" applyProtection="1">
      <alignment horizontal="left" vertical="center" wrapText="1" shrinkToFit="1"/>
    </xf>
    <xf numFmtId="3" fontId="13" fillId="5" borderId="50" xfId="1" applyNumberFormat="1" applyFont="1" applyFill="1" applyBorder="1" applyAlignment="1" applyProtection="1">
      <alignment horizontal="left" vertical="center" wrapText="1" shrinkToFit="1"/>
    </xf>
    <xf numFmtId="181" fontId="17" fillId="5" borderId="37" xfId="1" applyNumberFormat="1" applyFont="1" applyFill="1" applyBorder="1" applyAlignment="1" applyProtection="1">
      <alignment horizontal="center" vertical="center"/>
    </xf>
    <xf numFmtId="181" fontId="17" fillId="5" borderId="38" xfId="1" applyNumberFormat="1" applyFont="1" applyFill="1" applyBorder="1" applyAlignment="1" applyProtection="1">
      <alignment horizontal="center" vertical="center"/>
    </xf>
    <xf numFmtId="181" fontId="17" fillId="5" borderId="39" xfId="1" applyNumberFormat="1" applyFont="1" applyFill="1" applyBorder="1" applyAlignment="1" applyProtection="1">
      <alignment horizontal="center" vertical="center"/>
    </xf>
    <xf numFmtId="0" fontId="19" fillId="5" borderId="32" xfId="3" applyNumberFormat="1" applyFont="1" applyFill="1" applyBorder="1" applyAlignment="1" applyProtection="1">
      <alignment horizontal="center" vertical="center"/>
      <protection locked="0"/>
    </xf>
    <xf numFmtId="0" fontId="19" fillId="5" borderId="33" xfId="3" applyNumberFormat="1" applyFont="1" applyFill="1" applyBorder="1" applyAlignment="1" applyProtection="1">
      <alignment horizontal="center" vertical="center"/>
      <protection locked="0"/>
    </xf>
    <xf numFmtId="0" fontId="19" fillId="5" borderId="34" xfId="3" applyNumberFormat="1" applyFont="1" applyFill="1" applyBorder="1" applyAlignment="1" applyProtection="1">
      <alignment horizontal="center" vertical="center"/>
      <protection locked="0"/>
    </xf>
    <xf numFmtId="179" fontId="17" fillId="5" borderId="32" xfId="1" applyNumberFormat="1" applyFont="1" applyFill="1" applyBorder="1" applyAlignment="1" applyProtection="1">
      <alignment horizontal="center" vertical="center"/>
    </xf>
    <xf numFmtId="179" fontId="17" fillId="5" borderId="33" xfId="1" applyNumberFormat="1" applyFont="1" applyFill="1" applyBorder="1" applyAlignment="1" applyProtection="1">
      <alignment horizontal="center" vertical="center"/>
    </xf>
    <xf numFmtId="179" fontId="17" fillId="5" borderId="34" xfId="1" applyNumberFormat="1" applyFont="1" applyFill="1" applyBorder="1" applyAlignment="1" applyProtection="1">
      <alignment horizontal="center" vertical="center"/>
    </xf>
    <xf numFmtId="0" fontId="7" fillId="5" borderId="12" xfId="1" applyFont="1" applyFill="1" applyBorder="1" applyAlignment="1" applyProtection="1">
      <alignment horizontal="center" vertical="center" shrinkToFit="1"/>
    </xf>
    <xf numFmtId="0" fontId="7" fillId="5" borderId="13" xfId="1" applyFont="1" applyFill="1" applyBorder="1" applyAlignment="1" applyProtection="1">
      <alignment horizontal="center" vertical="center" shrinkToFit="1"/>
    </xf>
    <xf numFmtId="0" fontId="7" fillId="5" borderId="16" xfId="1" applyFont="1" applyFill="1" applyBorder="1" applyAlignment="1" applyProtection="1">
      <alignment horizontal="center" vertical="center" shrinkToFit="1"/>
    </xf>
    <xf numFmtId="180" fontId="17" fillId="5" borderId="32" xfId="1" applyNumberFormat="1" applyFont="1" applyFill="1" applyBorder="1" applyAlignment="1" applyProtection="1">
      <alignment horizontal="center" vertical="center" shrinkToFit="1"/>
    </xf>
    <xf numFmtId="180" fontId="17" fillId="5" borderId="33" xfId="1" applyNumberFormat="1" applyFont="1" applyFill="1" applyBorder="1" applyAlignment="1" applyProtection="1">
      <alignment horizontal="center" vertical="center" shrinkToFit="1"/>
    </xf>
    <xf numFmtId="180" fontId="17" fillId="5" borderId="34" xfId="1" applyNumberFormat="1" applyFont="1" applyFill="1" applyBorder="1" applyAlignment="1" applyProtection="1">
      <alignment horizontal="center" vertical="center" shrinkToFit="1"/>
    </xf>
    <xf numFmtId="0" fontId="9" fillId="5" borderId="22" xfId="1" applyFont="1" applyFill="1" applyBorder="1" applyAlignment="1" applyProtection="1">
      <alignment horizontal="center" vertical="center" shrinkToFit="1"/>
      <protection hidden="1"/>
    </xf>
    <xf numFmtId="0" fontId="9" fillId="5" borderId="20" xfId="1" applyFont="1" applyFill="1" applyBorder="1" applyAlignment="1" applyProtection="1">
      <alignment horizontal="center" vertical="center" shrinkToFit="1"/>
      <protection hidden="1"/>
    </xf>
    <xf numFmtId="0" fontId="9" fillId="5" borderId="23" xfId="1" applyFont="1" applyFill="1" applyBorder="1" applyAlignment="1" applyProtection="1">
      <alignment horizontal="center" vertical="center" shrinkToFit="1"/>
      <protection hidden="1"/>
    </xf>
    <xf numFmtId="0" fontId="40" fillId="5" borderId="3" xfId="1" applyFont="1" applyFill="1" applyBorder="1" applyAlignment="1" applyProtection="1">
      <alignment horizontal="center" shrinkToFit="1"/>
    </xf>
    <xf numFmtId="180" fontId="17" fillId="5" borderId="32" xfId="1" applyNumberFormat="1" applyFont="1" applyFill="1" applyBorder="1" applyAlignment="1" applyProtection="1">
      <alignment horizontal="center" vertical="center"/>
      <protection locked="0"/>
    </xf>
    <xf numFmtId="180" fontId="17" fillId="5" borderId="33" xfId="1" applyNumberFormat="1" applyFont="1" applyFill="1" applyBorder="1" applyAlignment="1" applyProtection="1">
      <alignment horizontal="center" vertical="center"/>
      <protection locked="0"/>
    </xf>
    <xf numFmtId="180" fontId="17" fillId="5" borderId="34" xfId="1" applyNumberFormat="1" applyFont="1" applyFill="1" applyBorder="1" applyAlignment="1" applyProtection="1">
      <alignment horizontal="center" vertical="center"/>
      <protection locked="0"/>
    </xf>
    <xf numFmtId="0" fontId="7" fillId="5" borderId="147" xfId="1" applyFont="1" applyFill="1" applyBorder="1" applyAlignment="1" applyProtection="1">
      <alignment horizontal="center" vertical="center"/>
    </xf>
    <xf numFmtId="0" fontId="7" fillId="5" borderId="25" xfId="1" applyFont="1" applyFill="1" applyBorder="1" applyAlignment="1" applyProtection="1">
      <alignment horizontal="center" vertical="center"/>
    </xf>
    <xf numFmtId="0" fontId="17" fillId="5" borderId="25" xfId="1" applyFont="1" applyFill="1" applyBorder="1" applyAlignment="1" applyProtection="1">
      <alignment horizontal="center" vertical="center"/>
    </xf>
    <xf numFmtId="0" fontId="17" fillId="5" borderId="37" xfId="1" applyNumberFormat="1" applyFont="1" applyFill="1" applyBorder="1" applyAlignment="1" applyProtection="1">
      <alignment horizontal="center" vertical="center"/>
    </xf>
    <xf numFmtId="0" fontId="17" fillId="5" borderId="38" xfId="1" applyNumberFormat="1" applyFont="1" applyFill="1" applyBorder="1" applyAlignment="1" applyProtection="1">
      <alignment horizontal="center" vertical="center"/>
    </xf>
    <xf numFmtId="0" fontId="17" fillId="5" borderId="37" xfId="1" applyNumberFormat="1" applyFont="1" applyFill="1" applyBorder="1" applyAlignment="1" applyProtection="1">
      <alignment horizontal="center" vertical="center" shrinkToFit="1"/>
    </xf>
    <xf numFmtId="0" fontId="17" fillId="5" borderId="38" xfId="1" applyNumberFormat="1" applyFont="1" applyFill="1" applyBorder="1" applyAlignment="1" applyProtection="1">
      <alignment horizontal="center" vertical="center" shrinkToFit="1"/>
    </xf>
    <xf numFmtId="0" fontId="17" fillId="5" borderId="39" xfId="1" applyNumberFormat="1" applyFont="1" applyFill="1" applyBorder="1" applyAlignment="1" applyProtection="1">
      <alignment horizontal="center" vertical="center" shrinkToFit="1"/>
    </xf>
    <xf numFmtId="206" fontId="17" fillId="5" borderId="37" xfId="1" applyNumberFormat="1" applyFont="1" applyFill="1" applyBorder="1" applyAlignment="1" applyProtection="1">
      <alignment horizontal="center" vertical="center"/>
    </xf>
    <xf numFmtId="206" fontId="17" fillId="5" borderId="38" xfId="1" applyNumberFormat="1" applyFont="1" applyFill="1" applyBorder="1" applyAlignment="1" applyProtection="1">
      <alignment horizontal="center" vertical="center"/>
    </xf>
    <xf numFmtId="206" fontId="17" fillId="5" borderId="39" xfId="1" applyNumberFormat="1" applyFont="1" applyFill="1" applyBorder="1" applyAlignment="1" applyProtection="1">
      <alignment horizontal="center" vertical="center"/>
    </xf>
    <xf numFmtId="3" fontId="21" fillId="5" borderId="57" xfId="1" applyNumberFormat="1" applyFont="1" applyFill="1" applyBorder="1" applyAlignment="1" applyProtection="1">
      <alignment horizontal="center" vertical="center" shrinkToFit="1"/>
    </xf>
    <xf numFmtId="183" fontId="20" fillId="5" borderId="110" xfId="1" applyNumberFormat="1" applyFont="1" applyFill="1" applyBorder="1" applyAlignment="1" applyProtection="1">
      <alignment horizontal="center" vertical="center" shrinkToFit="1"/>
      <protection locked="0"/>
    </xf>
    <xf numFmtId="0" fontId="13" fillId="5" borderId="94" xfId="8" applyFont="1" applyFill="1" applyBorder="1" applyAlignment="1" applyProtection="1">
      <alignment horizontal="center" vertical="center" shrinkToFit="1"/>
    </xf>
    <xf numFmtId="0" fontId="13" fillId="5" borderId="133" xfId="8" applyFont="1" applyFill="1" applyBorder="1" applyAlignment="1" applyProtection="1">
      <alignment horizontal="center" vertical="center" shrinkToFit="1"/>
    </xf>
    <xf numFmtId="0" fontId="13" fillId="5" borderId="113" xfId="8" applyFont="1" applyFill="1" applyBorder="1" applyAlignment="1" applyProtection="1">
      <alignment horizontal="center" vertical="center" shrinkToFit="1"/>
    </xf>
    <xf numFmtId="0" fontId="13" fillId="5" borderId="114" xfId="8" applyFont="1" applyFill="1" applyBorder="1" applyAlignment="1" applyProtection="1">
      <alignment horizontal="center" vertical="center" shrinkToFit="1"/>
    </xf>
    <xf numFmtId="177" fontId="26" fillId="5" borderId="85" xfId="0" applyNumberFormat="1" applyFont="1" applyFill="1" applyBorder="1" applyAlignment="1" applyProtection="1">
      <alignment horizontal="center" vertical="center"/>
    </xf>
    <xf numFmtId="0" fontId="36" fillId="5" borderId="35" xfId="1" applyFont="1" applyFill="1" applyBorder="1" applyAlignment="1" applyProtection="1">
      <alignment horizontal="center" vertical="center" textRotation="255" wrapText="1"/>
    </xf>
    <xf numFmtId="3" fontId="21" fillId="5" borderId="42" xfId="1" applyNumberFormat="1" applyFont="1" applyFill="1" applyBorder="1" applyAlignment="1" applyProtection="1">
      <alignment horizontal="center" vertical="center" shrinkToFit="1"/>
    </xf>
    <xf numFmtId="3" fontId="21" fillId="5" borderId="64" xfId="1" applyNumberFormat="1" applyFont="1" applyFill="1" applyBorder="1" applyAlignment="1" applyProtection="1">
      <alignment horizontal="center" vertical="center" shrinkToFit="1"/>
    </xf>
    <xf numFmtId="38" fontId="23" fillId="5" borderId="15" xfId="5" applyFont="1" applyFill="1" applyBorder="1" applyAlignment="1" applyProtection="1">
      <alignment horizontal="center" vertical="center" shrinkToFit="1"/>
    </xf>
    <xf numFmtId="38" fontId="23" fillId="5" borderId="13" xfId="5" applyFont="1" applyFill="1" applyBorder="1" applyAlignment="1" applyProtection="1">
      <alignment horizontal="center" vertical="center" shrinkToFit="1"/>
    </xf>
    <xf numFmtId="38" fontId="23" fillId="5" borderId="14" xfId="5" applyFont="1" applyFill="1" applyBorder="1" applyAlignment="1" applyProtection="1">
      <alignment horizontal="center" vertical="center" shrinkToFit="1"/>
    </xf>
    <xf numFmtId="0" fontId="13" fillId="5" borderId="53" xfId="1" applyFont="1" applyFill="1" applyBorder="1" applyAlignment="1" applyProtection="1">
      <alignment vertical="center"/>
    </xf>
    <xf numFmtId="0" fontId="0" fillId="0" borderId="54" xfId="0" applyBorder="1" applyAlignment="1" applyProtection="1">
      <alignment vertical="center"/>
    </xf>
    <xf numFmtId="3" fontId="21" fillId="5" borderId="57" xfId="1" applyNumberFormat="1" applyFont="1" applyFill="1" applyBorder="1" applyAlignment="1" applyProtection="1">
      <alignment horizontal="center" vertical="center"/>
    </xf>
    <xf numFmtId="0" fontId="0" fillId="0" borderId="54" xfId="0" applyBorder="1" applyAlignment="1" applyProtection="1">
      <alignment horizontal="center" vertical="center"/>
    </xf>
    <xf numFmtId="0" fontId="0" fillId="0" borderId="58" xfId="0" applyBorder="1" applyAlignment="1" applyProtection="1">
      <alignment horizontal="center" vertical="center"/>
    </xf>
    <xf numFmtId="0" fontId="0" fillId="0" borderId="56" xfId="0" applyBorder="1" applyAlignment="1" applyProtection="1">
      <alignment horizontal="center" vertical="center"/>
      <protection locked="0"/>
    </xf>
    <xf numFmtId="200" fontId="17" fillId="7" borderId="15" xfId="5" applyNumberFormat="1" applyFont="1" applyFill="1" applyBorder="1" applyAlignment="1" applyProtection="1">
      <alignment horizontal="right" vertical="center" indent="2" shrinkToFit="1"/>
    </xf>
    <xf numFmtId="200" fontId="17" fillId="7" borderId="13" xfId="5" applyNumberFormat="1" applyFont="1" applyFill="1" applyBorder="1" applyAlignment="1" applyProtection="1">
      <alignment horizontal="right" vertical="center" indent="2" shrinkToFit="1"/>
    </xf>
    <xf numFmtId="200" fontId="17" fillId="7" borderId="14" xfId="5" applyNumberFormat="1" applyFont="1" applyFill="1" applyBorder="1" applyAlignment="1" applyProtection="1">
      <alignment horizontal="right" vertical="center" indent="2" shrinkToFit="1"/>
    </xf>
    <xf numFmtId="0" fontId="18" fillId="7" borderId="15" xfId="1" applyFont="1" applyFill="1" applyBorder="1" applyAlignment="1" applyProtection="1">
      <alignment horizontal="left" vertical="center" shrinkToFit="1"/>
    </xf>
    <xf numFmtId="0" fontId="18" fillId="7" borderId="13" xfId="1" applyFont="1" applyFill="1" applyBorder="1" applyAlignment="1" applyProtection="1">
      <alignment horizontal="left" vertical="center" shrinkToFit="1"/>
    </xf>
    <xf numFmtId="0" fontId="18" fillId="7" borderId="14" xfId="1" applyFont="1" applyFill="1" applyBorder="1" applyAlignment="1" applyProtection="1">
      <alignment horizontal="left" vertical="center" shrinkToFit="1"/>
    </xf>
    <xf numFmtId="203" fontId="43" fillId="5" borderId="85" xfId="0" applyNumberFormat="1" applyFont="1" applyFill="1" applyBorder="1" applyAlignment="1" applyProtection="1">
      <alignment horizontal="center" vertical="center"/>
    </xf>
    <xf numFmtId="187" fontId="27" fillId="6" borderId="36" xfId="6" applyNumberFormat="1" applyFont="1" applyFill="1" applyBorder="1" applyAlignment="1">
      <alignment vertical="center"/>
    </xf>
    <xf numFmtId="187" fontId="27" fillId="6" borderId="65" xfId="6" applyNumberFormat="1" applyFont="1" applyFill="1" applyBorder="1" applyAlignment="1">
      <alignment vertical="center"/>
    </xf>
    <xf numFmtId="187" fontId="27" fillId="6" borderId="78" xfId="6" applyNumberFormat="1" applyFont="1" applyFill="1" applyBorder="1" applyAlignment="1">
      <alignment vertical="center"/>
    </xf>
    <xf numFmtId="186" fontId="31" fillId="0" borderId="72" xfId="6" applyNumberFormat="1" applyFont="1" applyFill="1" applyBorder="1" applyAlignment="1">
      <alignment horizontal="center" vertical="center"/>
    </xf>
    <xf numFmtId="186" fontId="31" fillId="0" borderId="101" xfId="6" applyNumberFormat="1" applyFont="1" applyFill="1" applyBorder="1" applyAlignment="1">
      <alignment horizontal="center" vertical="center"/>
    </xf>
    <xf numFmtId="186" fontId="31" fillId="0" borderId="104" xfId="6" applyNumberFormat="1" applyFont="1" applyFill="1" applyBorder="1" applyAlignment="1">
      <alignment horizontal="center" vertical="center"/>
    </xf>
    <xf numFmtId="186" fontId="31" fillId="0" borderId="36" xfId="6" applyNumberFormat="1" applyFont="1" applyFill="1" applyBorder="1" applyAlignment="1">
      <alignment wrapText="1"/>
    </xf>
    <xf numFmtId="186" fontId="31" fillId="0" borderId="65" xfId="6" applyNumberFormat="1" applyFont="1" applyFill="1" applyBorder="1" applyAlignment="1">
      <alignment wrapText="1"/>
    </xf>
    <xf numFmtId="0" fontId="27" fillId="0" borderId="84" xfId="6" applyFont="1" applyFill="1" applyBorder="1" applyAlignment="1">
      <alignment horizontal="center" vertical="center"/>
    </xf>
    <xf numFmtId="0" fontId="27" fillId="0" borderId="85" xfId="6" applyFont="1" applyFill="1" applyBorder="1" applyAlignment="1">
      <alignment horizontal="center" vertical="center"/>
    </xf>
    <xf numFmtId="196" fontId="31" fillId="0" borderId="65" xfId="6" applyNumberFormat="1" applyFont="1" applyFill="1" applyBorder="1" applyAlignment="1">
      <alignment vertical="top" wrapText="1"/>
    </xf>
    <xf numFmtId="196" fontId="31" fillId="0" borderId="78" xfId="6" applyNumberFormat="1" applyFont="1" applyFill="1" applyBorder="1" applyAlignment="1">
      <alignment vertical="top" wrapText="1"/>
    </xf>
    <xf numFmtId="186" fontId="27" fillId="6" borderId="36" xfId="6" applyNumberFormat="1" applyFont="1" applyFill="1" applyBorder="1" applyAlignment="1">
      <alignment vertical="center"/>
    </xf>
    <xf numFmtId="186" fontId="27" fillId="6" borderId="65" xfId="6" applyNumberFormat="1" applyFont="1" applyFill="1" applyBorder="1" applyAlignment="1">
      <alignment vertical="center"/>
    </xf>
    <xf numFmtId="186" fontId="27" fillId="6" borderId="78" xfId="6" applyNumberFormat="1" applyFont="1" applyFill="1" applyBorder="1" applyAlignment="1">
      <alignment vertical="center"/>
    </xf>
    <xf numFmtId="186" fontId="31" fillId="0" borderId="36" xfId="6" applyNumberFormat="1" applyFont="1" applyFill="1" applyBorder="1" applyAlignment="1">
      <alignment vertical="center"/>
    </xf>
    <xf numFmtId="186" fontId="31" fillId="0" borderId="65" xfId="6" applyNumberFormat="1" applyFont="1" applyFill="1" applyBorder="1" applyAlignment="1">
      <alignment vertical="center"/>
    </xf>
    <xf numFmtId="186" fontId="31" fillId="0" borderId="78" xfId="6" applyNumberFormat="1" applyFont="1" applyFill="1" applyBorder="1" applyAlignment="1">
      <alignment vertical="center"/>
    </xf>
    <xf numFmtId="187" fontId="31" fillId="0" borderId="36" xfId="6" applyNumberFormat="1" applyFont="1" applyFill="1" applyBorder="1" applyAlignment="1">
      <alignment vertical="center"/>
    </xf>
    <xf numFmtId="187" fontId="31" fillId="0" borderId="65" xfId="6" applyNumberFormat="1" applyFont="1" applyFill="1" applyBorder="1" applyAlignment="1">
      <alignment vertical="center"/>
    </xf>
    <xf numFmtId="187" fontId="31" fillId="0" borderId="78" xfId="6" applyNumberFormat="1" applyFont="1" applyFill="1" applyBorder="1" applyAlignment="1">
      <alignment vertical="center"/>
    </xf>
    <xf numFmtId="186" fontId="31" fillId="0" borderId="24" xfId="6" applyNumberFormat="1" applyFont="1" applyFill="1" applyBorder="1" applyAlignment="1">
      <alignment wrapText="1"/>
    </xf>
    <xf numFmtId="186" fontId="31" fillId="0" borderId="27" xfId="6" applyNumberFormat="1" applyFont="1" applyFill="1" applyBorder="1" applyAlignment="1">
      <alignment wrapText="1"/>
    </xf>
    <xf numFmtId="186" fontId="31" fillId="0" borderId="97" xfId="6" applyNumberFormat="1" applyFont="1" applyFill="1" applyBorder="1" applyAlignment="1">
      <alignment wrapText="1"/>
    </xf>
    <xf numFmtId="186" fontId="31" fillId="0" borderId="99" xfId="6" applyNumberFormat="1" applyFont="1" applyFill="1" applyBorder="1" applyAlignment="1">
      <alignment wrapText="1"/>
    </xf>
    <xf numFmtId="186" fontId="31" fillId="0" borderId="26" xfId="6" applyNumberFormat="1" applyFont="1" applyFill="1" applyBorder="1" applyAlignment="1">
      <alignment wrapText="1"/>
    </xf>
    <xf numFmtId="186" fontId="31" fillId="0" borderId="28" xfId="6" applyNumberFormat="1" applyFont="1" applyFill="1" applyBorder="1" applyAlignment="1">
      <alignment wrapText="1"/>
    </xf>
    <xf numFmtId="196" fontId="31" fillId="0" borderId="27" xfId="6" applyNumberFormat="1" applyFont="1" applyFill="1" applyBorder="1" applyAlignment="1">
      <alignment vertical="top" wrapText="1"/>
    </xf>
    <xf numFmtId="196" fontId="31" fillId="0" borderId="99" xfId="6" applyNumberFormat="1" applyFont="1" applyFill="1" applyBorder="1" applyAlignment="1">
      <alignment vertical="top" wrapText="1"/>
    </xf>
    <xf numFmtId="196" fontId="31" fillId="0" borderId="28" xfId="6" applyNumberFormat="1" applyFont="1" applyFill="1" applyBorder="1" applyAlignment="1">
      <alignment vertical="top" wrapText="1"/>
    </xf>
    <xf numFmtId="196" fontId="31" fillId="0" borderId="29" xfId="6" applyNumberFormat="1" applyFont="1" applyFill="1" applyBorder="1" applyAlignment="1">
      <alignment vertical="top" wrapText="1"/>
    </xf>
    <xf numFmtId="196" fontId="31" fillId="0" borderId="102" xfId="6" applyNumberFormat="1" applyFont="1" applyFill="1" applyBorder="1" applyAlignment="1">
      <alignment vertical="top" wrapText="1"/>
    </xf>
    <xf numFmtId="196" fontId="31" fillId="0" borderId="31" xfId="6" applyNumberFormat="1" applyFont="1" applyFill="1" applyBorder="1" applyAlignment="1">
      <alignment vertical="top" wrapText="1"/>
    </xf>
    <xf numFmtId="3" fontId="27" fillId="0" borderId="15" xfId="6" applyNumberFormat="1" applyFont="1" applyFill="1" applyBorder="1" applyAlignment="1">
      <alignment vertical="center" wrapText="1"/>
    </xf>
    <xf numFmtId="0" fontId="27" fillId="0" borderId="15" xfId="6" applyFont="1" applyFill="1" applyBorder="1" applyAlignment="1">
      <alignment vertical="center"/>
    </xf>
    <xf numFmtId="185" fontId="27" fillId="0" borderId="27" xfId="6" applyNumberFormat="1" applyFont="1" applyFill="1" applyBorder="1" applyAlignment="1">
      <alignment horizontal="center" vertical="center"/>
    </xf>
    <xf numFmtId="187" fontId="27" fillId="0" borderId="28" xfId="6" applyNumberFormat="1" applyFont="1" applyFill="1" applyBorder="1" applyAlignment="1">
      <alignment horizontal="center" vertical="center"/>
    </xf>
    <xf numFmtId="187" fontId="27" fillId="0" borderId="65" xfId="6" applyNumberFormat="1" applyFont="1" applyFill="1" applyBorder="1" applyAlignment="1">
      <alignment horizontal="center" vertical="center"/>
    </xf>
    <xf numFmtId="0" fontId="27" fillId="4" borderId="84" xfId="6" applyFont="1" applyFill="1" applyBorder="1" applyAlignment="1">
      <alignment horizontal="center" vertical="center"/>
    </xf>
    <xf numFmtId="0" fontId="27" fillId="4" borderId="85" xfId="6" applyFont="1" applyFill="1" applyBorder="1" applyAlignment="1">
      <alignment horizontal="center" vertical="center"/>
    </xf>
    <xf numFmtId="186" fontId="31" fillId="0" borderId="65" xfId="6" applyNumberFormat="1" applyFont="1" applyFill="1" applyBorder="1" applyAlignment="1">
      <alignment vertical="center" wrapText="1"/>
    </xf>
    <xf numFmtId="186" fontId="27" fillId="0" borderId="65" xfId="6" applyNumberFormat="1" applyFont="1" applyFill="1" applyBorder="1" applyAlignment="1">
      <alignment vertical="center" wrapText="1"/>
    </xf>
    <xf numFmtId="3" fontId="27" fillId="4" borderId="15" xfId="6" applyNumberFormat="1" applyFont="1" applyFill="1" applyBorder="1" applyAlignment="1">
      <alignment vertical="center" wrapText="1"/>
    </xf>
    <xf numFmtId="0" fontId="27" fillId="4" borderId="15" xfId="6" applyFont="1" applyFill="1" applyBorder="1" applyAlignment="1">
      <alignment vertical="center"/>
    </xf>
    <xf numFmtId="186" fontId="31" fillId="0" borderId="98" xfId="6" applyNumberFormat="1" applyFont="1" applyFill="1" applyBorder="1" applyAlignment="1">
      <alignment horizontal="center" vertical="center"/>
    </xf>
    <xf numFmtId="186" fontId="31" fillId="0" borderId="100" xfId="6" applyNumberFormat="1" applyFont="1" applyFill="1" applyBorder="1" applyAlignment="1">
      <alignment horizontal="center" vertical="center"/>
    </xf>
    <xf numFmtId="186" fontId="31" fillId="0" borderId="103" xfId="6" applyNumberFormat="1" applyFont="1" applyFill="1" applyBorder="1" applyAlignment="1">
      <alignment horizontal="center" vertical="center"/>
    </xf>
    <xf numFmtId="196" fontId="27" fillId="0" borderId="65" xfId="6" applyNumberFormat="1" applyFont="1" applyFill="1" applyBorder="1" applyAlignment="1">
      <alignment vertical="center" wrapText="1"/>
    </xf>
    <xf numFmtId="186" fontId="31" fillId="0" borderId="24" xfId="6" applyNumberFormat="1" applyFont="1" applyFill="1" applyBorder="1" applyAlignment="1">
      <alignment vertical="center"/>
    </xf>
    <xf numFmtId="186" fontId="31" fillId="0" borderId="27" xfId="6" applyNumberFormat="1" applyFont="1" applyFill="1" applyBorder="1" applyAlignment="1">
      <alignment vertical="center"/>
    </xf>
    <xf numFmtId="186" fontId="31" fillId="0" borderId="92" xfId="6" applyNumberFormat="1" applyFont="1" applyFill="1" applyBorder="1" applyAlignment="1">
      <alignment vertical="center"/>
    </xf>
    <xf numFmtId="186" fontId="31" fillId="0" borderId="29" xfId="6" applyNumberFormat="1" applyFont="1" applyFill="1" applyBorder="1" applyAlignment="1">
      <alignment vertical="center"/>
    </xf>
    <xf numFmtId="3" fontId="27" fillId="0" borderId="29" xfId="6" applyNumberFormat="1" applyFont="1" applyFill="1" applyBorder="1" applyAlignment="1">
      <alignment vertical="center" wrapText="1"/>
    </xf>
    <xf numFmtId="3" fontId="27" fillId="4" borderId="29" xfId="6" applyNumberFormat="1" applyFont="1" applyFill="1" applyBorder="1" applyAlignment="1">
      <alignment vertical="center" wrapText="1"/>
    </xf>
    <xf numFmtId="185" fontId="27" fillId="0" borderId="0" xfId="6" applyNumberFormat="1" applyFont="1" applyFill="1" applyBorder="1" applyAlignment="1">
      <alignment horizontal="center" vertical="center"/>
    </xf>
    <xf numFmtId="3" fontId="27" fillId="0" borderId="24" xfId="6" applyNumberFormat="1" applyFont="1" applyFill="1" applyBorder="1" applyAlignment="1">
      <alignment vertical="center" wrapText="1"/>
    </xf>
    <xf numFmtId="0" fontId="27" fillId="0" borderId="27" xfId="6" applyFont="1" applyFill="1" applyBorder="1" applyAlignment="1">
      <alignment vertical="center"/>
    </xf>
    <xf numFmtId="187" fontId="31" fillId="0" borderId="65" xfId="6" applyNumberFormat="1" applyFont="1" applyFill="1" applyBorder="1" applyAlignment="1">
      <alignment vertical="center" wrapText="1"/>
    </xf>
    <xf numFmtId="186" fontId="27" fillId="0" borderId="78" xfId="6" applyNumberFormat="1" applyFont="1" applyFill="1" applyBorder="1" applyAlignment="1">
      <alignment horizontal="center" vertical="center" wrapText="1"/>
    </xf>
    <xf numFmtId="186" fontId="27" fillId="6" borderId="78" xfId="6" applyNumberFormat="1" applyFont="1" applyFill="1" applyBorder="1" applyAlignment="1">
      <alignment horizontal="center" vertical="center" wrapText="1"/>
    </xf>
    <xf numFmtId="186" fontId="27" fillId="0" borderId="95" xfId="6" applyNumberFormat="1" applyFont="1" applyFill="1" applyBorder="1" applyAlignment="1">
      <alignment horizontal="center" vertical="center" wrapText="1"/>
    </xf>
    <xf numFmtId="186" fontId="27" fillId="0" borderId="96" xfId="6" applyNumberFormat="1" applyFont="1" applyFill="1" applyBorder="1" applyAlignment="1">
      <alignment horizontal="center" vertical="center" wrapText="1"/>
    </xf>
    <xf numFmtId="3" fontId="27" fillId="6" borderId="36" xfId="6" applyNumberFormat="1" applyFont="1" applyFill="1" applyBorder="1" applyAlignment="1">
      <alignment horizontal="center" vertical="center" wrapText="1"/>
    </xf>
    <xf numFmtId="3" fontId="27" fillId="6" borderId="65" xfId="6" applyNumberFormat="1" applyFont="1" applyFill="1" applyBorder="1" applyAlignment="1">
      <alignment horizontal="center" vertical="center" wrapText="1"/>
    </xf>
    <xf numFmtId="187" fontId="27" fillId="0" borderId="36" xfId="6" applyNumberFormat="1" applyFont="1" applyFill="1" applyBorder="1" applyAlignment="1">
      <alignment horizontal="center" vertical="center" wrapText="1"/>
    </xf>
    <xf numFmtId="187" fontId="27" fillId="0" borderId="65" xfId="6" applyNumberFormat="1" applyFont="1" applyFill="1" applyBorder="1" applyAlignment="1">
      <alignment horizontal="center" vertical="center" wrapText="1"/>
    </xf>
    <xf numFmtId="3" fontId="27" fillId="0" borderId="75" xfId="6" applyNumberFormat="1" applyFont="1" applyFill="1" applyBorder="1" applyAlignment="1">
      <alignment horizontal="center" vertical="center"/>
    </xf>
    <xf numFmtId="3" fontId="27" fillId="0" borderId="48" xfId="6" applyNumberFormat="1" applyFont="1" applyFill="1" applyBorder="1" applyAlignment="1">
      <alignment horizontal="center" vertical="center"/>
    </xf>
    <xf numFmtId="3" fontId="27" fillId="0" borderId="51" xfId="6" applyNumberFormat="1" applyFont="1" applyFill="1" applyBorder="1" applyAlignment="1">
      <alignment horizontal="center" vertical="center"/>
    </xf>
    <xf numFmtId="3" fontId="27" fillId="0" borderId="142" xfId="6" applyNumberFormat="1" applyFont="1" applyFill="1" applyBorder="1" applyAlignment="1">
      <alignment horizontal="center" vertical="center" wrapText="1"/>
    </xf>
    <xf numFmtId="3" fontId="27" fillId="0" borderId="101" xfId="6" applyNumberFormat="1" applyFont="1" applyFill="1" applyBorder="1" applyAlignment="1">
      <alignment horizontal="center" vertical="center" wrapText="1"/>
    </xf>
    <xf numFmtId="20" fontId="27" fillId="0" borderId="80" xfId="6" applyNumberFormat="1" applyFont="1" applyFill="1" applyBorder="1" applyAlignment="1">
      <alignment horizontal="center" vertical="center" wrapText="1"/>
    </xf>
    <xf numFmtId="20" fontId="27" fillId="0" borderId="99" xfId="6" applyNumberFormat="1" applyFont="1" applyFill="1" applyBorder="1" applyAlignment="1">
      <alignment horizontal="center" vertical="center" wrapText="1"/>
    </xf>
    <xf numFmtId="3" fontId="27" fillId="0" borderId="80" xfId="6" applyNumberFormat="1" applyFont="1" applyFill="1" applyBorder="1" applyAlignment="1">
      <alignment horizontal="center" vertical="center" wrapText="1"/>
    </xf>
    <xf numFmtId="3" fontId="27" fillId="0" borderId="99" xfId="6" applyNumberFormat="1" applyFont="1" applyFill="1" applyBorder="1" applyAlignment="1">
      <alignment horizontal="center" vertical="center" wrapText="1"/>
    </xf>
    <xf numFmtId="3" fontId="27" fillId="0" borderId="79" xfId="6" applyNumberFormat="1" applyFont="1" applyFill="1" applyBorder="1" applyAlignment="1">
      <alignment horizontal="center" vertical="center" wrapText="1"/>
    </xf>
    <xf numFmtId="3" fontId="27" fillId="0" borderId="100" xfId="6" applyNumberFormat="1" applyFont="1" applyFill="1" applyBorder="1" applyAlignment="1">
      <alignment horizontal="center" vertical="center" wrapText="1"/>
    </xf>
    <xf numFmtId="3" fontId="27" fillId="0" borderId="24" xfId="6" applyNumberFormat="1" applyFont="1" applyFill="1" applyBorder="1" applyAlignment="1">
      <alignment horizontal="left" vertical="center" indent="1"/>
    </xf>
    <xf numFmtId="3" fontId="27" fillId="0" borderId="25" xfId="6" applyNumberFormat="1" applyFont="1" applyFill="1" applyBorder="1" applyAlignment="1">
      <alignment horizontal="left" vertical="center" indent="1"/>
    </xf>
    <xf numFmtId="3" fontId="27" fillId="0" borderId="26" xfId="6" applyNumberFormat="1" applyFont="1" applyFill="1" applyBorder="1" applyAlignment="1">
      <alignment horizontal="left" vertical="center" indent="1"/>
    </xf>
    <xf numFmtId="3" fontId="27" fillId="0" borderId="27" xfId="6" applyNumberFormat="1" applyFont="1" applyFill="1" applyBorder="1" applyAlignment="1">
      <alignment horizontal="left" vertical="center" indent="1"/>
    </xf>
    <xf numFmtId="3" fontId="27" fillId="0" borderId="0" xfId="6" applyNumberFormat="1" applyFont="1" applyFill="1" applyBorder="1" applyAlignment="1">
      <alignment horizontal="left" vertical="center" indent="1"/>
    </xf>
    <xf numFmtId="3" fontId="27" fillId="0" borderId="28" xfId="6" applyNumberFormat="1" applyFont="1" applyFill="1" applyBorder="1" applyAlignment="1">
      <alignment horizontal="left" vertical="center" indent="1"/>
    </xf>
    <xf numFmtId="186" fontId="27" fillId="0" borderId="78" xfId="6" applyNumberFormat="1" applyFont="1" applyFill="1" applyBorder="1" applyAlignment="1">
      <alignment horizontal="center" vertical="center"/>
    </xf>
    <xf numFmtId="185" fontId="27" fillId="0" borderId="36" xfId="6" applyNumberFormat="1" applyFont="1" applyFill="1" applyBorder="1" applyAlignment="1">
      <alignment horizontal="center" vertical="center" wrapText="1"/>
    </xf>
    <xf numFmtId="185" fontId="27" fillId="0" borderId="65"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xf>
    <xf numFmtId="185" fontId="27" fillId="0" borderId="35" xfId="6" applyNumberFormat="1" applyFont="1" applyFill="1" applyBorder="1" applyAlignment="1">
      <alignment horizontal="center" vertical="center"/>
    </xf>
    <xf numFmtId="3" fontId="27" fillId="0" borderId="15" xfId="6" applyNumberFormat="1" applyFont="1" applyFill="1" applyBorder="1" applyAlignment="1">
      <alignment horizontal="center" vertical="center"/>
    </xf>
    <xf numFmtId="189" fontId="31" fillId="0" borderId="36" xfId="6" applyNumberFormat="1" applyFont="1" applyFill="1" applyBorder="1" applyAlignment="1">
      <alignment horizontal="center"/>
    </xf>
    <xf numFmtId="189" fontId="31" fillId="0" borderId="65" xfId="6" applyNumberFormat="1" applyFont="1" applyFill="1" applyBorder="1" applyAlignment="1">
      <alignment horizontal="center"/>
    </xf>
    <xf numFmtId="190" fontId="31" fillId="0" borderId="36" xfId="6" applyNumberFormat="1" applyFont="1" applyFill="1" applyBorder="1" applyAlignment="1">
      <alignment horizontal="center" vertical="center"/>
    </xf>
    <xf numFmtId="190" fontId="31" fillId="0" borderId="65" xfId="6" applyNumberFormat="1" applyFont="1" applyFill="1" applyBorder="1" applyAlignment="1">
      <alignment horizontal="center" vertical="center"/>
    </xf>
    <xf numFmtId="189" fontId="31" fillId="0" borderId="65" xfId="6" applyNumberFormat="1" applyFont="1" applyFill="1" applyBorder="1" applyAlignment="1">
      <alignment horizontal="center" vertical="top"/>
    </xf>
    <xf numFmtId="189" fontId="27" fillId="0" borderId="0" xfId="6" applyNumberFormat="1" applyFont="1" applyFill="1" applyBorder="1" applyAlignment="1">
      <alignment horizontal="center"/>
    </xf>
    <xf numFmtId="190" fontId="27" fillId="0" borderId="0" xfId="6" applyNumberFormat="1" applyFont="1" applyFill="1" applyBorder="1" applyAlignment="1">
      <alignment horizontal="center" vertical="center"/>
    </xf>
    <xf numFmtId="189" fontId="27" fillId="0" borderId="0" xfId="6" applyNumberFormat="1" applyFont="1" applyFill="1" applyBorder="1" applyAlignment="1">
      <alignment horizontal="center" vertical="top"/>
    </xf>
    <xf numFmtId="186" fontId="31" fillId="0" borderId="98" xfId="6" applyNumberFormat="1" applyFont="1" applyFill="1" applyBorder="1" applyAlignment="1">
      <alignment wrapText="1"/>
    </xf>
    <xf numFmtId="186" fontId="31" fillId="0" borderId="100" xfId="6" applyNumberFormat="1" applyFont="1" applyFill="1" applyBorder="1" applyAlignment="1">
      <alignment wrapText="1"/>
    </xf>
    <xf numFmtId="196" fontId="27" fillId="0" borderId="0" xfId="6" applyNumberFormat="1" applyFont="1" applyFill="1" applyBorder="1" applyAlignment="1">
      <alignment vertical="top" wrapText="1"/>
    </xf>
    <xf numFmtId="186" fontId="27" fillId="0" borderId="0" xfId="6" applyNumberFormat="1" applyFont="1" applyFill="1" applyBorder="1" applyAlignment="1">
      <alignment wrapText="1"/>
    </xf>
    <xf numFmtId="0" fontId="32" fillId="0" borderId="27" xfId="7" applyFont="1" applyFill="1" applyBorder="1" applyAlignment="1">
      <alignment vertical="center" wrapText="1"/>
    </xf>
    <xf numFmtId="0" fontId="32" fillId="0" borderId="29" xfId="7" applyFont="1" applyFill="1" applyBorder="1" applyAlignment="1">
      <alignment vertical="center" wrapText="1"/>
    </xf>
    <xf numFmtId="0" fontId="32" fillId="0" borderId="28" xfId="7" applyFont="1" applyFill="1" applyBorder="1" applyAlignment="1">
      <alignment vertical="center" wrapText="1"/>
    </xf>
    <xf numFmtId="0" fontId="32" fillId="0" borderId="31" xfId="7" applyFont="1" applyFill="1" applyBorder="1" applyAlignment="1">
      <alignment vertical="center" wrapText="1"/>
    </xf>
    <xf numFmtId="0" fontId="32" fillId="0" borderId="25" xfId="7" applyFont="1" applyFill="1" applyBorder="1" applyAlignment="1">
      <alignment wrapText="1"/>
    </xf>
    <xf numFmtId="0" fontId="32" fillId="0" borderId="26" xfId="7" applyFont="1" applyFill="1" applyBorder="1" applyAlignment="1">
      <alignment wrapText="1"/>
    </xf>
    <xf numFmtId="0" fontId="15" fillId="0" borderId="36" xfId="7" applyFont="1" applyFill="1" applyBorder="1" applyAlignment="1">
      <alignment vertical="center" wrapText="1"/>
    </xf>
    <xf numFmtId="0" fontId="32" fillId="0" borderId="65" xfId="7" applyFont="1" applyFill="1" applyBorder="1" applyAlignment="1">
      <alignment vertical="center" wrapText="1"/>
    </xf>
    <xf numFmtId="0" fontId="32" fillId="0" borderId="78" xfId="7" applyFont="1" applyFill="1" applyBorder="1" applyAlignment="1">
      <alignment vertical="center" wrapText="1"/>
    </xf>
    <xf numFmtId="0" fontId="3" fillId="0" borderId="0" xfId="7" applyFont="1" applyFill="1" applyBorder="1" applyAlignment="1">
      <alignment horizontal="left" vertical="center" wrapText="1"/>
    </xf>
    <xf numFmtId="0" fontId="3" fillId="0" borderId="0" xfId="7" applyFont="1" applyFill="1" applyBorder="1" applyAlignment="1">
      <alignment horizontal="right" vertical="center" wrapText="1"/>
    </xf>
    <xf numFmtId="0" fontId="3" fillId="0" borderId="30" xfId="7" applyFont="1" applyFill="1" applyBorder="1" applyAlignment="1">
      <alignment horizontal="right" vertical="center" wrapText="1"/>
    </xf>
    <xf numFmtId="0" fontId="3" fillId="0" borderId="24" xfId="7" applyFont="1" applyFill="1" applyBorder="1" applyAlignment="1">
      <alignment horizontal="center" wrapText="1"/>
    </xf>
    <xf numFmtId="186" fontId="3" fillId="0" borderId="29" xfId="7" applyNumberFormat="1" applyFont="1" applyFill="1" applyBorder="1" applyAlignment="1">
      <alignment horizontal="right" vertical="center"/>
    </xf>
    <xf numFmtId="186" fontId="3" fillId="0" borderId="30" xfId="7" applyNumberFormat="1" applyFont="1" applyFill="1" applyBorder="1" applyAlignment="1">
      <alignment horizontal="right" vertical="center"/>
    </xf>
    <xf numFmtId="0" fontId="3" fillId="0" borderId="30" xfId="7" applyFont="1" applyFill="1" applyBorder="1" applyAlignment="1">
      <alignment horizontal="left" vertical="center"/>
    </xf>
    <xf numFmtId="0" fontId="3" fillId="0" borderId="31" xfId="7" applyFont="1" applyFill="1" applyBorder="1" applyAlignment="1">
      <alignment horizontal="left" vertical="center"/>
    </xf>
    <xf numFmtId="0" fontId="15" fillId="0" borderId="26" xfId="7" applyFont="1" applyFill="1" applyBorder="1" applyAlignment="1">
      <alignment vertical="center" wrapText="1"/>
    </xf>
    <xf numFmtId="186" fontId="3" fillId="0" borderId="0" xfId="7" applyNumberFormat="1" applyFont="1" applyFill="1" applyBorder="1" applyAlignment="1">
      <alignment horizontal="center" vertical="center"/>
    </xf>
    <xf numFmtId="0" fontId="3" fillId="0" borderId="30" xfId="7" applyFont="1" applyFill="1" applyBorder="1" applyAlignment="1">
      <alignment horizontal="right" vertical="center"/>
    </xf>
    <xf numFmtId="0" fontId="3" fillId="0" borderId="31" xfId="7" applyFont="1" applyFill="1" applyBorder="1" applyAlignment="1">
      <alignment horizontal="right" vertical="center"/>
    </xf>
  </cellXfs>
  <cellStyles count="10">
    <cellStyle name="パーセント 2 2" xfId="3"/>
    <cellStyle name="パーセント 3" xfId="4"/>
    <cellStyle name="桁区切り" xfId="9" builtinId="6"/>
    <cellStyle name="桁区切り 3" xfId="5"/>
    <cellStyle name="標準" xfId="0" builtinId="0"/>
    <cellStyle name="標準 2 3" xfId="7"/>
    <cellStyle name="標準 4 2" xfId="6"/>
    <cellStyle name="標準 7" xfId="2"/>
    <cellStyle name="標準 8" xfId="1"/>
    <cellStyle name="標準 8 3" xfId="8"/>
  </cellStyles>
  <dxfs count="287">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numFmt numFmtId="207" formatCode="0;;;@"/>
    </dxf>
    <dxf>
      <fill>
        <patternFill>
          <bgColor theme="4"/>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328083</xdr:colOff>
      <xdr:row>0</xdr:row>
      <xdr:rowOff>317500</xdr:rowOff>
    </xdr:from>
    <xdr:to>
      <xdr:col>2</xdr:col>
      <xdr:colOff>582084</xdr:colOff>
      <xdr:row>1</xdr:row>
      <xdr:rowOff>179916</xdr:rowOff>
    </xdr:to>
    <xdr:sp macro="" textlink="">
      <xdr:nvSpPr>
        <xdr:cNvPr id="2" name="テキスト ボックス 1"/>
        <xdr:cNvSpPr txBox="1"/>
      </xdr:nvSpPr>
      <xdr:spPr>
        <a:xfrm>
          <a:off x="328083" y="317500"/>
          <a:ext cx="1375834" cy="3598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0</xdr:row>
      <xdr:rowOff>137583</xdr:rowOff>
    </xdr:from>
    <xdr:to>
      <xdr:col>8</xdr:col>
      <xdr:colOff>74084</xdr:colOff>
      <xdr:row>1</xdr:row>
      <xdr:rowOff>169333</xdr:rowOff>
    </xdr:to>
    <xdr:sp macro="" textlink="">
      <xdr:nvSpPr>
        <xdr:cNvPr id="2" name="テキスト ボックス 1"/>
        <xdr:cNvSpPr txBox="1"/>
      </xdr:nvSpPr>
      <xdr:spPr>
        <a:xfrm>
          <a:off x="1852083" y="137583"/>
          <a:ext cx="1375834" cy="3598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25978</xdr:colOff>
      <xdr:row>17</xdr:row>
      <xdr:rowOff>17318</xdr:rowOff>
    </xdr:from>
    <xdr:to>
      <xdr:col>25</xdr:col>
      <xdr:colOff>112568</xdr:colOff>
      <xdr:row>63</xdr:row>
      <xdr:rowOff>8659</xdr:rowOff>
    </xdr:to>
    <xdr:sp macro="" textlink="">
      <xdr:nvSpPr>
        <xdr:cNvPr id="2" name="大かっこ 1"/>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4" name="大かっこ 3"/>
        <xdr:cNvSpPr/>
      </xdr:nvSpPr>
      <xdr:spPr>
        <a:xfrm>
          <a:off x="9465253" y="270336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5" name="大かっこ 4"/>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6" name="大かっこ 5"/>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7" name="大かっこ 6"/>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8" name="大かっこ 7"/>
        <xdr:cNvSpPr/>
      </xdr:nvSpPr>
      <xdr:spPr>
        <a:xfrm>
          <a:off x="9465253" y="2789093"/>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357188</xdr:colOff>
      <xdr:row>1</xdr:row>
      <xdr:rowOff>47625</xdr:rowOff>
    </xdr:from>
    <xdr:to>
      <xdr:col>3</xdr:col>
      <xdr:colOff>42334</xdr:colOff>
      <xdr:row>3</xdr:row>
      <xdr:rowOff>74083</xdr:rowOff>
    </xdr:to>
    <xdr:sp macro="" textlink="">
      <xdr:nvSpPr>
        <xdr:cNvPr id="9" name="テキスト ボックス 8"/>
        <xdr:cNvSpPr txBox="1"/>
      </xdr:nvSpPr>
      <xdr:spPr>
        <a:xfrm>
          <a:off x="357188" y="214313"/>
          <a:ext cx="1375834" cy="3598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42333</xdr:colOff>
      <xdr:row>0</xdr:row>
      <xdr:rowOff>158750</xdr:rowOff>
    </xdr:from>
    <xdr:to>
      <xdr:col>11</xdr:col>
      <xdr:colOff>10584</xdr:colOff>
      <xdr:row>1</xdr:row>
      <xdr:rowOff>190500</xdr:rowOff>
    </xdr:to>
    <xdr:sp macro="" textlink="">
      <xdr:nvSpPr>
        <xdr:cNvPr id="2" name="テキスト ボックス 1"/>
        <xdr:cNvSpPr txBox="1"/>
      </xdr:nvSpPr>
      <xdr:spPr>
        <a:xfrm>
          <a:off x="2391833" y="158750"/>
          <a:ext cx="1375834" cy="359833"/>
        </a:xfrm>
        <a:prstGeom prst="rect">
          <a:avLst/>
        </a:prstGeom>
        <a:solidFill>
          <a:srgbClr val="00206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bg1"/>
              </a:solidFill>
            </a:rPr>
            <a:t>R2</a:t>
          </a:r>
          <a:r>
            <a:rPr kumimoji="1" lang="ja-JP" altLang="en-US" sz="1100">
              <a:solidFill>
                <a:schemeClr val="bg1"/>
              </a:solidFill>
            </a:rPr>
            <a:t>単価に更新済み</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60"/>
  <sheetViews>
    <sheetView tabSelected="1" view="pageBreakPreview" zoomScale="96" zoomScaleNormal="100" zoomScaleSheetLayoutView="96" workbookViewId="0">
      <selection activeCell="BC12" sqref="BC12"/>
    </sheetView>
  </sheetViews>
  <sheetFormatPr defaultRowHeight="13.5"/>
  <cols>
    <col min="1" max="32" width="2.75" style="140" customWidth="1"/>
    <col min="33" max="33" width="3" style="140" customWidth="1"/>
    <col min="34" max="49" width="9" style="140" hidden="1" customWidth="1"/>
    <col min="50" max="54" width="0" style="140" hidden="1" customWidth="1"/>
    <col min="55" max="16384" width="9" style="140"/>
  </cols>
  <sheetData>
    <row r="1" spans="1:53" ht="14.25" thickBot="1">
      <c r="A1" s="301"/>
      <c r="B1" s="301"/>
      <c r="C1" s="301"/>
      <c r="D1" s="301"/>
      <c r="E1" s="301"/>
      <c r="F1" s="301"/>
      <c r="G1" s="301"/>
      <c r="H1" s="301"/>
      <c r="I1" s="301"/>
      <c r="J1" s="301"/>
      <c r="K1" s="301"/>
      <c r="L1" s="301"/>
      <c r="M1" s="301"/>
      <c r="N1" s="301"/>
      <c r="O1" s="301"/>
      <c r="P1" s="301"/>
      <c r="Q1" s="301"/>
      <c r="R1" s="300"/>
      <c r="S1" s="367"/>
      <c r="T1" s="367"/>
      <c r="U1" s="301"/>
      <c r="V1" s="302"/>
      <c r="W1" s="302"/>
      <c r="X1" s="302"/>
      <c r="Y1" s="302"/>
      <c r="Z1" s="302"/>
      <c r="AA1" s="368">
        <f ca="1">TODAY()</f>
        <v>44203</v>
      </c>
      <c r="AB1" s="368"/>
      <c r="AC1" s="368"/>
      <c r="AD1" s="368"/>
      <c r="AE1" s="368"/>
      <c r="AF1" s="368"/>
      <c r="AL1" s="1"/>
      <c r="AM1" s="2"/>
      <c r="AN1" s="2"/>
      <c r="AO1" s="1" t="s">
        <v>0</v>
      </c>
      <c r="AP1" s="1"/>
      <c r="AX1" s="140" t="s">
        <v>556</v>
      </c>
      <c r="AZ1" s="140" t="s">
        <v>557</v>
      </c>
    </row>
    <row r="2" spans="1:53" ht="14.25" customHeight="1">
      <c r="A2" s="301"/>
      <c r="B2" s="538" t="s">
        <v>437</v>
      </c>
      <c r="C2" s="539"/>
      <c r="D2" s="539"/>
      <c r="E2" s="539"/>
      <c r="F2" s="539"/>
      <c r="G2" s="539"/>
      <c r="H2" s="539"/>
      <c r="I2" s="539"/>
      <c r="J2" s="539"/>
      <c r="K2" s="539"/>
      <c r="L2" s="539"/>
      <c r="M2" s="540"/>
      <c r="N2" s="301"/>
      <c r="O2" s="301"/>
      <c r="P2" s="301"/>
      <c r="Q2" s="301"/>
      <c r="R2" s="547" t="s">
        <v>536</v>
      </c>
      <c r="S2" s="548"/>
      <c r="T2" s="548"/>
      <c r="U2" s="549"/>
      <c r="V2" s="369" t="s">
        <v>537</v>
      </c>
      <c r="W2" s="370"/>
      <c r="X2" s="370"/>
      <c r="Y2" s="371"/>
      <c r="Z2" s="371"/>
      <c r="AA2" s="371"/>
      <c r="AB2" s="371"/>
      <c r="AC2" s="371"/>
      <c r="AD2" s="370" t="s">
        <v>450</v>
      </c>
      <c r="AE2" s="370"/>
      <c r="AF2" s="372"/>
      <c r="AL2" s="1"/>
      <c r="AM2" s="2"/>
      <c r="AN2" s="2"/>
      <c r="AO2" s="1">
        <v>1</v>
      </c>
      <c r="AP2" s="1">
        <v>15</v>
      </c>
      <c r="AY2" s="140" t="s">
        <v>558</v>
      </c>
      <c r="BA2" s="140">
        <v>0</v>
      </c>
    </row>
    <row r="3" spans="1:53" ht="14.25" customHeight="1">
      <c r="A3" s="301"/>
      <c r="B3" s="541"/>
      <c r="C3" s="542"/>
      <c r="D3" s="542"/>
      <c r="E3" s="542"/>
      <c r="F3" s="542"/>
      <c r="G3" s="542"/>
      <c r="H3" s="542"/>
      <c r="I3" s="542"/>
      <c r="J3" s="542"/>
      <c r="K3" s="542"/>
      <c r="L3" s="542"/>
      <c r="M3" s="543"/>
      <c r="N3" s="301"/>
      <c r="O3" s="301"/>
      <c r="P3" s="301"/>
      <c r="Q3" s="301"/>
      <c r="R3" s="373" t="s">
        <v>1</v>
      </c>
      <c r="S3" s="374"/>
      <c r="T3" s="374"/>
      <c r="U3" s="375"/>
      <c r="V3" s="550" t="s">
        <v>555</v>
      </c>
      <c r="W3" s="551"/>
      <c r="X3" s="551"/>
      <c r="Y3" s="551"/>
      <c r="Z3" s="551"/>
      <c r="AA3" s="551"/>
      <c r="AB3" s="551"/>
      <c r="AC3" s="551"/>
      <c r="AD3" s="551"/>
      <c r="AE3" s="551"/>
      <c r="AF3" s="552"/>
      <c r="AL3" s="1"/>
      <c r="AM3" s="2"/>
      <c r="AN3" s="2"/>
      <c r="AO3" s="3">
        <v>16</v>
      </c>
      <c r="AP3" s="3">
        <v>25</v>
      </c>
      <c r="AV3" s="140" t="s">
        <v>550</v>
      </c>
      <c r="AY3" s="140" t="s">
        <v>559</v>
      </c>
      <c r="BA3" s="140">
        <v>2</v>
      </c>
    </row>
    <row r="4" spans="1:53" ht="14.25" customHeight="1">
      <c r="A4" s="301"/>
      <c r="B4" s="541"/>
      <c r="C4" s="542"/>
      <c r="D4" s="542"/>
      <c r="E4" s="542"/>
      <c r="F4" s="542"/>
      <c r="G4" s="542"/>
      <c r="H4" s="542"/>
      <c r="I4" s="542"/>
      <c r="J4" s="542"/>
      <c r="K4" s="542"/>
      <c r="L4" s="542"/>
      <c r="M4" s="543"/>
      <c r="N4" s="301"/>
      <c r="O4" s="301"/>
      <c r="P4" s="301"/>
      <c r="Q4" s="301"/>
      <c r="R4" s="373" t="s">
        <v>2</v>
      </c>
      <c r="S4" s="374"/>
      <c r="T4" s="374"/>
      <c r="U4" s="375"/>
      <c r="V4" s="376"/>
      <c r="W4" s="377"/>
      <c r="X4" s="377"/>
      <c r="Y4" s="377"/>
      <c r="Z4" s="377"/>
      <c r="AA4" s="377"/>
      <c r="AB4" s="377"/>
      <c r="AC4" s="377"/>
      <c r="AD4" s="377"/>
      <c r="AE4" s="377"/>
      <c r="AF4" s="378"/>
      <c r="AL4" s="1"/>
      <c r="AO4" s="3">
        <v>26</v>
      </c>
      <c r="AP4" s="3">
        <v>35</v>
      </c>
      <c r="AT4" s="4" t="s">
        <v>3</v>
      </c>
      <c r="AU4" s="2" t="e">
        <f>$AA$16&amp;AT4</f>
        <v>#N/A</v>
      </c>
      <c r="AV4" s="2" t="e">
        <f>$AJ$21&amp;AT4</f>
        <v>#N/A</v>
      </c>
      <c r="AY4" s="140" t="s">
        <v>560</v>
      </c>
      <c r="BA4" s="140">
        <v>3</v>
      </c>
    </row>
    <row r="5" spans="1:53" ht="14.25" customHeight="1">
      <c r="A5" s="301"/>
      <c r="B5" s="541"/>
      <c r="C5" s="542"/>
      <c r="D5" s="542"/>
      <c r="E5" s="542"/>
      <c r="F5" s="542"/>
      <c r="G5" s="542"/>
      <c r="H5" s="542"/>
      <c r="I5" s="542"/>
      <c r="J5" s="542"/>
      <c r="K5" s="542"/>
      <c r="L5" s="542"/>
      <c r="M5" s="543"/>
      <c r="N5" s="301"/>
      <c r="O5" s="301"/>
      <c r="P5" s="301"/>
      <c r="Q5" s="301"/>
      <c r="R5" s="379" t="s">
        <v>538</v>
      </c>
      <c r="S5" s="380"/>
      <c r="T5" s="380"/>
      <c r="U5" s="381"/>
      <c r="V5" s="385"/>
      <c r="W5" s="386"/>
      <c r="X5" s="386"/>
      <c r="Y5" s="386"/>
      <c r="Z5" s="386"/>
      <c r="AA5" s="386"/>
      <c r="AB5" s="386"/>
      <c r="AC5" s="386"/>
      <c r="AD5" s="386"/>
      <c r="AE5" s="386"/>
      <c r="AF5" s="387"/>
      <c r="AL5" s="1"/>
      <c r="AO5" s="3"/>
      <c r="AP5" s="3"/>
      <c r="AT5" s="4"/>
      <c r="AU5" s="2"/>
      <c r="AV5" s="2"/>
      <c r="AY5" s="140" t="s">
        <v>561</v>
      </c>
      <c r="BA5" s="140">
        <v>4</v>
      </c>
    </row>
    <row r="6" spans="1:53" ht="14.25" customHeight="1">
      <c r="A6" s="301"/>
      <c r="B6" s="541"/>
      <c r="C6" s="542"/>
      <c r="D6" s="542"/>
      <c r="E6" s="542"/>
      <c r="F6" s="542"/>
      <c r="G6" s="542"/>
      <c r="H6" s="542"/>
      <c r="I6" s="542"/>
      <c r="J6" s="542"/>
      <c r="K6" s="542"/>
      <c r="L6" s="542"/>
      <c r="M6" s="543"/>
      <c r="N6" s="301"/>
      <c r="O6" s="301"/>
      <c r="P6" s="301"/>
      <c r="Q6" s="301"/>
      <c r="R6" s="382"/>
      <c r="S6" s="383"/>
      <c r="T6" s="383"/>
      <c r="U6" s="384"/>
      <c r="V6" s="388"/>
      <c r="W6" s="389"/>
      <c r="X6" s="389"/>
      <c r="Y6" s="389"/>
      <c r="Z6" s="389"/>
      <c r="AA6" s="389"/>
      <c r="AB6" s="389"/>
      <c r="AC6" s="389"/>
      <c r="AD6" s="389"/>
      <c r="AE6" s="389"/>
      <c r="AF6" s="390"/>
      <c r="AL6" s="1"/>
      <c r="AO6" s="3">
        <v>36</v>
      </c>
      <c r="AP6" s="3">
        <v>45</v>
      </c>
      <c r="AT6" s="5" t="s">
        <v>4</v>
      </c>
      <c r="AU6" s="2" t="e">
        <f>$AA$16&amp;AT6</f>
        <v>#N/A</v>
      </c>
      <c r="AV6" s="2" t="e">
        <f>$AJ$21&amp;AT6</f>
        <v>#N/A</v>
      </c>
      <c r="AY6" s="140" t="s">
        <v>562</v>
      </c>
      <c r="BA6" s="140">
        <v>5</v>
      </c>
    </row>
    <row r="7" spans="1:53" ht="15" customHeight="1" thickBot="1">
      <c r="A7" s="301"/>
      <c r="B7" s="544"/>
      <c r="C7" s="545"/>
      <c r="D7" s="545"/>
      <c r="E7" s="545"/>
      <c r="F7" s="545"/>
      <c r="G7" s="545"/>
      <c r="H7" s="545"/>
      <c r="I7" s="545"/>
      <c r="J7" s="545"/>
      <c r="K7" s="545"/>
      <c r="L7" s="545"/>
      <c r="M7" s="546"/>
      <c r="N7" s="301"/>
      <c r="O7" s="301"/>
      <c r="P7" s="301"/>
      <c r="Q7" s="301"/>
      <c r="R7" s="530" t="s">
        <v>539</v>
      </c>
      <c r="S7" s="531"/>
      <c r="T7" s="531"/>
      <c r="U7" s="532"/>
      <c r="V7" s="533"/>
      <c r="W7" s="534"/>
      <c r="X7" s="534"/>
      <c r="Y7" s="534"/>
      <c r="Z7" s="534"/>
      <c r="AA7" s="534"/>
      <c r="AB7" s="534"/>
      <c r="AC7" s="534"/>
      <c r="AD7" s="534"/>
      <c r="AE7" s="534"/>
      <c r="AF7" s="535"/>
      <c r="AL7" s="1"/>
      <c r="AO7" s="3">
        <v>46</v>
      </c>
      <c r="AP7" s="3">
        <v>60</v>
      </c>
      <c r="AT7" s="5" t="s">
        <v>5</v>
      </c>
      <c r="AU7" s="2" t="e">
        <f>$AA$16&amp;"１，２歳児"</f>
        <v>#N/A</v>
      </c>
      <c r="AV7" s="2" t="e">
        <f>$AJ$21&amp;"１，２歳児"</f>
        <v>#N/A</v>
      </c>
      <c r="AY7" s="140" t="s">
        <v>563</v>
      </c>
      <c r="BA7" s="140">
        <v>6</v>
      </c>
    </row>
    <row r="8" spans="1:53" ht="3" customHeight="1">
      <c r="A8" s="301"/>
      <c r="B8" s="301"/>
      <c r="C8" s="301"/>
      <c r="D8" s="301"/>
      <c r="E8" s="301"/>
      <c r="F8" s="301"/>
      <c r="G8" s="301"/>
      <c r="H8" s="301"/>
      <c r="I8" s="301"/>
      <c r="J8" s="301"/>
      <c r="K8" s="301"/>
      <c r="L8" s="301"/>
      <c r="M8" s="301"/>
      <c r="N8" s="301"/>
      <c r="O8" s="301"/>
      <c r="P8" s="301"/>
      <c r="Q8" s="301"/>
      <c r="R8" s="536"/>
      <c r="S8" s="536"/>
      <c r="T8" s="536"/>
      <c r="U8" s="536"/>
      <c r="V8" s="537"/>
      <c r="W8" s="537"/>
      <c r="X8" s="537"/>
      <c r="Y8" s="537"/>
      <c r="Z8" s="537"/>
      <c r="AA8" s="537"/>
      <c r="AB8" s="537"/>
      <c r="AC8" s="537"/>
      <c r="AD8" s="537"/>
      <c r="AE8" s="537"/>
      <c r="AF8" s="537"/>
      <c r="AL8" s="1"/>
      <c r="AO8" s="3">
        <v>61</v>
      </c>
      <c r="AP8" s="3">
        <v>75</v>
      </c>
      <c r="AT8" s="5" t="s">
        <v>6</v>
      </c>
      <c r="AU8" s="2" t="e">
        <f>$AA$16&amp;"１，２歳児"</f>
        <v>#N/A</v>
      </c>
      <c r="AV8" s="2" t="e">
        <f>$AJ$21&amp;"１，２歳児"</f>
        <v>#N/A</v>
      </c>
      <c r="AY8" s="140" t="s">
        <v>564</v>
      </c>
      <c r="BA8" s="140">
        <v>7</v>
      </c>
    </row>
    <row r="9" spans="1:53" ht="6.75" customHeight="1">
      <c r="A9" s="301"/>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L9" s="1"/>
      <c r="AO9" s="3">
        <v>76</v>
      </c>
      <c r="AP9" s="3">
        <v>90</v>
      </c>
      <c r="AT9" s="5" t="s">
        <v>7</v>
      </c>
      <c r="AU9" s="2" t="e">
        <f>$AA$16&amp;AT9</f>
        <v>#N/A</v>
      </c>
      <c r="AV9" s="2" t="e">
        <f>$AJ$21&amp;AT9</f>
        <v>#N/A</v>
      </c>
    </row>
    <row r="10" spans="1:53" ht="21">
      <c r="A10" s="553" t="s">
        <v>474</v>
      </c>
      <c r="B10" s="553"/>
      <c r="C10" s="553"/>
      <c r="D10" s="553"/>
      <c r="E10" s="553"/>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L10" s="1"/>
      <c r="AM10" s="5"/>
      <c r="AN10" s="2"/>
      <c r="AO10" s="3">
        <v>91</v>
      </c>
      <c r="AP10" s="3">
        <v>105</v>
      </c>
    </row>
    <row r="11" spans="1:53" ht="6" customHeight="1">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L11" s="1"/>
      <c r="AM11" s="2"/>
      <c r="AN11" s="2"/>
      <c r="AO11" s="3">
        <v>106</v>
      </c>
      <c r="AP11" s="3">
        <v>120</v>
      </c>
    </row>
    <row r="12" spans="1:53">
      <c r="A12" s="304" t="s">
        <v>445</v>
      </c>
      <c r="B12" s="305"/>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7"/>
      <c r="AC12" s="308"/>
      <c r="AD12" s="308"/>
      <c r="AE12" s="309"/>
      <c r="AF12" s="310"/>
      <c r="AL12" s="1"/>
      <c r="AM12" s="2"/>
      <c r="AN12" s="2"/>
      <c r="AO12" s="3">
        <v>121</v>
      </c>
      <c r="AP12" s="3">
        <v>135</v>
      </c>
    </row>
    <row r="13" spans="1:53">
      <c r="A13" s="554" t="s">
        <v>8</v>
      </c>
      <c r="B13" s="555"/>
      <c r="C13" s="555"/>
      <c r="D13" s="555"/>
      <c r="E13" s="555"/>
      <c r="F13" s="555"/>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6"/>
      <c r="AL13" s="1"/>
      <c r="AM13" s="2"/>
      <c r="AN13" s="2"/>
      <c r="AO13" s="3">
        <v>136</v>
      </c>
      <c r="AP13" s="3">
        <v>150</v>
      </c>
    </row>
    <row r="14" spans="1:53">
      <c r="A14" s="311" t="s">
        <v>9</v>
      </c>
      <c r="B14" s="312"/>
      <c r="C14" s="313"/>
      <c r="D14" s="313"/>
      <c r="E14" s="313"/>
      <c r="F14" s="313"/>
      <c r="G14" s="313"/>
      <c r="H14" s="313"/>
      <c r="I14" s="313"/>
      <c r="J14" s="313"/>
      <c r="K14" s="313"/>
      <c r="L14" s="313"/>
      <c r="M14" s="314"/>
      <c r="N14" s="313"/>
      <c r="O14" s="313"/>
      <c r="P14" s="313"/>
      <c r="Q14" s="313"/>
      <c r="R14" s="313"/>
      <c r="S14" s="313"/>
      <c r="T14" s="313"/>
      <c r="U14" s="313"/>
      <c r="V14" s="313"/>
      <c r="W14" s="313"/>
      <c r="X14" s="313"/>
      <c r="Y14" s="313"/>
      <c r="Z14" s="313"/>
      <c r="AA14" s="313"/>
      <c r="AB14" s="315"/>
      <c r="AC14" s="313"/>
      <c r="AD14" s="313"/>
      <c r="AE14" s="316"/>
      <c r="AF14" s="317"/>
      <c r="AI14" s="140" t="s">
        <v>550</v>
      </c>
      <c r="AL14" s="1"/>
      <c r="AM14" s="2"/>
      <c r="AN14" s="2"/>
      <c r="AO14" s="3">
        <v>151</v>
      </c>
      <c r="AP14" s="3">
        <v>180</v>
      </c>
    </row>
    <row r="15" spans="1:53" ht="8.25" customHeight="1" thickBot="1">
      <c r="A15" s="301"/>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L15" s="1"/>
      <c r="AM15" s="2"/>
      <c r="AN15" s="2"/>
      <c r="AO15" s="3">
        <v>181</v>
      </c>
      <c r="AP15" s="3">
        <v>210</v>
      </c>
    </row>
    <row r="16" spans="1:53" ht="27.75" customHeight="1" thickBot="1">
      <c r="A16" s="301"/>
      <c r="B16" s="557" t="s">
        <v>436</v>
      </c>
      <c r="C16" s="525"/>
      <c r="D16" s="525"/>
      <c r="E16" s="525"/>
      <c r="F16" s="558"/>
      <c r="G16" s="559"/>
      <c r="H16" s="560"/>
      <c r="I16" s="560"/>
      <c r="J16" s="560"/>
      <c r="K16" s="561"/>
      <c r="L16" s="524" t="s">
        <v>419</v>
      </c>
      <c r="M16" s="525"/>
      <c r="N16" s="525"/>
      <c r="O16" s="525"/>
      <c r="P16" s="558"/>
      <c r="Q16" s="521"/>
      <c r="R16" s="522"/>
      <c r="S16" s="522"/>
      <c r="T16" s="522"/>
      <c r="U16" s="523"/>
      <c r="V16" s="524" t="s">
        <v>10</v>
      </c>
      <c r="W16" s="525"/>
      <c r="X16" s="525"/>
      <c r="Y16" s="525"/>
      <c r="Z16" s="526"/>
      <c r="AA16" s="527" t="e">
        <f>VLOOKUP(Q16,教育定員,2,1)</f>
        <v>#N/A</v>
      </c>
      <c r="AB16" s="528"/>
      <c r="AC16" s="528"/>
      <c r="AD16" s="528"/>
      <c r="AE16" s="529"/>
      <c r="AF16" s="301"/>
      <c r="AI16" s="140" t="s">
        <v>548</v>
      </c>
      <c r="AJ16" s="337">
        <f>Q16</f>
        <v>0</v>
      </c>
      <c r="AL16" s="1"/>
      <c r="AM16" s="1"/>
      <c r="AN16" s="1"/>
      <c r="AO16" s="3">
        <v>211</v>
      </c>
      <c r="AP16" s="3">
        <v>240</v>
      </c>
    </row>
    <row r="17" spans="1:42" ht="9"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I17" s="140" t="s">
        <v>546</v>
      </c>
      <c r="AJ17" s="140">
        <f>'積算表（保育）'!G17</f>
        <v>0</v>
      </c>
      <c r="AL17" s="1"/>
      <c r="AM17" s="1"/>
      <c r="AN17" s="1"/>
      <c r="AO17" s="3">
        <v>241</v>
      </c>
      <c r="AP17" s="3">
        <v>270</v>
      </c>
    </row>
    <row r="18" spans="1:42" ht="6"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L18" s="1"/>
      <c r="AM18" s="2"/>
      <c r="AN18" s="2"/>
      <c r="AO18" s="3">
        <v>271</v>
      </c>
      <c r="AP18" s="3">
        <v>300</v>
      </c>
    </row>
    <row r="19" spans="1:42" ht="7.5" customHeight="1">
      <c r="A19" s="301"/>
      <c r="B19" s="301"/>
      <c r="C19" s="301"/>
      <c r="D19" s="301"/>
      <c r="E19" s="301"/>
      <c r="F19" s="301"/>
      <c r="G19" s="488" t="s">
        <v>11</v>
      </c>
      <c r="H19" s="488"/>
      <c r="I19" s="488"/>
      <c r="J19" s="488"/>
      <c r="K19" s="488"/>
      <c r="L19" s="490" t="s">
        <v>12</v>
      </c>
      <c r="M19" s="490"/>
      <c r="N19" s="490"/>
      <c r="O19" s="490"/>
      <c r="P19" s="490"/>
      <c r="Q19" s="491" t="s">
        <v>13</v>
      </c>
      <c r="R19" s="492"/>
      <c r="S19" s="492"/>
      <c r="T19" s="492"/>
      <c r="U19" s="492"/>
      <c r="V19" s="318"/>
      <c r="W19" s="318"/>
      <c r="X19" s="319"/>
      <c r="Y19" s="320"/>
      <c r="Z19" s="321"/>
      <c r="AA19" s="301"/>
      <c r="AB19" s="301"/>
      <c r="AC19" s="301"/>
      <c r="AD19" s="301"/>
      <c r="AE19" s="301"/>
      <c r="AF19" s="301"/>
      <c r="AL19" s="3"/>
      <c r="AM19" s="1"/>
      <c r="AN19" s="1"/>
      <c r="AO19" s="3">
        <v>301</v>
      </c>
      <c r="AP19" s="3">
        <v>330</v>
      </c>
    </row>
    <row r="20" spans="1:42" ht="21" customHeight="1" thickBot="1">
      <c r="A20" s="301"/>
      <c r="B20" s="301"/>
      <c r="C20" s="301"/>
      <c r="D20" s="301"/>
      <c r="E20" s="301"/>
      <c r="F20" s="301"/>
      <c r="G20" s="489"/>
      <c r="H20" s="489"/>
      <c r="I20" s="489"/>
      <c r="J20" s="489"/>
      <c r="K20" s="489"/>
      <c r="L20" s="490"/>
      <c r="M20" s="490"/>
      <c r="N20" s="490"/>
      <c r="O20" s="490"/>
      <c r="P20" s="490"/>
      <c r="Q20" s="493"/>
      <c r="R20" s="494"/>
      <c r="S20" s="494"/>
      <c r="T20" s="494"/>
      <c r="U20" s="494"/>
      <c r="V20" s="495" t="s">
        <v>14</v>
      </c>
      <c r="W20" s="495"/>
      <c r="X20" s="495"/>
      <c r="Y20" s="495"/>
      <c r="Z20" s="495"/>
      <c r="AA20" s="301"/>
      <c r="AB20" s="301"/>
      <c r="AC20" s="301"/>
      <c r="AD20" s="301"/>
      <c r="AE20" s="301"/>
      <c r="AF20" s="301"/>
      <c r="AI20" s="140" t="s">
        <v>549</v>
      </c>
      <c r="AJ20" s="337">
        <f>AJ16+AJ17</f>
        <v>0</v>
      </c>
    </row>
    <row r="21" spans="1:42" ht="30.75" customHeight="1" thickBot="1">
      <c r="A21" s="301"/>
      <c r="B21" s="301"/>
      <c r="C21" s="301"/>
      <c r="D21" s="301"/>
      <c r="E21" s="301"/>
      <c r="F21" s="301"/>
      <c r="G21" s="496">
        <v>12</v>
      </c>
      <c r="H21" s="497"/>
      <c r="I21" s="497"/>
      <c r="J21" s="497"/>
      <c r="K21" s="498"/>
      <c r="L21" s="499">
        <f>VLOOKUP(G16,平均勤続年数,3)</f>
        <v>2</v>
      </c>
      <c r="M21" s="500"/>
      <c r="N21" s="500"/>
      <c r="O21" s="500"/>
      <c r="P21" s="500"/>
      <c r="Q21" s="499">
        <f>IF(V21="○",VLOOKUP($G$16,平均勤続年数,4),VLOOKUP($G$16,平均勤続年数,4)-2)</f>
        <v>4</v>
      </c>
      <c r="R21" s="500"/>
      <c r="S21" s="500"/>
      <c r="T21" s="500"/>
      <c r="U21" s="500"/>
      <c r="V21" s="501"/>
      <c r="W21" s="502"/>
      <c r="X21" s="502"/>
      <c r="Y21" s="502"/>
      <c r="Z21" s="503"/>
      <c r="AA21" s="301"/>
      <c r="AB21" s="301"/>
      <c r="AC21" s="301"/>
      <c r="AD21" s="301"/>
      <c r="AE21" s="301"/>
      <c r="AF21" s="301"/>
      <c r="AI21" s="140" t="s">
        <v>549</v>
      </c>
      <c r="AJ21" s="140" t="e">
        <f>VLOOKUP(AJ20,教育定員,2,1)</f>
        <v>#N/A</v>
      </c>
    </row>
    <row r="22" spans="1:42" ht="9.9499999999999993" customHeight="1">
      <c r="A22" s="301"/>
      <c r="B22" s="301"/>
      <c r="C22" s="301"/>
      <c r="D22" s="301"/>
      <c r="E22" s="301"/>
      <c r="F22" s="338"/>
      <c r="G22" s="301"/>
      <c r="H22" s="301"/>
      <c r="I22" s="301"/>
      <c r="J22" s="301"/>
      <c r="K22" s="301"/>
      <c r="L22" s="338"/>
      <c r="M22" s="338"/>
      <c r="N22" s="338"/>
      <c r="O22" s="338"/>
      <c r="P22" s="338"/>
      <c r="Q22" s="338"/>
      <c r="R22" s="338"/>
      <c r="S22" s="338"/>
      <c r="T22" s="338"/>
      <c r="U22" s="338"/>
      <c r="V22" s="301"/>
      <c r="W22" s="301"/>
      <c r="X22" s="301"/>
      <c r="Y22" s="301"/>
      <c r="Z22" s="301"/>
      <c r="AA22" s="338"/>
      <c r="AB22" s="301"/>
      <c r="AC22" s="301"/>
      <c r="AD22" s="301"/>
      <c r="AE22" s="301"/>
      <c r="AF22" s="301"/>
    </row>
    <row r="23" spans="1:42" s="301" customFormat="1" ht="30.75" customHeight="1" thickBot="1">
      <c r="G23" s="506" t="s">
        <v>551</v>
      </c>
      <c r="H23" s="506"/>
      <c r="I23" s="506"/>
      <c r="J23" s="506"/>
      <c r="K23" s="506"/>
      <c r="L23" s="507" t="s">
        <v>552</v>
      </c>
      <c r="M23" s="507"/>
      <c r="N23" s="507"/>
      <c r="O23" s="507"/>
      <c r="P23" s="507"/>
      <c r="Q23" s="508" t="s">
        <v>553</v>
      </c>
      <c r="R23" s="507"/>
      <c r="S23" s="507"/>
      <c r="T23" s="507"/>
      <c r="U23" s="509"/>
      <c r="V23" s="510" t="s">
        <v>554</v>
      </c>
      <c r="W23" s="511"/>
      <c r="X23" s="511"/>
      <c r="Y23" s="511"/>
      <c r="Z23" s="511"/>
    </row>
    <row r="24" spans="1:42" s="301" customFormat="1" ht="30.75" customHeight="1" thickBot="1">
      <c r="G24" s="512"/>
      <c r="H24" s="513"/>
      <c r="I24" s="513"/>
      <c r="J24" s="513"/>
      <c r="K24" s="513"/>
      <c r="L24" s="514"/>
      <c r="M24" s="515"/>
      <c r="N24" s="515"/>
      <c r="O24" s="515"/>
      <c r="P24" s="516"/>
      <c r="Q24" s="517"/>
      <c r="R24" s="518"/>
      <c r="S24" s="518"/>
      <c r="T24" s="518"/>
      <c r="U24" s="519"/>
      <c r="V24" s="520">
        <f>Q21-Q24</f>
        <v>4</v>
      </c>
      <c r="W24" s="511"/>
      <c r="X24" s="511"/>
      <c r="Y24" s="511"/>
      <c r="Z24" s="511"/>
    </row>
    <row r="25" spans="1:42" s="2" customFormat="1" ht="18" customHeight="1">
      <c r="A25" s="322" t="s">
        <v>15</v>
      </c>
      <c r="B25" s="322"/>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3"/>
      <c r="AF25" s="324"/>
      <c r="AG25" s="6"/>
    </row>
    <row r="26" spans="1:42" s="2" customFormat="1" ht="32.25" customHeight="1">
      <c r="A26" s="504" t="s">
        <v>434</v>
      </c>
      <c r="B26" s="504"/>
      <c r="C26" s="504"/>
      <c r="D26" s="504"/>
      <c r="E26" s="504"/>
      <c r="F26" s="504"/>
      <c r="G26" s="504"/>
      <c r="H26" s="504"/>
      <c r="I26" s="504"/>
      <c r="J26" s="504"/>
      <c r="K26" s="504"/>
      <c r="L26" s="504"/>
      <c r="M26" s="505" t="e">
        <f>ROUNDDOWN(M59,-3)</f>
        <v>#N/A</v>
      </c>
      <c r="N26" s="505"/>
      <c r="O26" s="505"/>
      <c r="P26" s="505"/>
      <c r="Q26" s="505"/>
      <c r="R26" s="505"/>
      <c r="S26" s="505"/>
      <c r="T26" s="505"/>
      <c r="U26" s="505"/>
      <c r="V26" s="505"/>
      <c r="W26" s="505"/>
      <c r="X26" s="505"/>
      <c r="Y26" s="505"/>
      <c r="Z26" s="505"/>
      <c r="AA26" s="505"/>
      <c r="AB26" s="505"/>
      <c r="AC26" s="505"/>
      <c r="AD26" s="505"/>
      <c r="AE26" s="505"/>
      <c r="AF26" s="505"/>
      <c r="AG26" s="6"/>
    </row>
    <row r="27" spans="1:42" s="341" customFormat="1" ht="32.25" customHeight="1">
      <c r="A27" s="585" t="s">
        <v>580</v>
      </c>
      <c r="B27" s="585"/>
      <c r="C27" s="585"/>
      <c r="D27" s="585"/>
      <c r="E27" s="585"/>
      <c r="F27" s="585"/>
      <c r="G27" s="585"/>
      <c r="H27" s="585"/>
      <c r="I27" s="585"/>
      <c r="J27" s="585"/>
      <c r="K27" s="585"/>
      <c r="L27" s="585"/>
      <c r="M27" s="586" t="e">
        <f>ROUNDDOWN(M60,-3)</f>
        <v>#N/A</v>
      </c>
      <c r="N27" s="586"/>
      <c r="O27" s="586"/>
      <c r="P27" s="586"/>
      <c r="Q27" s="586"/>
      <c r="R27" s="586"/>
      <c r="S27" s="586"/>
      <c r="T27" s="586"/>
      <c r="U27" s="586"/>
      <c r="V27" s="586"/>
      <c r="W27" s="586"/>
      <c r="X27" s="586"/>
      <c r="Y27" s="586"/>
      <c r="Z27" s="586"/>
      <c r="AA27" s="586"/>
      <c r="AB27" s="586"/>
      <c r="AC27" s="586"/>
      <c r="AD27" s="586"/>
      <c r="AE27" s="586"/>
      <c r="AF27" s="586"/>
      <c r="AG27" s="340"/>
    </row>
    <row r="28" spans="1:42">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row>
    <row r="29" spans="1:42">
      <c r="A29" s="567" t="s">
        <v>16</v>
      </c>
      <c r="B29" s="568"/>
      <c r="C29" s="568"/>
      <c r="D29" s="568"/>
      <c r="E29" s="568"/>
      <c r="F29" s="568"/>
      <c r="G29" s="568"/>
      <c r="H29" s="568"/>
      <c r="I29" s="568"/>
      <c r="J29" s="568"/>
      <c r="K29" s="571" t="s">
        <v>17</v>
      </c>
      <c r="L29" s="572"/>
      <c r="M29" s="575" t="s">
        <v>18</v>
      </c>
      <c r="N29" s="575"/>
      <c r="O29" s="575"/>
      <c r="P29" s="575"/>
      <c r="Q29" s="575"/>
      <c r="R29" s="575"/>
      <c r="S29" s="575"/>
      <c r="T29" s="575"/>
      <c r="U29" s="575"/>
      <c r="V29" s="575"/>
      <c r="W29" s="575"/>
      <c r="X29" s="575"/>
      <c r="Y29" s="575"/>
      <c r="Z29" s="575"/>
      <c r="AA29" s="575"/>
      <c r="AB29" s="575"/>
      <c r="AC29" s="575"/>
      <c r="AD29" s="575"/>
      <c r="AE29" s="575"/>
      <c r="AF29" s="575"/>
    </row>
    <row r="30" spans="1:42">
      <c r="A30" s="569"/>
      <c r="B30" s="570"/>
      <c r="C30" s="570"/>
      <c r="D30" s="570"/>
      <c r="E30" s="570"/>
      <c r="F30" s="570"/>
      <c r="G30" s="570"/>
      <c r="H30" s="570"/>
      <c r="I30" s="570"/>
      <c r="J30" s="570"/>
      <c r="K30" s="573"/>
      <c r="L30" s="574"/>
      <c r="M30" s="575"/>
      <c r="N30" s="575"/>
      <c r="O30" s="575"/>
      <c r="P30" s="575"/>
      <c r="Q30" s="575"/>
      <c r="R30" s="575"/>
      <c r="S30" s="575"/>
      <c r="T30" s="575"/>
      <c r="U30" s="575"/>
      <c r="V30" s="575"/>
      <c r="W30" s="575"/>
      <c r="X30" s="575"/>
      <c r="Y30" s="575"/>
      <c r="Z30" s="575"/>
      <c r="AA30" s="575"/>
      <c r="AB30" s="575"/>
      <c r="AC30" s="575"/>
      <c r="AD30" s="575"/>
      <c r="AE30" s="575"/>
      <c r="AF30" s="575"/>
    </row>
    <row r="31" spans="1:42" ht="14.25" thickBot="1">
      <c r="A31" s="569"/>
      <c r="B31" s="570"/>
      <c r="C31" s="570"/>
      <c r="D31" s="570"/>
      <c r="E31" s="570"/>
      <c r="F31" s="570"/>
      <c r="G31" s="570"/>
      <c r="H31" s="570"/>
      <c r="I31" s="570"/>
      <c r="J31" s="570"/>
      <c r="K31" s="573"/>
      <c r="L31" s="574"/>
      <c r="M31" s="576" t="s">
        <v>7</v>
      </c>
      <c r="N31" s="577"/>
      <c r="O31" s="577"/>
      <c r="P31" s="577"/>
      <c r="Q31" s="576" t="s">
        <v>6</v>
      </c>
      <c r="R31" s="577"/>
      <c r="S31" s="577"/>
      <c r="T31" s="578"/>
      <c r="U31" s="576" t="s">
        <v>19</v>
      </c>
      <c r="V31" s="577"/>
      <c r="W31" s="577"/>
      <c r="X31" s="578"/>
      <c r="Y31" s="576" t="s">
        <v>20</v>
      </c>
      <c r="Z31" s="577"/>
      <c r="AA31" s="577"/>
      <c r="AB31" s="578"/>
      <c r="AC31" s="576" t="s">
        <v>21</v>
      </c>
      <c r="AD31" s="577"/>
      <c r="AE31" s="577"/>
      <c r="AF31" s="578"/>
    </row>
    <row r="32" spans="1:42" ht="20.25" customHeight="1" thickBot="1">
      <c r="A32" s="397" t="s">
        <v>22</v>
      </c>
      <c r="B32" s="398"/>
      <c r="C32" s="398"/>
      <c r="D32" s="398"/>
      <c r="E32" s="398"/>
      <c r="F32" s="398"/>
      <c r="G32" s="398"/>
      <c r="H32" s="398"/>
      <c r="I32" s="398"/>
      <c r="J32" s="398"/>
      <c r="K32" s="562" t="s">
        <v>23</v>
      </c>
      <c r="L32" s="562"/>
      <c r="M32" s="563"/>
      <c r="N32" s="564"/>
      <c r="O32" s="564"/>
      <c r="P32" s="565"/>
      <c r="Q32" s="566"/>
      <c r="R32" s="564"/>
      <c r="S32" s="564"/>
      <c r="T32" s="565"/>
      <c r="U32" s="579"/>
      <c r="V32" s="580"/>
      <c r="W32" s="580"/>
      <c r="X32" s="581"/>
      <c r="Y32" s="579"/>
      <c r="Z32" s="580"/>
      <c r="AA32" s="580"/>
      <c r="AB32" s="581"/>
      <c r="AC32" s="579"/>
      <c r="AD32" s="580"/>
      <c r="AE32" s="580"/>
      <c r="AF32" s="581"/>
    </row>
    <row r="33" spans="1:32" ht="16.5">
      <c r="A33" s="588" t="s">
        <v>24</v>
      </c>
      <c r="B33" s="589" t="s">
        <v>25</v>
      </c>
      <c r="C33" s="325" t="s">
        <v>26</v>
      </c>
      <c r="D33" s="325"/>
      <c r="E33" s="325"/>
      <c r="F33" s="325"/>
      <c r="G33" s="325"/>
      <c r="H33" s="325"/>
      <c r="I33" s="325"/>
      <c r="J33" s="325"/>
      <c r="K33" s="590" t="s">
        <v>569</v>
      </c>
      <c r="L33" s="591"/>
      <c r="M33" s="596"/>
      <c r="N33" s="597"/>
      <c r="O33" s="597"/>
      <c r="P33" s="598"/>
      <c r="Q33" s="599"/>
      <c r="R33" s="597"/>
      <c r="S33" s="597"/>
      <c r="T33" s="598"/>
      <c r="U33" s="600" t="e">
        <f>IF($K33="○",VLOOKUP(AU6,教育単価表,10,0),0)</f>
        <v>#N/A</v>
      </c>
      <c r="V33" s="601"/>
      <c r="W33" s="601"/>
      <c r="X33" s="602"/>
      <c r="Y33" s="600" t="e">
        <f>IF($K33="○",VLOOKUP(AU6,教育単価表,10,0),0)</f>
        <v>#N/A</v>
      </c>
      <c r="Z33" s="601"/>
      <c r="AA33" s="601"/>
      <c r="AB33" s="602"/>
      <c r="AC33" s="600" t="e">
        <f>IF($K33="○",VLOOKUP(AU4,教育単価表,10,0),0)</f>
        <v>#N/A</v>
      </c>
      <c r="AD33" s="601"/>
      <c r="AE33" s="601"/>
      <c r="AF33" s="602"/>
    </row>
    <row r="34" spans="1:32" ht="16.5">
      <c r="A34" s="588"/>
      <c r="B34" s="589"/>
      <c r="C34" s="326" t="s">
        <v>27</v>
      </c>
      <c r="D34" s="326"/>
      <c r="E34" s="326"/>
      <c r="F34" s="326"/>
      <c r="G34" s="326"/>
      <c r="H34" s="326"/>
      <c r="I34" s="326"/>
      <c r="J34" s="326"/>
      <c r="K34" s="420"/>
      <c r="L34" s="421"/>
      <c r="M34" s="422"/>
      <c r="N34" s="423"/>
      <c r="O34" s="423"/>
      <c r="P34" s="424"/>
      <c r="Q34" s="425"/>
      <c r="R34" s="423"/>
      <c r="S34" s="423"/>
      <c r="T34" s="424"/>
      <c r="U34" s="426">
        <f>IF($K34="○",VLOOKUP(AU4,教育単価表,16,0),0)</f>
        <v>0</v>
      </c>
      <c r="V34" s="427"/>
      <c r="W34" s="427"/>
      <c r="X34" s="428"/>
      <c r="Y34" s="426">
        <f>IF($K34="○",VLOOKUP(AU4,教育単価表,16,0),0)</f>
        <v>0</v>
      </c>
      <c r="Z34" s="427"/>
      <c r="AA34" s="427"/>
      <c r="AB34" s="428"/>
      <c r="AC34" s="426">
        <f>IF($K34="○",VLOOKUP(AU4,教育単価表,16,0),0)</f>
        <v>0</v>
      </c>
      <c r="AD34" s="427"/>
      <c r="AE34" s="427"/>
      <c r="AF34" s="428"/>
    </row>
    <row r="35" spans="1:32" ht="16.5">
      <c r="A35" s="588"/>
      <c r="B35" s="589"/>
      <c r="C35" s="326" t="s">
        <v>201</v>
      </c>
      <c r="D35" s="326"/>
      <c r="E35" s="326"/>
      <c r="F35" s="326"/>
      <c r="G35" s="326"/>
      <c r="H35" s="326"/>
      <c r="I35" s="326"/>
      <c r="J35" s="326"/>
      <c r="K35" s="420"/>
      <c r="L35" s="421"/>
      <c r="M35" s="422"/>
      <c r="N35" s="423"/>
      <c r="O35" s="423"/>
      <c r="P35" s="424"/>
      <c r="Q35" s="425"/>
      <c r="R35" s="423"/>
      <c r="S35" s="423"/>
      <c r="T35" s="424"/>
      <c r="U35" s="426">
        <f>IF($K35="○",VLOOKUP(AU4,教育単価表,20,0),0)</f>
        <v>0</v>
      </c>
      <c r="V35" s="427"/>
      <c r="W35" s="427"/>
      <c r="X35" s="428"/>
      <c r="Y35" s="426">
        <f>IF($K35="○",VLOOKUP(AU4,教育単価表,20,0),0)</f>
        <v>0</v>
      </c>
      <c r="Z35" s="427"/>
      <c r="AA35" s="427"/>
      <c r="AB35" s="428"/>
      <c r="AC35" s="426">
        <f>IF($K35="○",VLOOKUP(AU4,教育単価表,20,0),0)</f>
        <v>0</v>
      </c>
      <c r="AD35" s="427"/>
      <c r="AE35" s="427"/>
      <c r="AF35" s="428"/>
    </row>
    <row r="36" spans="1:32" ht="16.5">
      <c r="A36" s="588"/>
      <c r="B36" s="589"/>
      <c r="C36" s="326" t="s">
        <v>28</v>
      </c>
      <c r="D36" s="326"/>
      <c r="E36" s="326"/>
      <c r="F36" s="326"/>
      <c r="G36" s="326"/>
      <c r="H36" s="326"/>
      <c r="I36" s="326"/>
      <c r="J36" s="326"/>
      <c r="K36" s="420"/>
      <c r="L36" s="421"/>
      <c r="M36" s="422"/>
      <c r="N36" s="423"/>
      <c r="O36" s="423"/>
      <c r="P36" s="424"/>
      <c r="Q36" s="425"/>
      <c r="R36" s="423"/>
      <c r="S36" s="423"/>
      <c r="T36" s="424"/>
      <c r="U36" s="426">
        <f>IF($K36="○",VLOOKUP(AU6,教育単価表,23,0),0)</f>
        <v>0</v>
      </c>
      <c r="V36" s="427"/>
      <c r="W36" s="427"/>
      <c r="X36" s="428"/>
      <c r="Y36" s="426">
        <f>IF($K36="○",VLOOKUP(AU6,教育単価表,23,0),0)</f>
        <v>0</v>
      </c>
      <c r="Z36" s="427"/>
      <c r="AA36" s="427"/>
      <c r="AB36" s="428"/>
      <c r="AC36" s="425"/>
      <c r="AD36" s="423"/>
      <c r="AE36" s="423"/>
      <c r="AF36" s="424"/>
    </row>
    <row r="37" spans="1:32" ht="33" customHeight="1">
      <c r="A37" s="588"/>
      <c r="B37" s="589"/>
      <c r="C37" s="476" t="s">
        <v>565</v>
      </c>
      <c r="D37" s="477"/>
      <c r="E37" s="477"/>
      <c r="F37" s="477"/>
      <c r="G37" s="477"/>
      <c r="H37" s="477"/>
      <c r="I37" s="477"/>
      <c r="J37" s="478"/>
      <c r="K37" s="420"/>
      <c r="L37" s="421"/>
      <c r="M37" s="422"/>
      <c r="N37" s="423"/>
      <c r="O37" s="423"/>
      <c r="P37" s="424"/>
      <c r="Q37" s="425"/>
      <c r="R37" s="423"/>
      <c r="S37" s="423"/>
      <c r="T37" s="424"/>
      <c r="U37" s="426">
        <f>IF(AND(K37="○",K38="○"),"NG",IF($K37="○",VLOOKUP(AU6,教育単価表,27,0),0))</f>
        <v>0</v>
      </c>
      <c r="V37" s="427"/>
      <c r="W37" s="427"/>
      <c r="X37" s="428"/>
      <c r="Y37" s="425"/>
      <c r="Z37" s="423"/>
      <c r="AA37" s="423"/>
      <c r="AB37" s="424"/>
      <c r="AC37" s="425"/>
      <c r="AD37" s="423"/>
      <c r="AE37" s="423"/>
      <c r="AF37" s="424"/>
    </row>
    <row r="38" spans="1:32" ht="33" customHeight="1">
      <c r="A38" s="588"/>
      <c r="B38" s="589"/>
      <c r="C38" s="476" t="s">
        <v>566</v>
      </c>
      <c r="D38" s="477"/>
      <c r="E38" s="477"/>
      <c r="F38" s="477"/>
      <c r="G38" s="477"/>
      <c r="H38" s="477"/>
      <c r="I38" s="477"/>
      <c r="J38" s="478"/>
      <c r="K38" s="420"/>
      <c r="L38" s="421"/>
      <c r="M38" s="422"/>
      <c r="N38" s="423"/>
      <c r="O38" s="423"/>
      <c r="P38" s="424"/>
      <c r="Q38" s="425"/>
      <c r="R38" s="423"/>
      <c r="S38" s="423"/>
      <c r="T38" s="424"/>
      <c r="U38" s="426">
        <f>IF(AND(K37="○",K38="○"),"NG",IF($K38="○",VLOOKUP(AU6,教育単価表,31,0),0))</f>
        <v>0</v>
      </c>
      <c r="V38" s="427"/>
      <c r="W38" s="427"/>
      <c r="X38" s="428"/>
      <c r="Y38" s="425"/>
      <c r="Z38" s="423"/>
      <c r="AA38" s="423"/>
      <c r="AB38" s="424"/>
      <c r="AC38" s="425"/>
      <c r="AD38" s="423"/>
      <c r="AE38" s="423"/>
      <c r="AF38" s="424"/>
    </row>
    <row r="39" spans="1:32" ht="16.5" customHeight="1">
      <c r="A39" s="588"/>
      <c r="B39" s="589"/>
      <c r="C39" s="326" t="s">
        <v>451</v>
      </c>
      <c r="D39" s="326"/>
      <c r="E39" s="326"/>
      <c r="F39" s="326"/>
      <c r="G39" s="326"/>
      <c r="H39" s="326"/>
      <c r="I39" s="326"/>
      <c r="J39" s="326"/>
      <c r="K39" s="420"/>
      <c r="L39" s="421"/>
      <c r="M39" s="422"/>
      <c r="N39" s="423"/>
      <c r="O39" s="423"/>
      <c r="P39" s="424"/>
      <c r="Q39" s="425"/>
      <c r="R39" s="423"/>
      <c r="S39" s="423"/>
      <c r="T39" s="424"/>
      <c r="U39" s="426">
        <f>IF($K39="○",VLOOKUP($AU$4,教育単価表,76,0),0)</f>
        <v>0</v>
      </c>
      <c r="V39" s="427"/>
      <c r="W39" s="427"/>
      <c r="X39" s="428"/>
      <c r="Y39" s="426">
        <f>IF($K39="○",VLOOKUP($AU$4,教育単価表,76,0),0)</f>
        <v>0</v>
      </c>
      <c r="Z39" s="427"/>
      <c r="AA39" s="427"/>
      <c r="AB39" s="428"/>
      <c r="AC39" s="426">
        <f>IF($K39="○",VLOOKUP($AU$4,教育単価表,76,0),0)</f>
        <v>0</v>
      </c>
      <c r="AD39" s="427"/>
      <c r="AE39" s="427"/>
      <c r="AF39" s="428"/>
    </row>
    <row r="40" spans="1:32" ht="16.5">
      <c r="A40" s="588"/>
      <c r="B40" s="589"/>
      <c r="C40" s="326" t="s">
        <v>29</v>
      </c>
      <c r="D40" s="326"/>
      <c r="E40" s="326"/>
      <c r="F40" s="326"/>
      <c r="G40" s="326"/>
      <c r="H40" s="326"/>
      <c r="I40" s="326"/>
      <c r="J40" s="326"/>
      <c r="K40" s="420"/>
      <c r="L40" s="421"/>
      <c r="M40" s="422"/>
      <c r="N40" s="423"/>
      <c r="O40" s="423"/>
      <c r="P40" s="424"/>
      <c r="Q40" s="425"/>
      <c r="R40" s="423"/>
      <c r="S40" s="423"/>
      <c r="T40" s="424"/>
      <c r="U40" s="426">
        <f>IF($K40&gt;0,VLOOKUP($AV$4,教育単価表,35,0)*$K$40,0)</f>
        <v>0</v>
      </c>
      <c r="V40" s="427"/>
      <c r="W40" s="427"/>
      <c r="X40" s="428"/>
      <c r="Y40" s="426">
        <f>IF($K40&gt;0,VLOOKUP($AV$4,教育単価表,35,0)*$K$40,0)</f>
        <v>0</v>
      </c>
      <c r="Z40" s="427"/>
      <c r="AA40" s="427"/>
      <c r="AB40" s="428"/>
      <c r="AC40" s="426">
        <f>IF($K40&gt;0,VLOOKUP($AV$4,教育単価表,35,0)*$K$40,0)</f>
        <v>0</v>
      </c>
      <c r="AD40" s="427"/>
      <c r="AE40" s="427"/>
      <c r="AF40" s="428"/>
    </row>
    <row r="41" spans="1:32" ht="16.5">
      <c r="A41" s="588"/>
      <c r="B41" s="589"/>
      <c r="C41" s="326" t="s">
        <v>30</v>
      </c>
      <c r="D41" s="326"/>
      <c r="E41" s="326"/>
      <c r="F41" s="326"/>
      <c r="G41" s="326"/>
      <c r="H41" s="326"/>
      <c r="I41" s="326"/>
      <c r="J41" s="326"/>
      <c r="K41" s="420"/>
      <c r="L41" s="421"/>
      <c r="M41" s="422"/>
      <c r="N41" s="423"/>
      <c r="O41" s="423"/>
      <c r="P41" s="424"/>
      <c r="Q41" s="425"/>
      <c r="R41" s="423"/>
      <c r="S41" s="423"/>
      <c r="T41" s="424"/>
      <c r="U41" s="426">
        <f>IF($K41="○",VLOOKUP($AU$4,教育単価表,39,0),0)</f>
        <v>0</v>
      </c>
      <c r="V41" s="427"/>
      <c r="W41" s="427"/>
      <c r="X41" s="428"/>
      <c r="Y41" s="426">
        <f>IF($K41="○",VLOOKUP($AU$4,教育単価表,39,0),0)</f>
        <v>0</v>
      </c>
      <c r="Z41" s="427"/>
      <c r="AA41" s="427"/>
      <c r="AB41" s="428"/>
      <c r="AC41" s="426">
        <f>IF($K41="○",VLOOKUP($AU$4,教育単価表,39,0),0)</f>
        <v>0</v>
      </c>
      <c r="AD41" s="427"/>
      <c r="AE41" s="427"/>
      <c r="AF41" s="428"/>
    </row>
    <row r="42" spans="1:32" ht="16.5">
      <c r="A42" s="588"/>
      <c r="B42" s="589"/>
      <c r="C42" s="303" t="s">
        <v>540</v>
      </c>
      <c r="D42" s="326"/>
      <c r="E42" s="326"/>
      <c r="F42" s="326"/>
      <c r="G42" s="327"/>
      <c r="H42" s="326"/>
      <c r="I42" s="326"/>
      <c r="J42" s="326"/>
      <c r="K42" s="420"/>
      <c r="L42" s="421"/>
      <c r="M42" s="422"/>
      <c r="N42" s="423"/>
      <c r="O42" s="423"/>
      <c r="P42" s="424"/>
      <c r="Q42" s="425"/>
      <c r="R42" s="423"/>
      <c r="S42" s="423"/>
      <c r="T42" s="424"/>
      <c r="U42" s="426">
        <f>IF(AND(K42&gt;0,K43&gt;0),"NG",IF($K42&gt;0,VLOOKUP($AU4,教育単価表,43,0)*$K$42,0))</f>
        <v>0</v>
      </c>
      <c r="V42" s="427"/>
      <c r="W42" s="427"/>
      <c r="X42" s="428"/>
      <c r="Y42" s="426">
        <f>IF(AND(K42&gt;0,K43&gt;0),"NG",IF($K42&gt;0,VLOOKUP($AU4,教育単価表,43,0)*$K$42,0))</f>
        <v>0</v>
      </c>
      <c r="Z42" s="427"/>
      <c r="AA42" s="427"/>
      <c r="AB42" s="428"/>
      <c r="AC42" s="426">
        <f>IF(AND(K42&gt;0,K43&gt;0),"NG",IF($K42&gt;0,VLOOKUP($AU4,教育単価表,43,0)*$K$42,0))</f>
        <v>0</v>
      </c>
      <c r="AD42" s="427"/>
      <c r="AE42" s="427"/>
      <c r="AF42" s="428"/>
    </row>
    <row r="43" spans="1:32" ht="17.25" thickBot="1">
      <c r="A43" s="588"/>
      <c r="B43" s="589"/>
      <c r="C43" s="366" t="s">
        <v>541</v>
      </c>
      <c r="D43" s="328"/>
      <c r="E43" s="328"/>
      <c r="F43" s="328"/>
      <c r="G43" s="329"/>
      <c r="H43" s="328"/>
      <c r="I43" s="328"/>
      <c r="J43" s="328"/>
      <c r="K43" s="429"/>
      <c r="L43" s="430"/>
      <c r="M43" s="448"/>
      <c r="N43" s="449"/>
      <c r="O43" s="449"/>
      <c r="P43" s="450"/>
      <c r="Q43" s="451"/>
      <c r="R43" s="449"/>
      <c r="S43" s="449"/>
      <c r="T43" s="450"/>
      <c r="U43" s="452">
        <f>IF(AND(K42&gt;0,K43&gt;0),"NG",IF($K43&gt;0,VLOOKUP($AU4,教育単価表,47,0)*$K$43,0))</f>
        <v>0</v>
      </c>
      <c r="V43" s="453"/>
      <c r="W43" s="453"/>
      <c r="X43" s="454"/>
      <c r="Y43" s="452">
        <f>IF(AND(K42&gt;0,K43&gt;0),"NG",IF($K43&gt;0,VLOOKUP($AU4,教育単価表,47,0)*$K$43,0))</f>
        <v>0</v>
      </c>
      <c r="Z43" s="453"/>
      <c r="AA43" s="453"/>
      <c r="AB43" s="454"/>
      <c r="AC43" s="452">
        <f>IF(AND(K42&gt;0,K43&gt;0),"NG",IF($K43&gt;0,VLOOKUP($AU4,教育単価表,47,0)*$K$43,0))</f>
        <v>0</v>
      </c>
      <c r="AD43" s="453"/>
      <c r="AE43" s="453"/>
      <c r="AF43" s="454"/>
    </row>
    <row r="44" spans="1:32" ht="18" thickTop="1" thickBot="1">
      <c r="A44" s="588"/>
      <c r="B44" s="589"/>
      <c r="C44" s="592" t="s">
        <v>31</v>
      </c>
      <c r="D44" s="593"/>
      <c r="E44" s="593"/>
      <c r="F44" s="593"/>
      <c r="G44" s="593"/>
      <c r="H44" s="593"/>
      <c r="I44" s="593"/>
      <c r="J44" s="593"/>
      <c r="K44" s="594"/>
      <c r="L44" s="595"/>
      <c r="M44" s="446"/>
      <c r="N44" s="447"/>
      <c r="O44" s="447"/>
      <c r="P44" s="447"/>
      <c r="Q44" s="455"/>
      <c r="R44" s="447"/>
      <c r="S44" s="447"/>
      <c r="T44" s="456"/>
      <c r="U44" s="457" t="e">
        <f>SUM(U33:X43)</f>
        <v>#N/A</v>
      </c>
      <c r="V44" s="458"/>
      <c r="W44" s="458"/>
      <c r="X44" s="459"/>
      <c r="Y44" s="457" t="e">
        <f>SUM(Y33:AB43)</f>
        <v>#N/A</v>
      </c>
      <c r="Z44" s="458"/>
      <c r="AA44" s="458"/>
      <c r="AB44" s="459"/>
      <c r="AC44" s="457" t="e">
        <f>SUM(AC33:AF43)</f>
        <v>#N/A</v>
      </c>
      <c r="AD44" s="458"/>
      <c r="AE44" s="458"/>
      <c r="AF44" s="459"/>
    </row>
    <row r="45" spans="1:32" ht="78" customHeight="1">
      <c r="A45" s="588"/>
      <c r="B45" s="411" t="s">
        <v>32</v>
      </c>
      <c r="C45" s="413" t="s">
        <v>570</v>
      </c>
      <c r="D45" s="414"/>
      <c r="E45" s="414"/>
      <c r="F45" s="414"/>
      <c r="G45" s="414"/>
      <c r="H45" s="414"/>
      <c r="I45" s="414"/>
      <c r="J45" s="415"/>
      <c r="K45" s="416"/>
      <c r="L45" s="417"/>
      <c r="M45" s="463"/>
      <c r="N45" s="464"/>
      <c r="O45" s="464"/>
      <c r="P45" s="465"/>
      <c r="Q45" s="466"/>
      <c r="R45" s="464"/>
      <c r="S45" s="464"/>
      <c r="T45" s="465"/>
      <c r="U45" s="437">
        <f>-IF($K45="○",VLOOKUP($AU$6,教育単価表,62,0),0)</f>
        <v>0</v>
      </c>
      <c r="V45" s="438"/>
      <c r="W45" s="438"/>
      <c r="X45" s="439"/>
      <c r="Y45" s="437">
        <f>-IF($K45="○",VLOOKUP($AU$6,教育単価表,62,0),0)</f>
        <v>0</v>
      </c>
      <c r="Z45" s="438"/>
      <c r="AA45" s="438"/>
      <c r="AB45" s="439"/>
      <c r="AC45" s="437">
        <f>-IF($K45="○",VLOOKUP($AU$6,教育単価表,62,0),0)</f>
        <v>0</v>
      </c>
      <c r="AD45" s="438"/>
      <c r="AE45" s="438"/>
      <c r="AF45" s="439"/>
    </row>
    <row r="46" spans="1:32" ht="33" customHeight="1">
      <c r="A46" s="588"/>
      <c r="B46" s="411"/>
      <c r="C46" s="462" t="s">
        <v>33</v>
      </c>
      <c r="D46" s="462"/>
      <c r="E46" s="462"/>
      <c r="F46" s="462"/>
      <c r="G46" s="462"/>
      <c r="H46" s="462"/>
      <c r="I46" s="462"/>
      <c r="J46" s="462"/>
      <c r="K46" s="481"/>
      <c r="L46" s="482"/>
      <c r="M46" s="483"/>
      <c r="N46" s="483"/>
      <c r="O46" s="483"/>
      <c r="P46" s="483"/>
      <c r="Q46" s="425"/>
      <c r="R46" s="423"/>
      <c r="S46" s="423"/>
      <c r="T46" s="424"/>
      <c r="U46" s="443">
        <f>-IF($K46&gt;0,VLOOKUP($AU$6,教育単価表,64,0)*$K$46,0)</f>
        <v>0</v>
      </c>
      <c r="V46" s="444"/>
      <c r="W46" s="444"/>
      <c r="X46" s="445"/>
      <c r="Y46" s="443">
        <f>-IF($K46&gt;0,VLOOKUP($AU$6,教育単価表,64,0)*$K$46,0)</f>
        <v>0</v>
      </c>
      <c r="Z46" s="444"/>
      <c r="AA46" s="444"/>
      <c r="AB46" s="445"/>
      <c r="AC46" s="443">
        <f>-IF($K46&gt;0,VLOOKUP($AU$6,教育単価表,64,0)*$K$46,0)</f>
        <v>0</v>
      </c>
      <c r="AD46" s="444"/>
      <c r="AE46" s="444"/>
      <c r="AF46" s="445"/>
    </row>
    <row r="47" spans="1:32" ht="28.5" customHeight="1">
      <c r="A47" s="588"/>
      <c r="B47" s="411"/>
      <c r="C47" s="440" t="s">
        <v>202</v>
      </c>
      <c r="D47" s="441"/>
      <c r="E47" s="441"/>
      <c r="F47" s="441"/>
      <c r="G47" s="441"/>
      <c r="H47" s="441"/>
      <c r="I47" s="441"/>
      <c r="J47" s="442"/>
      <c r="K47" s="420"/>
      <c r="L47" s="421"/>
      <c r="M47" s="423"/>
      <c r="N47" s="423"/>
      <c r="O47" s="423"/>
      <c r="P47" s="424"/>
      <c r="Q47" s="425"/>
      <c r="R47" s="423"/>
      <c r="S47" s="423"/>
      <c r="T47" s="424"/>
      <c r="U47" s="443">
        <f>-IF($K47&gt;0,VLOOKUP($AU$6,教育単価表,66,0)*$K$47,0)</f>
        <v>0</v>
      </c>
      <c r="V47" s="444"/>
      <c r="W47" s="444"/>
      <c r="X47" s="445"/>
      <c r="Y47" s="443">
        <f>-IF($K47&gt;0,VLOOKUP($AU$6,教育単価表,66,0)*$K$47,0)</f>
        <v>0</v>
      </c>
      <c r="Z47" s="444"/>
      <c r="AA47" s="444"/>
      <c r="AB47" s="445"/>
      <c r="AC47" s="443">
        <f>-IF($K47&gt;0,VLOOKUP($AU$6,教育単価表,66,0)*$K$47,0)</f>
        <v>0</v>
      </c>
      <c r="AD47" s="444"/>
      <c r="AE47" s="444"/>
      <c r="AF47" s="445"/>
    </row>
    <row r="48" spans="1:32" ht="17.25" thickBot="1">
      <c r="A48" s="588"/>
      <c r="B48" s="411"/>
      <c r="C48" s="460" t="s">
        <v>34</v>
      </c>
      <c r="D48" s="460"/>
      <c r="E48" s="460"/>
      <c r="F48" s="460"/>
      <c r="G48" s="460"/>
      <c r="H48" s="460"/>
      <c r="I48" s="460"/>
      <c r="J48" s="460"/>
      <c r="K48" s="429"/>
      <c r="L48" s="430"/>
      <c r="M48" s="461"/>
      <c r="N48" s="461"/>
      <c r="O48" s="461"/>
      <c r="P48" s="461"/>
      <c r="Q48" s="451"/>
      <c r="R48" s="449"/>
      <c r="S48" s="449"/>
      <c r="T48" s="450"/>
      <c r="U48" s="452">
        <f>-IF($K48="○",IF((U44+U45+U46+U47)*(1-VLOOKUP($AU$6,教育単価表,72,0))&lt;10,INT((U44+U45+U46+U47)*(1-VLOOKUP($AU$6,教育単価表,72,0))),ROUNDDOWN((U44+U45+U46+U47)*(1-VLOOKUP($AU$6,教育単価表,72,0)),-1)),0)</f>
        <v>0</v>
      </c>
      <c r="V48" s="453"/>
      <c r="W48" s="453"/>
      <c r="X48" s="454"/>
      <c r="Y48" s="452">
        <f>-IF($K48="○",IF((Y44+Y45+Y46+Y47)*(1-VLOOKUP($AU$6,教育単価表,72,0))&lt;10,INT((Y44+Y45+Y46+Y47)*(1-VLOOKUP($AU$6,教育単価表,72,0))),ROUNDDOWN((Y44+Y45+Y46+Y47)*(1-VLOOKUP($AU$6,教育単価表,72,0)),-1)),0)</f>
        <v>0</v>
      </c>
      <c r="Z48" s="453"/>
      <c r="AA48" s="453"/>
      <c r="AB48" s="454"/>
      <c r="AC48" s="452">
        <f>-IF($K48="○",IF((AC44+AC45+AC46+AC47)*(1-VLOOKUP($AU$6,教育単価表,72,0))&lt;10,INT((AC44+AC45+AC46+AC47)*(1-VLOOKUP($AU$6,教育単価表,72,0))),ROUNDDOWN((AC44+AC45+AC46+AC47)*(1-VLOOKUP($AU$6,教育単価表,72,0)),-1)),0)</f>
        <v>0</v>
      </c>
      <c r="AD48" s="453"/>
      <c r="AE48" s="453"/>
      <c r="AF48" s="454"/>
    </row>
    <row r="49" spans="1:42" ht="18" thickTop="1" thickBot="1">
      <c r="A49" s="588"/>
      <c r="B49" s="412"/>
      <c r="C49" s="484" t="s">
        <v>35</v>
      </c>
      <c r="D49" s="485"/>
      <c r="E49" s="485"/>
      <c r="F49" s="485"/>
      <c r="G49" s="485"/>
      <c r="H49" s="485"/>
      <c r="I49" s="485"/>
      <c r="J49" s="485"/>
      <c r="K49" s="485"/>
      <c r="L49" s="486"/>
      <c r="M49" s="473"/>
      <c r="N49" s="474"/>
      <c r="O49" s="474"/>
      <c r="P49" s="475"/>
      <c r="Q49" s="473"/>
      <c r="R49" s="474"/>
      <c r="S49" s="474"/>
      <c r="T49" s="475"/>
      <c r="U49" s="434">
        <f>SUM(U45:X48)</f>
        <v>0</v>
      </c>
      <c r="V49" s="435"/>
      <c r="W49" s="435"/>
      <c r="X49" s="436"/>
      <c r="Y49" s="434">
        <f>SUM(Y45:AB48)</f>
        <v>0</v>
      </c>
      <c r="Z49" s="435"/>
      <c r="AA49" s="435"/>
      <c r="AB49" s="436"/>
      <c r="AC49" s="434">
        <f>SUM(AC45:AF48)</f>
        <v>0</v>
      </c>
      <c r="AD49" s="435"/>
      <c r="AE49" s="435"/>
      <c r="AF49" s="436"/>
    </row>
    <row r="50" spans="1:42" ht="16.5">
      <c r="A50" s="588"/>
      <c r="B50" s="431" t="s">
        <v>36</v>
      </c>
      <c r="C50" s="330" t="s">
        <v>37</v>
      </c>
      <c r="D50" s="330"/>
      <c r="E50" s="330"/>
      <c r="F50" s="330"/>
      <c r="G50" s="365"/>
      <c r="H50" s="330"/>
      <c r="I50" s="330"/>
      <c r="J50" s="330"/>
      <c r="K50" s="479"/>
      <c r="L50" s="480"/>
      <c r="M50" s="487">
        <f>IF($K50="A",IF(AP50/SUM($M$32:$AF$32)&lt;10,INT(AP50/SUM($M$32:$AF$32)),ROUNDDOWN(AP50/SUM($M$32:$AF$32),-1)),IF($K50="B",IF(AP51/SUM($M$32:$AF$32)&lt;10,INT(AP51/SUM($M$32:$AF$32)),ROUNDDOWN(AP51/SUM($M$32:$AF$32),-1)),0))</f>
        <v>0</v>
      </c>
      <c r="N50" s="438"/>
      <c r="O50" s="438"/>
      <c r="P50" s="438"/>
      <c r="Q50" s="438"/>
      <c r="R50" s="438"/>
      <c r="S50" s="438"/>
      <c r="T50" s="438"/>
      <c r="U50" s="438"/>
      <c r="V50" s="438"/>
      <c r="W50" s="438"/>
      <c r="X50" s="438"/>
      <c r="Y50" s="438"/>
      <c r="Z50" s="438"/>
      <c r="AA50" s="438"/>
      <c r="AB50" s="438"/>
      <c r="AC50" s="438"/>
      <c r="AD50" s="438"/>
      <c r="AE50" s="438"/>
      <c r="AF50" s="439"/>
      <c r="AN50" s="140" t="s">
        <v>439</v>
      </c>
      <c r="AO50" s="140" t="s">
        <v>440</v>
      </c>
      <c r="AP50" s="140">
        <v>180</v>
      </c>
    </row>
    <row r="51" spans="1:42" ht="16.5">
      <c r="A51" s="588"/>
      <c r="B51" s="431"/>
      <c r="C51" s="303" t="s">
        <v>421</v>
      </c>
      <c r="D51" s="326"/>
      <c r="E51" s="326"/>
      <c r="F51" s="326"/>
      <c r="G51" s="327"/>
      <c r="H51" s="326"/>
      <c r="I51" s="326"/>
      <c r="J51" s="331"/>
      <c r="K51" s="432"/>
      <c r="L51" s="433"/>
      <c r="M51" s="470">
        <f>IF($K51="○",IF(AP52/SUM($M$32:$AF$32)&lt;10,INT(AP52/SUM($M$32:$AF$32)),ROUNDDOWN(AP52/SUM($M$32:$AF$32),-1)),0)</f>
        <v>0</v>
      </c>
      <c r="N51" s="471"/>
      <c r="O51" s="471"/>
      <c r="P51" s="471"/>
      <c r="Q51" s="471"/>
      <c r="R51" s="471"/>
      <c r="S51" s="471"/>
      <c r="T51" s="471"/>
      <c r="U51" s="471"/>
      <c r="V51" s="471"/>
      <c r="W51" s="471"/>
      <c r="X51" s="471"/>
      <c r="Y51" s="471"/>
      <c r="Z51" s="471"/>
      <c r="AA51" s="471"/>
      <c r="AB51" s="471"/>
      <c r="AC51" s="471"/>
      <c r="AD51" s="471"/>
      <c r="AE51" s="471"/>
      <c r="AF51" s="472"/>
      <c r="AO51" s="140" t="s">
        <v>441</v>
      </c>
      <c r="AP51" s="140">
        <v>120</v>
      </c>
    </row>
    <row r="52" spans="1:42" ht="16.5">
      <c r="A52" s="588"/>
      <c r="B52" s="431"/>
      <c r="C52" s="303" t="s">
        <v>422</v>
      </c>
      <c r="D52" s="326"/>
      <c r="E52" s="326"/>
      <c r="F52" s="326"/>
      <c r="G52" s="327"/>
      <c r="H52" s="326"/>
      <c r="I52" s="326"/>
      <c r="J52" s="331"/>
      <c r="K52" s="432"/>
      <c r="L52" s="433"/>
      <c r="M52" s="470">
        <f>IF($K52="○",IF(AP53/SUM($M$32:$AF$32)&lt;10,INT(AP53/SUM($M$32:$AF$32)),ROUNDDOWN(AP53/SUM($M$32:$AF$32),-1)),0)</f>
        <v>0</v>
      </c>
      <c r="N52" s="471"/>
      <c r="O52" s="471"/>
      <c r="P52" s="471"/>
      <c r="Q52" s="471"/>
      <c r="R52" s="471"/>
      <c r="S52" s="471"/>
      <c r="T52" s="471"/>
      <c r="U52" s="471"/>
      <c r="V52" s="471"/>
      <c r="W52" s="471"/>
      <c r="X52" s="471"/>
      <c r="Y52" s="471"/>
      <c r="Z52" s="471"/>
      <c r="AA52" s="471"/>
      <c r="AB52" s="471"/>
      <c r="AC52" s="471"/>
      <c r="AD52" s="471"/>
      <c r="AE52" s="471"/>
      <c r="AF52" s="472"/>
      <c r="AN52" s="140" t="s">
        <v>442</v>
      </c>
      <c r="AP52" s="140">
        <v>780</v>
      </c>
    </row>
    <row r="53" spans="1:42" ht="17.25" thickBot="1">
      <c r="A53" s="588"/>
      <c r="B53" s="431"/>
      <c r="C53" s="366" t="s">
        <v>38</v>
      </c>
      <c r="D53" s="328"/>
      <c r="E53" s="328"/>
      <c r="F53" s="328"/>
      <c r="G53" s="329"/>
      <c r="H53" s="328"/>
      <c r="I53" s="328"/>
      <c r="J53" s="332"/>
      <c r="K53" s="432"/>
      <c r="L53" s="433"/>
      <c r="M53" s="467">
        <f>IF($K53="○",IF(AP54/SUM($M$32:$AF$32)&lt;10,INT(AP54/SUM($M$32:$AF$32)),ROUNDDOWN(AP54/SUM($M$32:$AF$32),-1)),0)</f>
        <v>0</v>
      </c>
      <c r="N53" s="468"/>
      <c r="O53" s="468"/>
      <c r="P53" s="468"/>
      <c r="Q53" s="468"/>
      <c r="R53" s="468"/>
      <c r="S53" s="468"/>
      <c r="T53" s="468"/>
      <c r="U53" s="468"/>
      <c r="V53" s="468"/>
      <c r="W53" s="468"/>
      <c r="X53" s="468"/>
      <c r="Y53" s="468"/>
      <c r="Z53" s="468"/>
      <c r="AA53" s="468"/>
      <c r="AB53" s="468"/>
      <c r="AC53" s="468"/>
      <c r="AD53" s="468"/>
      <c r="AE53" s="468"/>
      <c r="AF53" s="469"/>
      <c r="AN53" s="140" t="s">
        <v>443</v>
      </c>
      <c r="AP53" s="140">
        <v>820</v>
      </c>
    </row>
    <row r="54" spans="1:42" ht="17.25" thickTop="1">
      <c r="A54" s="588"/>
      <c r="B54" s="431"/>
      <c r="C54" s="314"/>
      <c r="D54" s="314"/>
      <c r="E54" s="314"/>
      <c r="F54" s="314"/>
      <c r="G54" s="333"/>
      <c r="H54" s="314"/>
      <c r="I54" s="314"/>
      <c r="J54" s="314"/>
      <c r="K54" s="418" t="s">
        <v>39</v>
      </c>
      <c r="L54" s="419"/>
      <c r="M54" s="434">
        <f>SUM(M50:AF53)</f>
        <v>0</v>
      </c>
      <c r="N54" s="435"/>
      <c r="O54" s="435"/>
      <c r="P54" s="435"/>
      <c r="Q54" s="435"/>
      <c r="R54" s="435"/>
      <c r="S54" s="435"/>
      <c r="T54" s="435"/>
      <c r="U54" s="435"/>
      <c r="V54" s="435"/>
      <c r="W54" s="435"/>
      <c r="X54" s="435"/>
      <c r="Y54" s="435"/>
      <c r="Z54" s="435"/>
      <c r="AA54" s="435"/>
      <c r="AB54" s="435"/>
      <c r="AC54" s="435"/>
      <c r="AD54" s="435"/>
      <c r="AE54" s="435"/>
      <c r="AF54" s="436"/>
      <c r="AN54" s="140" t="s">
        <v>444</v>
      </c>
      <c r="AP54" s="140">
        <v>690</v>
      </c>
    </row>
    <row r="55" spans="1:42" ht="17.25">
      <c r="A55" s="403" t="s">
        <v>40</v>
      </c>
      <c r="B55" s="404"/>
      <c r="C55" s="404"/>
      <c r="D55" s="404"/>
      <c r="E55" s="404"/>
      <c r="F55" s="404"/>
      <c r="G55" s="404"/>
      <c r="H55" s="404"/>
      <c r="I55" s="404"/>
      <c r="J55" s="404"/>
      <c r="K55" s="404"/>
      <c r="L55" s="334" t="s">
        <v>41</v>
      </c>
      <c r="M55" s="405"/>
      <c r="N55" s="406"/>
      <c r="O55" s="406"/>
      <c r="P55" s="407"/>
      <c r="Q55" s="405"/>
      <c r="R55" s="406"/>
      <c r="S55" s="406"/>
      <c r="T55" s="407"/>
      <c r="U55" s="408" t="e">
        <f>U44+U49+$M$54</f>
        <v>#N/A</v>
      </c>
      <c r="V55" s="409"/>
      <c r="W55" s="409"/>
      <c r="X55" s="410"/>
      <c r="Y55" s="408" t="e">
        <f t="shared" ref="Y55" si="0">Y44+Y49+$M$54</f>
        <v>#N/A</v>
      </c>
      <c r="Z55" s="409"/>
      <c r="AA55" s="409"/>
      <c r="AB55" s="410"/>
      <c r="AC55" s="408" t="e">
        <f t="shared" ref="AC55" si="1">AC44+AC49+$M$54</f>
        <v>#N/A</v>
      </c>
      <c r="AD55" s="409"/>
      <c r="AE55" s="409"/>
      <c r="AF55" s="410"/>
    </row>
    <row r="56" spans="1:42" ht="17.25">
      <c r="A56" s="397" t="s">
        <v>42</v>
      </c>
      <c r="B56" s="398"/>
      <c r="C56" s="398"/>
      <c r="D56" s="398"/>
      <c r="E56" s="398"/>
      <c r="F56" s="398"/>
      <c r="G56" s="398"/>
      <c r="H56" s="398"/>
      <c r="I56" s="398"/>
      <c r="J56" s="398"/>
      <c r="K56" s="398"/>
      <c r="L56" s="399"/>
      <c r="M56" s="405"/>
      <c r="N56" s="406"/>
      <c r="O56" s="406"/>
      <c r="P56" s="407"/>
      <c r="Q56" s="405"/>
      <c r="R56" s="406"/>
      <c r="S56" s="406"/>
      <c r="T56" s="407"/>
      <c r="U56" s="408" t="e">
        <f>U55*U32</f>
        <v>#N/A</v>
      </c>
      <c r="V56" s="409"/>
      <c r="W56" s="409"/>
      <c r="X56" s="410"/>
      <c r="Y56" s="408" t="e">
        <f>Y55*Y32</f>
        <v>#N/A</v>
      </c>
      <c r="Z56" s="409"/>
      <c r="AA56" s="409"/>
      <c r="AB56" s="410"/>
      <c r="AC56" s="408" t="e">
        <f>AC55*AC32</f>
        <v>#N/A</v>
      </c>
      <c r="AD56" s="409"/>
      <c r="AE56" s="409"/>
      <c r="AF56" s="410"/>
    </row>
    <row r="57" spans="1:42" ht="17.25">
      <c r="A57" s="391" t="s">
        <v>43</v>
      </c>
      <c r="B57" s="392"/>
      <c r="C57" s="392"/>
      <c r="D57" s="392"/>
      <c r="E57" s="392"/>
      <c r="F57" s="392"/>
      <c r="G57" s="392"/>
      <c r="H57" s="392"/>
      <c r="I57" s="392"/>
      <c r="J57" s="392"/>
      <c r="K57" s="392"/>
      <c r="L57" s="393"/>
      <c r="M57" s="394" t="e">
        <f>M58+M59</f>
        <v>#N/A</v>
      </c>
      <c r="N57" s="395"/>
      <c r="O57" s="395"/>
      <c r="P57" s="395"/>
      <c r="Q57" s="395"/>
      <c r="R57" s="395"/>
      <c r="S57" s="395"/>
      <c r="T57" s="395"/>
      <c r="U57" s="395"/>
      <c r="V57" s="395"/>
      <c r="W57" s="395"/>
      <c r="X57" s="395"/>
      <c r="Y57" s="395"/>
      <c r="Z57" s="395"/>
      <c r="AA57" s="395"/>
      <c r="AB57" s="395"/>
      <c r="AC57" s="395"/>
      <c r="AD57" s="395"/>
      <c r="AE57" s="395"/>
      <c r="AF57" s="396"/>
    </row>
    <row r="58" spans="1:42" ht="17.25">
      <c r="A58" s="335"/>
      <c r="B58" s="397" t="s">
        <v>44</v>
      </c>
      <c r="C58" s="398"/>
      <c r="D58" s="398"/>
      <c r="E58" s="398"/>
      <c r="F58" s="398"/>
      <c r="G58" s="398"/>
      <c r="H58" s="398"/>
      <c r="I58" s="398"/>
      <c r="J58" s="398"/>
      <c r="K58" s="398"/>
      <c r="L58" s="399"/>
      <c r="M58" s="400" t="e">
        <f>(SUM(M56:AF56))*L21*G21</f>
        <v>#N/A</v>
      </c>
      <c r="N58" s="401"/>
      <c r="O58" s="401"/>
      <c r="P58" s="401"/>
      <c r="Q58" s="401"/>
      <c r="R58" s="401"/>
      <c r="S58" s="401"/>
      <c r="T58" s="401"/>
      <c r="U58" s="401"/>
      <c r="V58" s="401"/>
      <c r="W58" s="401"/>
      <c r="X58" s="401"/>
      <c r="Y58" s="401"/>
      <c r="Z58" s="401"/>
      <c r="AA58" s="401"/>
      <c r="AB58" s="401"/>
      <c r="AC58" s="401"/>
      <c r="AD58" s="401"/>
      <c r="AE58" s="401"/>
      <c r="AF58" s="402"/>
    </row>
    <row r="59" spans="1:42" ht="17.25">
      <c r="A59" s="349"/>
      <c r="B59" s="391" t="s">
        <v>45</v>
      </c>
      <c r="C59" s="392"/>
      <c r="D59" s="392"/>
      <c r="E59" s="392"/>
      <c r="F59" s="392"/>
      <c r="G59" s="392"/>
      <c r="H59" s="392"/>
      <c r="I59" s="392"/>
      <c r="J59" s="392"/>
      <c r="K59" s="392"/>
      <c r="L59" s="393"/>
      <c r="M59" s="394" t="e">
        <f>(SUM(M56:AF56))*G21*Q21</f>
        <v>#N/A</v>
      </c>
      <c r="N59" s="395"/>
      <c r="O59" s="395"/>
      <c r="P59" s="395"/>
      <c r="Q59" s="395"/>
      <c r="R59" s="395"/>
      <c r="S59" s="395"/>
      <c r="T59" s="395"/>
      <c r="U59" s="395"/>
      <c r="V59" s="395"/>
      <c r="W59" s="395"/>
      <c r="X59" s="395"/>
      <c r="Y59" s="395"/>
      <c r="Z59" s="395"/>
      <c r="AA59" s="395"/>
      <c r="AB59" s="395"/>
      <c r="AC59" s="395"/>
      <c r="AD59" s="395"/>
      <c r="AE59" s="395"/>
      <c r="AF59" s="396"/>
    </row>
    <row r="60" spans="1:42" s="301" customFormat="1" ht="17.25">
      <c r="A60" s="356"/>
      <c r="B60" s="357"/>
      <c r="C60" s="582" t="s">
        <v>567</v>
      </c>
      <c r="D60" s="583"/>
      <c r="E60" s="583"/>
      <c r="F60" s="583"/>
      <c r="G60" s="583"/>
      <c r="H60" s="583"/>
      <c r="I60" s="583"/>
      <c r="J60" s="583"/>
      <c r="K60" s="583"/>
      <c r="L60" s="584"/>
      <c r="M60" s="587" t="e">
        <f>SUM(M56:AF56)*G21*V24</f>
        <v>#N/A</v>
      </c>
      <c r="N60" s="587"/>
      <c r="O60" s="587"/>
      <c r="P60" s="587"/>
      <c r="Q60" s="587"/>
      <c r="R60" s="587"/>
      <c r="S60" s="587"/>
      <c r="T60" s="587"/>
      <c r="U60" s="587"/>
      <c r="V60" s="587"/>
      <c r="W60" s="587"/>
      <c r="X60" s="587"/>
      <c r="Y60" s="587"/>
      <c r="Z60" s="587"/>
      <c r="AA60" s="587"/>
      <c r="AB60" s="587"/>
      <c r="AC60" s="587"/>
      <c r="AD60" s="587"/>
      <c r="AE60" s="587"/>
      <c r="AF60" s="587"/>
    </row>
  </sheetData>
  <sheetProtection password="9207" sheet="1" objects="1" scenarios="1"/>
  <mergeCells count="202">
    <mergeCell ref="C60:L60"/>
    <mergeCell ref="A27:L27"/>
    <mergeCell ref="M27:AF27"/>
    <mergeCell ref="M60:AF60"/>
    <mergeCell ref="A33:A54"/>
    <mergeCell ref="B33:B44"/>
    <mergeCell ref="K33:L33"/>
    <mergeCell ref="K34:L34"/>
    <mergeCell ref="AC43:AF43"/>
    <mergeCell ref="C44:L44"/>
    <mergeCell ref="AC36:AF36"/>
    <mergeCell ref="AC37:AF37"/>
    <mergeCell ref="M34:P34"/>
    <mergeCell ref="Q34:T34"/>
    <mergeCell ref="U34:X34"/>
    <mergeCell ref="Y34:AB34"/>
    <mergeCell ref="AC34:AF34"/>
    <mergeCell ref="M33:P33"/>
    <mergeCell ref="Q33:T33"/>
    <mergeCell ref="U33:X33"/>
    <mergeCell ref="Y33:AB33"/>
    <mergeCell ref="AC33:AF33"/>
    <mergeCell ref="M35:P35"/>
    <mergeCell ref="U35:X35"/>
    <mergeCell ref="Y36:AB36"/>
    <mergeCell ref="Q35:T35"/>
    <mergeCell ref="AC35:AF35"/>
    <mergeCell ref="Y35:AB35"/>
    <mergeCell ref="A32:J32"/>
    <mergeCell ref="K32:L32"/>
    <mergeCell ref="M32:P32"/>
    <mergeCell ref="Q32:T32"/>
    <mergeCell ref="A29:J31"/>
    <mergeCell ref="K29:L31"/>
    <mergeCell ref="M29:AF30"/>
    <mergeCell ref="M31:P31"/>
    <mergeCell ref="Q31:T31"/>
    <mergeCell ref="U31:X31"/>
    <mergeCell ref="Y31:AB31"/>
    <mergeCell ref="AC31:AF31"/>
    <mergeCell ref="U32:X32"/>
    <mergeCell ref="Y32:AB32"/>
    <mergeCell ref="AC32:AF32"/>
    <mergeCell ref="K35:L35"/>
    <mergeCell ref="Q16:U16"/>
    <mergeCell ref="V16:Z16"/>
    <mergeCell ref="AA16:AE16"/>
    <mergeCell ref="R7:U7"/>
    <mergeCell ref="V7:AF7"/>
    <mergeCell ref="R8:U8"/>
    <mergeCell ref="V8:AF8"/>
    <mergeCell ref="B2:M7"/>
    <mergeCell ref="R2:U2"/>
    <mergeCell ref="R3:U3"/>
    <mergeCell ref="V3:AF3"/>
    <mergeCell ref="A10:AF10"/>
    <mergeCell ref="A13:AF13"/>
    <mergeCell ref="B16:F16"/>
    <mergeCell ref="G16:K16"/>
    <mergeCell ref="L16:P16"/>
    <mergeCell ref="G19:K20"/>
    <mergeCell ref="L19:P20"/>
    <mergeCell ref="Q19:U20"/>
    <mergeCell ref="V20:Z20"/>
    <mergeCell ref="G21:K21"/>
    <mergeCell ref="L21:P21"/>
    <mergeCell ref="Q21:U21"/>
    <mergeCell ref="V21:Z21"/>
    <mergeCell ref="A26:L26"/>
    <mergeCell ref="M26:AF26"/>
    <mergeCell ref="G23:K23"/>
    <mergeCell ref="L23:P23"/>
    <mergeCell ref="Q23:U23"/>
    <mergeCell ref="V23:Z23"/>
    <mergeCell ref="G24:K24"/>
    <mergeCell ref="L24:P24"/>
    <mergeCell ref="Q24:U24"/>
    <mergeCell ref="V24:Z24"/>
    <mergeCell ref="C37:J37"/>
    <mergeCell ref="K37:L37"/>
    <mergeCell ref="U37:X37"/>
    <mergeCell ref="Y37:AB37"/>
    <mergeCell ref="K40:L40"/>
    <mergeCell ref="M40:P40"/>
    <mergeCell ref="Q40:T40"/>
    <mergeCell ref="U40:X40"/>
    <mergeCell ref="Y40:AB40"/>
    <mergeCell ref="M37:P37"/>
    <mergeCell ref="Q37:T37"/>
    <mergeCell ref="M38:P38"/>
    <mergeCell ref="Q38:T38"/>
    <mergeCell ref="Y39:AB39"/>
    <mergeCell ref="M53:AF53"/>
    <mergeCell ref="M52:AF52"/>
    <mergeCell ref="M51:AF51"/>
    <mergeCell ref="Q49:T49"/>
    <mergeCell ref="U49:X49"/>
    <mergeCell ref="U47:X47"/>
    <mergeCell ref="AC49:AF49"/>
    <mergeCell ref="C38:J38"/>
    <mergeCell ref="K38:L38"/>
    <mergeCell ref="U38:X38"/>
    <mergeCell ref="Y38:AB38"/>
    <mergeCell ref="AC39:AF39"/>
    <mergeCell ref="AC38:AF38"/>
    <mergeCell ref="K50:L50"/>
    <mergeCell ref="K51:L51"/>
    <mergeCell ref="K52:L52"/>
    <mergeCell ref="K46:L46"/>
    <mergeCell ref="M46:P46"/>
    <mergeCell ref="Q46:T46"/>
    <mergeCell ref="U46:X46"/>
    <mergeCell ref="C49:L49"/>
    <mergeCell ref="M49:P49"/>
    <mergeCell ref="M50:AF50"/>
    <mergeCell ref="AC46:AF46"/>
    <mergeCell ref="C48:J48"/>
    <mergeCell ref="M48:P48"/>
    <mergeCell ref="Q48:T48"/>
    <mergeCell ref="U48:X48"/>
    <mergeCell ref="C46:J46"/>
    <mergeCell ref="M45:P45"/>
    <mergeCell ref="Q45:T45"/>
    <mergeCell ref="M47:P47"/>
    <mergeCell ref="Q47:T47"/>
    <mergeCell ref="Y48:AB48"/>
    <mergeCell ref="AC48:AF48"/>
    <mergeCell ref="Y49:AB49"/>
    <mergeCell ref="Y47:AB47"/>
    <mergeCell ref="AC47:AF47"/>
    <mergeCell ref="Q44:T44"/>
    <mergeCell ref="U44:X44"/>
    <mergeCell ref="Y44:AB44"/>
    <mergeCell ref="AC44:AF44"/>
    <mergeCell ref="AC40:AF40"/>
    <mergeCell ref="K41:L41"/>
    <mergeCell ref="U41:X41"/>
    <mergeCell ref="Y41:AB41"/>
    <mergeCell ref="AC41:AF41"/>
    <mergeCell ref="M43:P43"/>
    <mergeCell ref="M41:P41"/>
    <mergeCell ref="Q41:T41"/>
    <mergeCell ref="Q43:T43"/>
    <mergeCell ref="U43:X43"/>
    <mergeCell ref="Y43:AB43"/>
    <mergeCell ref="K42:L42"/>
    <mergeCell ref="M42:P42"/>
    <mergeCell ref="Q42:T42"/>
    <mergeCell ref="U42:X42"/>
    <mergeCell ref="Y42:AB42"/>
    <mergeCell ref="AC42:AF42"/>
    <mergeCell ref="B45:B49"/>
    <mergeCell ref="C45:J45"/>
    <mergeCell ref="K45:L45"/>
    <mergeCell ref="K54:L54"/>
    <mergeCell ref="K36:L36"/>
    <mergeCell ref="M36:P36"/>
    <mergeCell ref="Q36:T36"/>
    <mergeCell ref="U36:X36"/>
    <mergeCell ref="K43:L43"/>
    <mergeCell ref="K39:L39"/>
    <mergeCell ref="M39:P39"/>
    <mergeCell ref="Q39:T39"/>
    <mergeCell ref="U39:X39"/>
    <mergeCell ref="B50:B54"/>
    <mergeCell ref="K53:L53"/>
    <mergeCell ref="M54:AF54"/>
    <mergeCell ref="U45:X45"/>
    <mergeCell ref="Y45:AB45"/>
    <mergeCell ref="AC45:AF45"/>
    <mergeCell ref="C47:J47"/>
    <mergeCell ref="K47:L47"/>
    <mergeCell ref="K48:L48"/>
    <mergeCell ref="Y46:AB46"/>
    <mergeCell ref="M44:P44"/>
    <mergeCell ref="A57:L57"/>
    <mergeCell ref="M57:AF57"/>
    <mergeCell ref="B58:L58"/>
    <mergeCell ref="M58:AF58"/>
    <mergeCell ref="B59:L59"/>
    <mergeCell ref="M59:AF59"/>
    <mergeCell ref="A55:K55"/>
    <mergeCell ref="M55:P55"/>
    <mergeCell ref="Q55:T55"/>
    <mergeCell ref="U55:X55"/>
    <mergeCell ref="Y55:AB55"/>
    <mergeCell ref="AC55:AF55"/>
    <mergeCell ref="A56:L56"/>
    <mergeCell ref="M56:P56"/>
    <mergeCell ref="Q56:T56"/>
    <mergeCell ref="U56:X56"/>
    <mergeCell ref="Y56:AB56"/>
    <mergeCell ref="AC56:AF56"/>
    <mergeCell ref="S1:T1"/>
    <mergeCell ref="AA1:AF1"/>
    <mergeCell ref="V2:X2"/>
    <mergeCell ref="Y2:AC2"/>
    <mergeCell ref="AD2:AF2"/>
    <mergeCell ref="R4:U4"/>
    <mergeCell ref="V4:AF4"/>
    <mergeCell ref="R5:U6"/>
    <mergeCell ref="V5:AF6"/>
  </mergeCells>
  <phoneticPr fontId="1"/>
  <conditionalFormatting sqref="Q16:U16 G16:K16 G21:K21 V21:Z21 U32:AF32 K45:L47 K50:L53 K33:L38 K40:L41 K43:L43">
    <cfRule type="containsBlanks" dxfId="286" priority="9">
      <formula>LEN(TRIM(G16))=0</formula>
    </cfRule>
  </conditionalFormatting>
  <conditionalFormatting sqref="U37:X38">
    <cfRule type="expression" dxfId="285" priority="8">
      <formula>$U$37:$X$38="NG"</formula>
    </cfRule>
  </conditionalFormatting>
  <conditionalFormatting sqref="K39:L39">
    <cfRule type="containsBlanks" dxfId="284" priority="7">
      <formula>LEN(TRIM(K39))=0</formula>
    </cfRule>
  </conditionalFormatting>
  <conditionalFormatting sqref="Y2">
    <cfRule type="containsBlanks" dxfId="283" priority="6">
      <formula>LEN(TRIM(Y2))=0</formula>
    </cfRule>
  </conditionalFormatting>
  <conditionalFormatting sqref="V3:AF3 V7:AF7 V4:V5">
    <cfRule type="containsBlanks" dxfId="282" priority="5">
      <formula>LEN(TRIM(V3))=0</formula>
    </cfRule>
  </conditionalFormatting>
  <conditionalFormatting sqref="K42:L42">
    <cfRule type="containsBlanks" dxfId="281" priority="4">
      <formula>LEN(TRIM(K42))=0</formula>
    </cfRule>
  </conditionalFormatting>
  <conditionalFormatting sqref="K48:L48">
    <cfRule type="containsBlanks" dxfId="280" priority="3">
      <formula>LEN(TRIM(K48))=0</formula>
    </cfRule>
  </conditionalFormatting>
  <conditionalFormatting sqref="G23:G24">
    <cfRule type="containsBlanks" dxfId="279" priority="2">
      <formula>LEN(TRIM(G23))=0</formula>
    </cfRule>
  </conditionalFormatting>
  <conditionalFormatting sqref="L24:U24">
    <cfRule type="containsBlanks" dxfId="278" priority="1">
      <formula>LEN(TRIM(L24))=0</formula>
    </cfRule>
  </conditionalFormatting>
  <dataValidations count="10">
    <dataValidation type="list" allowBlank="1" showInputMessage="1" showErrorMessage="1" sqref="K52:L53">
      <formula1>"○,－"</formula1>
    </dataValidation>
    <dataValidation type="whole" allowBlank="1" showInputMessage="1" showErrorMessage="1" sqref="K42:L43">
      <formula1>0</formula1>
      <formula2>7</formula2>
    </dataValidation>
    <dataValidation type="whole" operator="greaterThanOrEqual" allowBlank="1" showInputMessage="1" showErrorMessage="1" sqref="K46:L47">
      <formula1>0</formula1>
    </dataValidation>
    <dataValidation type="list" allowBlank="1" showInputMessage="1" showErrorMessage="1" sqref="V21:Z21">
      <formula1>"○,×"</formula1>
    </dataValidation>
    <dataValidation type="list" allowBlank="1" showInputMessage="1" showErrorMessage="1" sqref="K51 K45:L45 K33:L39 K41:L41 K48">
      <formula1>"○,―"</formula1>
    </dataValidation>
    <dataValidation type="list" allowBlank="1" showInputMessage="1" showErrorMessage="1" sqref="K50:L50">
      <formula1>"A,B,―"</formula1>
    </dataValidation>
    <dataValidation type="decimal" operator="greaterThanOrEqual" allowBlank="1" showInputMessage="1" showErrorMessage="1" sqref="K40:L40">
      <formula1>0</formula1>
    </dataValidation>
    <dataValidation type="list" allowBlank="1" showInputMessage="1" showErrorMessage="1" sqref="G24:K24">
      <formula1>"あり,なし"</formula1>
    </dataValidation>
    <dataValidation type="list" allowBlank="1" showInputMessage="1" showErrorMessage="1" sqref="L24:P24">
      <formula1>$AY$2:$AY$8</formula1>
    </dataValidation>
    <dataValidation type="list" allowBlank="1" showInputMessage="1" showErrorMessage="1" sqref="Q24:U24">
      <formula1>$BA$2:$BA$8</formula1>
    </dataValidation>
  </dataValidations>
  <pageMargins left="0.7" right="0.7" top="0.75" bottom="0.75" header="0.3" footer="0.3"/>
  <pageSetup paperSize="9" fitToHeight="0" orientation="portrait" r:id="rId1"/>
  <rowBreaks count="1" manualBreakCount="1">
    <brk id="2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H12" sqref="H12"/>
    </sheetView>
  </sheetViews>
  <sheetFormatPr defaultRowHeight="13.5"/>
  <cols>
    <col min="1" max="1" width="5.25" style="11" customWidth="1"/>
    <col min="2" max="2" width="5.375" style="11" customWidth="1"/>
    <col min="3" max="3" width="28.75" style="11" customWidth="1"/>
    <col min="4" max="4" width="11.625" style="11" customWidth="1"/>
    <col min="5" max="5" width="11.375" style="11" customWidth="1"/>
    <col min="6" max="256" width="9" style="11"/>
    <col min="257" max="257" width="5.25" style="11" customWidth="1"/>
    <col min="258" max="258" width="5.375" style="11" customWidth="1"/>
    <col min="259" max="259" width="28.75" style="11" customWidth="1"/>
    <col min="260" max="260" width="11.75" style="11" customWidth="1"/>
    <col min="261" max="512" width="9" style="11"/>
    <col min="513" max="513" width="5.25" style="11" customWidth="1"/>
    <col min="514" max="514" width="5.375" style="11" customWidth="1"/>
    <col min="515" max="515" width="28.75" style="11" customWidth="1"/>
    <col min="516" max="516" width="11.75" style="11" customWidth="1"/>
    <col min="517" max="768" width="9" style="11"/>
    <col min="769" max="769" width="5.25" style="11" customWidth="1"/>
    <col min="770" max="770" width="5.375" style="11" customWidth="1"/>
    <col min="771" max="771" width="28.75" style="11" customWidth="1"/>
    <col min="772" max="772" width="11.75" style="11" customWidth="1"/>
    <col min="773" max="1024" width="9" style="11"/>
    <col min="1025" max="1025" width="5.25" style="11" customWidth="1"/>
    <col min="1026" max="1026" width="5.375" style="11" customWidth="1"/>
    <col min="1027" max="1027" width="28.75" style="11" customWidth="1"/>
    <col min="1028" max="1028" width="11.75" style="11" customWidth="1"/>
    <col min="1029" max="1280" width="9" style="11"/>
    <col min="1281" max="1281" width="5.25" style="11" customWidth="1"/>
    <col min="1282" max="1282" width="5.375" style="11" customWidth="1"/>
    <col min="1283" max="1283" width="28.75" style="11" customWidth="1"/>
    <col min="1284" max="1284" width="11.75" style="11" customWidth="1"/>
    <col min="1285" max="1536" width="9" style="11"/>
    <col min="1537" max="1537" width="5.25" style="11" customWidth="1"/>
    <col min="1538" max="1538" width="5.375" style="11" customWidth="1"/>
    <col min="1539" max="1539" width="28.75" style="11" customWidth="1"/>
    <col min="1540" max="1540" width="11.75" style="11" customWidth="1"/>
    <col min="1541" max="1792" width="9" style="11"/>
    <col min="1793" max="1793" width="5.25" style="11" customWidth="1"/>
    <col min="1794" max="1794" width="5.375" style="11" customWidth="1"/>
    <col min="1795" max="1795" width="28.75" style="11" customWidth="1"/>
    <col min="1796" max="1796" width="11.75" style="11" customWidth="1"/>
    <col min="1797" max="2048" width="9" style="11"/>
    <col min="2049" max="2049" width="5.25" style="11" customWidth="1"/>
    <col min="2050" max="2050" width="5.375" style="11" customWidth="1"/>
    <col min="2051" max="2051" width="28.75" style="11" customWidth="1"/>
    <col min="2052" max="2052" width="11.75" style="11" customWidth="1"/>
    <col min="2053" max="2304" width="9" style="11"/>
    <col min="2305" max="2305" width="5.25" style="11" customWidth="1"/>
    <col min="2306" max="2306" width="5.375" style="11" customWidth="1"/>
    <col min="2307" max="2307" width="28.75" style="11" customWidth="1"/>
    <col min="2308" max="2308" width="11.75" style="11" customWidth="1"/>
    <col min="2309" max="2560" width="9" style="11"/>
    <col min="2561" max="2561" width="5.25" style="11" customWidth="1"/>
    <col min="2562" max="2562" width="5.375" style="11" customWidth="1"/>
    <col min="2563" max="2563" width="28.75" style="11" customWidth="1"/>
    <col min="2564" max="2564" width="11.75" style="11" customWidth="1"/>
    <col min="2565" max="2816" width="9" style="11"/>
    <col min="2817" max="2817" width="5.25" style="11" customWidth="1"/>
    <col min="2818" max="2818" width="5.375" style="11" customWidth="1"/>
    <col min="2819" max="2819" width="28.75" style="11" customWidth="1"/>
    <col min="2820" max="2820" width="11.75" style="11" customWidth="1"/>
    <col min="2821" max="3072" width="9" style="11"/>
    <col min="3073" max="3073" width="5.25" style="11" customWidth="1"/>
    <col min="3074" max="3074" width="5.375" style="11" customWidth="1"/>
    <col min="3075" max="3075" width="28.75" style="11" customWidth="1"/>
    <col min="3076" max="3076" width="11.75" style="11" customWidth="1"/>
    <col min="3077" max="3328" width="9" style="11"/>
    <col min="3329" max="3329" width="5.25" style="11" customWidth="1"/>
    <col min="3330" max="3330" width="5.375" style="11" customWidth="1"/>
    <col min="3331" max="3331" width="28.75" style="11" customWidth="1"/>
    <col min="3332" max="3332" width="11.75" style="11" customWidth="1"/>
    <col min="3333" max="3584" width="9" style="11"/>
    <col min="3585" max="3585" width="5.25" style="11" customWidth="1"/>
    <col min="3586" max="3586" width="5.375" style="11" customWidth="1"/>
    <col min="3587" max="3587" width="28.75" style="11" customWidth="1"/>
    <col min="3588" max="3588" width="11.75" style="11" customWidth="1"/>
    <col min="3589" max="3840" width="9" style="11"/>
    <col min="3841" max="3841" width="5.25" style="11" customWidth="1"/>
    <col min="3842" max="3842" width="5.375" style="11" customWidth="1"/>
    <col min="3843" max="3843" width="28.75" style="11" customWidth="1"/>
    <col min="3844" max="3844" width="11.75" style="11" customWidth="1"/>
    <col min="3845" max="4096" width="9" style="11"/>
    <col min="4097" max="4097" width="5.25" style="11" customWidth="1"/>
    <col min="4098" max="4098" width="5.375" style="11" customWidth="1"/>
    <col min="4099" max="4099" width="28.75" style="11" customWidth="1"/>
    <col min="4100" max="4100" width="11.75" style="11" customWidth="1"/>
    <col min="4101" max="4352" width="9" style="11"/>
    <col min="4353" max="4353" width="5.25" style="11" customWidth="1"/>
    <col min="4354" max="4354" width="5.375" style="11" customWidth="1"/>
    <col min="4355" max="4355" width="28.75" style="11" customWidth="1"/>
    <col min="4356" max="4356" width="11.75" style="11" customWidth="1"/>
    <col min="4357" max="4608" width="9" style="11"/>
    <col min="4609" max="4609" width="5.25" style="11" customWidth="1"/>
    <col min="4610" max="4610" width="5.375" style="11" customWidth="1"/>
    <col min="4611" max="4611" width="28.75" style="11" customWidth="1"/>
    <col min="4612" max="4612" width="11.75" style="11" customWidth="1"/>
    <col min="4613" max="4864" width="9" style="11"/>
    <col min="4865" max="4865" width="5.25" style="11" customWidth="1"/>
    <col min="4866" max="4866" width="5.375" style="11" customWidth="1"/>
    <col min="4867" max="4867" width="28.75" style="11" customWidth="1"/>
    <col min="4868" max="4868" width="11.75" style="11" customWidth="1"/>
    <col min="4869" max="5120" width="9" style="11"/>
    <col min="5121" max="5121" width="5.25" style="11" customWidth="1"/>
    <col min="5122" max="5122" width="5.375" style="11" customWidth="1"/>
    <col min="5123" max="5123" width="28.75" style="11" customWidth="1"/>
    <col min="5124" max="5124" width="11.75" style="11" customWidth="1"/>
    <col min="5125" max="5376" width="9" style="11"/>
    <col min="5377" max="5377" width="5.25" style="11" customWidth="1"/>
    <col min="5378" max="5378" width="5.375" style="11" customWidth="1"/>
    <col min="5379" max="5379" width="28.75" style="11" customWidth="1"/>
    <col min="5380" max="5380" width="11.75" style="11" customWidth="1"/>
    <col min="5381" max="5632" width="9" style="11"/>
    <col min="5633" max="5633" width="5.25" style="11" customWidth="1"/>
    <col min="5634" max="5634" width="5.375" style="11" customWidth="1"/>
    <col min="5635" max="5635" width="28.75" style="11" customWidth="1"/>
    <col min="5636" max="5636" width="11.75" style="11" customWidth="1"/>
    <col min="5637" max="5888" width="9" style="11"/>
    <col min="5889" max="5889" width="5.25" style="11" customWidth="1"/>
    <col min="5890" max="5890" width="5.375" style="11" customWidth="1"/>
    <col min="5891" max="5891" width="28.75" style="11" customWidth="1"/>
    <col min="5892" max="5892" width="11.75" style="11" customWidth="1"/>
    <col min="5893" max="6144" width="9" style="11"/>
    <col min="6145" max="6145" width="5.25" style="11" customWidth="1"/>
    <col min="6146" max="6146" width="5.375" style="11" customWidth="1"/>
    <col min="6147" max="6147" width="28.75" style="11" customWidth="1"/>
    <col min="6148" max="6148" width="11.75" style="11" customWidth="1"/>
    <col min="6149" max="6400" width="9" style="11"/>
    <col min="6401" max="6401" width="5.25" style="11" customWidth="1"/>
    <col min="6402" max="6402" width="5.375" style="11" customWidth="1"/>
    <col min="6403" max="6403" width="28.75" style="11" customWidth="1"/>
    <col min="6404" max="6404" width="11.75" style="11" customWidth="1"/>
    <col min="6405" max="6656" width="9" style="11"/>
    <col min="6657" max="6657" width="5.25" style="11" customWidth="1"/>
    <col min="6658" max="6658" width="5.375" style="11" customWidth="1"/>
    <col min="6659" max="6659" width="28.75" style="11" customWidth="1"/>
    <col min="6660" max="6660" width="11.75" style="11" customWidth="1"/>
    <col min="6661" max="6912" width="9" style="11"/>
    <col min="6913" max="6913" width="5.25" style="11" customWidth="1"/>
    <col min="6914" max="6914" width="5.375" style="11" customWidth="1"/>
    <col min="6915" max="6915" width="28.75" style="11" customWidth="1"/>
    <col min="6916" max="6916" width="11.75" style="11" customWidth="1"/>
    <col min="6917" max="7168" width="9" style="11"/>
    <col min="7169" max="7169" width="5.25" style="11" customWidth="1"/>
    <col min="7170" max="7170" width="5.375" style="11" customWidth="1"/>
    <col min="7171" max="7171" width="28.75" style="11" customWidth="1"/>
    <col min="7172" max="7172" width="11.75" style="11" customWidth="1"/>
    <col min="7173" max="7424" width="9" style="11"/>
    <col min="7425" max="7425" width="5.25" style="11" customWidth="1"/>
    <col min="7426" max="7426" width="5.375" style="11" customWidth="1"/>
    <col min="7427" max="7427" width="28.75" style="11" customWidth="1"/>
    <col min="7428" max="7428" width="11.75" style="11" customWidth="1"/>
    <col min="7429" max="7680" width="9" style="11"/>
    <col min="7681" max="7681" width="5.25" style="11" customWidth="1"/>
    <col min="7682" max="7682" width="5.375" style="11" customWidth="1"/>
    <col min="7683" max="7683" width="28.75" style="11" customWidth="1"/>
    <col min="7684" max="7684" width="11.75" style="11" customWidth="1"/>
    <col min="7685" max="7936" width="9" style="11"/>
    <col min="7937" max="7937" width="5.25" style="11" customWidth="1"/>
    <col min="7938" max="7938" width="5.375" style="11" customWidth="1"/>
    <col min="7939" max="7939" width="28.75" style="11" customWidth="1"/>
    <col min="7940" max="7940" width="11.75" style="11" customWidth="1"/>
    <col min="7941" max="8192" width="9" style="11"/>
    <col min="8193" max="8193" width="5.25" style="11" customWidth="1"/>
    <col min="8194" max="8194" width="5.375" style="11" customWidth="1"/>
    <col min="8195" max="8195" width="28.75" style="11" customWidth="1"/>
    <col min="8196" max="8196" width="11.75" style="11" customWidth="1"/>
    <col min="8197" max="8448" width="9" style="11"/>
    <col min="8449" max="8449" width="5.25" style="11" customWidth="1"/>
    <col min="8450" max="8450" width="5.375" style="11" customWidth="1"/>
    <col min="8451" max="8451" width="28.75" style="11" customWidth="1"/>
    <col min="8452" max="8452" width="11.75" style="11" customWidth="1"/>
    <col min="8453" max="8704" width="9" style="11"/>
    <col min="8705" max="8705" width="5.25" style="11" customWidth="1"/>
    <col min="8706" max="8706" width="5.375" style="11" customWidth="1"/>
    <col min="8707" max="8707" width="28.75" style="11" customWidth="1"/>
    <col min="8708" max="8708" width="11.75" style="11" customWidth="1"/>
    <col min="8709" max="8960" width="9" style="11"/>
    <col min="8961" max="8961" width="5.25" style="11" customWidth="1"/>
    <col min="8962" max="8962" width="5.375" style="11" customWidth="1"/>
    <col min="8963" max="8963" width="28.75" style="11" customWidth="1"/>
    <col min="8964" max="8964" width="11.75" style="11" customWidth="1"/>
    <col min="8965" max="9216" width="9" style="11"/>
    <col min="9217" max="9217" width="5.25" style="11" customWidth="1"/>
    <col min="9218" max="9218" width="5.375" style="11" customWidth="1"/>
    <col min="9219" max="9219" width="28.75" style="11" customWidth="1"/>
    <col min="9220" max="9220" width="11.75" style="11" customWidth="1"/>
    <col min="9221" max="9472" width="9" style="11"/>
    <col min="9473" max="9473" width="5.25" style="11" customWidth="1"/>
    <col min="9474" max="9474" width="5.375" style="11" customWidth="1"/>
    <col min="9475" max="9475" width="28.75" style="11" customWidth="1"/>
    <col min="9476" max="9476" width="11.75" style="11" customWidth="1"/>
    <col min="9477" max="9728" width="9" style="11"/>
    <col min="9729" max="9729" width="5.25" style="11" customWidth="1"/>
    <col min="9730" max="9730" width="5.375" style="11" customWidth="1"/>
    <col min="9731" max="9731" width="28.75" style="11" customWidth="1"/>
    <col min="9732" max="9732" width="11.75" style="11" customWidth="1"/>
    <col min="9733" max="9984" width="9" style="11"/>
    <col min="9985" max="9985" width="5.25" style="11" customWidth="1"/>
    <col min="9986" max="9986" width="5.375" style="11" customWidth="1"/>
    <col min="9987" max="9987" width="28.75" style="11" customWidth="1"/>
    <col min="9988" max="9988" width="11.75" style="11" customWidth="1"/>
    <col min="9989" max="10240" width="9" style="11"/>
    <col min="10241" max="10241" width="5.25" style="11" customWidth="1"/>
    <col min="10242" max="10242" width="5.375" style="11" customWidth="1"/>
    <col min="10243" max="10243" width="28.75" style="11" customWidth="1"/>
    <col min="10244" max="10244" width="11.75" style="11" customWidth="1"/>
    <col min="10245" max="10496" width="9" style="11"/>
    <col min="10497" max="10497" width="5.25" style="11" customWidth="1"/>
    <col min="10498" max="10498" width="5.375" style="11" customWidth="1"/>
    <col min="10499" max="10499" width="28.75" style="11" customWidth="1"/>
    <col min="10500" max="10500" width="11.75" style="11" customWidth="1"/>
    <col min="10501" max="10752" width="9" style="11"/>
    <col min="10753" max="10753" width="5.25" style="11" customWidth="1"/>
    <col min="10754" max="10754" width="5.375" style="11" customWidth="1"/>
    <col min="10755" max="10755" width="28.75" style="11" customWidth="1"/>
    <col min="10756" max="10756" width="11.75" style="11" customWidth="1"/>
    <col min="10757" max="11008" width="9" style="11"/>
    <col min="11009" max="11009" width="5.25" style="11" customWidth="1"/>
    <col min="11010" max="11010" width="5.375" style="11" customWidth="1"/>
    <col min="11011" max="11011" width="28.75" style="11" customWidth="1"/>
    <col min="11012" max="11012" width="11.75" style="11" customWidth="1"/>
    <col min="11013" max="11264" width="9" style="11"/>
    <col min="11265" max="11265" width="5.25" style="11" customWidth="1"/>
    <col min="11266" max="11266" width="5.375" style="11" customWidth="1"/>
    <col min="11267" max="11267" width="28.75" style="11" customWidth="1"/>
    <col min="11268" max="11268" width="11.75" style="11" customWidth="1"/>
    <col min="11269" max="11520" width="9" style="11"/>
    <col min="11521" max="11521" width="5.25" style="11" customWidth="1"/>
    <col min="11522" max="11522" width="5.375" style="11" customWidth="1"/>
    <col min="11523" max="11523" width="28.75" style="11" customWidth="1"/>
    <col min="11524" max="11524" width="11.75" style="11" customWidth="1"/>
    <col min="11525" max="11776" width="9" style="11"/>
    <col min="11777" max="11777" width="5.25" style="11" customWidth="1"/>
    <col min="11778" max="11778" width="5.375" style="11" customWidth="1"/>
    <col min="11779" max="11779" width="28.75" style="11" customWidth="1"/>
    <col min="11780" max="11780" width="11.75" style="11" customWidth="1"/>
    <col min="11781" max="12032" width="9" style="11"/>
    <col min="12033" max="12033" width="5.25" style="11" customWidth="1"/>
    <col min="12034" max="12034" width="5.375" style="11" customWidth="1"/>
    <col min="12035" max="12035" width="28.75" style="11" customWidth="1"/>
    <col min="12036" max="12036" width="11.75" style="11" customWidth="1"/>
    <col min="12037" max="12288" width="9" style="11"/>
    <col min="12289" max="12289" width="5.25" style="11" customWidth="1"/>
    <col min="12290" max="12290" width="5.375" style="11" customWidth="1"/>
    <col min="12291" max="12291" width="28.75" style="11" customWidth="1"/>
    <col min="12292" max="12292" width="11.75" style="11" customWidth="1"/>
    <col min="12293" max="12544" width="9" style="11"/>
    <col min="12545" max="12545" width="5.25" style="11" customWidth="1"/>
    <col min="12546" max="12546" width="5.375" style="11" customWidth="1"/>
    <col min="12547" max="12547" width="28.75" style="11" customWidth="1"/>
    <col min="12548" max="12548" width="11.75" style="11" customWidth="1"/>
    <col min="12549" max="12800" width="9" style="11"/>
    <col min="12801" max="12801" width="5.25" style="11" customWidth="1"/>
    <col min="12802" max="12802" width="5.375" style="11" customWidth="1"/>
    <col min="12803" max="12803" width="28.75" style="11" customWidth="1"/>
    <col min="12804" max="12804" width="11.75" style="11" customWidth="1"/>
    <col min="12805" max="13056" width="9" style="11"/>
    <col min="13057" max="13057" width="5.25" style="11" customWidth="1"/>
    <col min="13058" max="13058" width="5.375" style="11" customWidth="1"/>
    <col min="13059" max="13059" width="28.75" style="11" customWidth="1"/>
    <col min="13060" max="13060" width="11.75" style="11" customWidth="1"/>
    <col min="13061" max="13312" width="9" style="11"/>
    <col min="13313" max="13313" width="5.25" style="11" customWidth="1"/>
    <col min="13314" max="13314" width="5.375" style="11" customWidth="1"/>
    <col min="13315" max="13315" width="28.75" style="11" customWidth="1"/>
    <col min="13316" max="13316" width="11.75" style="11" customWidth="1"/>
    <col min="13317" max="13568" width="9" style="11"/>
    <col min="13569" max="13569" width="5.25" style="11" customWidth="1"/>
    <col min="13570" max="13570" width="5.375" style="11" customWidth="1"/>
    <col min="13571" max="13571" width="28.75" style="11" customWidth="1"/>
    <col min="13572" max="13572" width="11.75" style="11" customWidth="1"/>
    <col min="13573" max="13824" width="9" style="11"/>
    <col min="13825" max="13825" width="5.25" style="11" customWidth="1"/>
    <col min="13826" max="13826" width="5.375" style="11" customWidth="1"/>
    <col min="13827" max="13827" width="28.75" style="11" customWidth="1"/>
    <col min="13828" max="13828" width="11.75" style="11" customWidth="1"/>
    <col min="13829" max="14080" width="9" style="11"/>
    <col min="14081" max="14081" width="5.25" style="11" customWidth="1"/>
    <col min="14082" max="14082" width="5.375" style="11" customWidth="1"/>
    <col min="14083" max="14083" width="28.75" style="11" customWidth="1"/>
    <col min="14084" max="14084" width="11.75" style="11" customWidth="1"/>
    <col min="14085" max="14336" width="9" style="11"/>
    <col min="14337" max="14337" width="5.25" style="11" customWidth="1"/>
    <col min="14338" max="14338" width="5.375" style="11" customWidth="1"/>
    <col min="14339" max="14339" width="28.75" style="11" customWidth="1"/>
    <col min="14340" max="14340" width="11.75" style="11" customWidth="1"/>
    <col min="14341" max="14592" width="9" style="11"/>
    <col min="14593" max="14593" width="5.25" style="11" customWidth="1"/>
    <col min="14594" max="14594" width="5.375" style="11" customWidth="1"/>
    <col min="14595" max="14595" width="28.75" style="11" customWidth="1"/>
    <col min="14596" max="14596" width="11.75" style="11" customWidth="1"/>
    <col min="14597" max="14848" width="9" style="11"/>
    <col min="14849" max="14849" width="5.25" style="11" customWidth="1"/>
    <col min="14850" max="14850" width="5.375" style="11" customWidth="1"/>
    <col min="14851" max="14851" width="28.75" style="11" customWidth="1"/>
    <col min="14852" max="14852" width="11.75" style="11" customWidth="1"/>
    <col min="14853" max="15104" width="9" style="11"/>
    <col min="15105" max="15105" width="5.25" style="11" customWidth="1"/>
    <col min="15106" max="15106" width="5.375" style="11" customWidth="1"/>
    <col min="15107" max="15107" width="28.75" style="11" customWidth="1"/>
    <col min="15108" max="15108" width="11.75" style="11" customWidth="1"/>
    <col min="15109" max="15360" width="9" style="11"/>
    <col min="15361" max="15361" width="5.25" style="11" customWidth="1"/>
    <col min="15362" max="15362" width="5.375" style="11" customWidth="1"/>
    <col min="15363" max="15363" width="28.75" style="11" customWidth="1"/>
    <col min="15364" max="15364" width="11.75" style="11" customWidth="1"/>
    <col min="15365" max="15616" width="9" style="11"/>
    <col min="15617" max="15617" width="5.25" style="11" customWidth="1"/>
    <col min="15618" max="15618" width="5.375" style="11" customWidth="1"/>
    <col min="15619" max="15619" width="28.75" style="11" customWidth="1"/>
    <col min="15620" max="15620" width="11.75" style="11" customWidth="1"/>
    <col min="15621" max="15872" width="9" style="11"/>
    <col min="15873" max="15873" width="5.25" style="11" customWidth="1"/>
    <col min="15874" max="15874" width="5.375" style="11" customWidth="1"/>
    <col min="15875" max="15875" width="28.75" style="11" customWidth="1"/>
    <col min="15876" max="15876" width="11.75" style="11" customWidth="1"/>
    <col min="15877" max="16128" width="9" style="11"/>
    <col min="16129" max="16129" width="5.25" style="11" customWidth="1"/>
    <col min="16130" max="16130" width="5.375" style="11" customWidth="1"/>
    <col min="16131" max="16131" width="28.75" style="11" customWidth="1"/>
    <col min="16132" max="16132" width="11.75" style="11" customWidth="1"/>
    <col min="16133" max="16384" width="9" style="11"/>
  </cols>
  <sheetData>
    <row r="1" spans="1:7">
      <c r="A1" s="10"/>
      <c r="B1" s="10"/>
      <c r="C1" s="10"/>
      <c r="D1" s="10"/>
      <c r="E1" s="10"/>
      <c r="F1" s="10"/>
    </row>
    <row r="2" spans="1:7" ht="30.6" customHeight="1">
      <c r="B2" s="12"/>
      <c r="C2" s="13" t="s">
        <v>46</v>
      </c>
      <c r="D2" s="13" t="s">
        <v>12</v>
      </c>
      <c r="E2" s="13" t="s">
        <v>47</v>
      </c>
      <c r="F2" s="14" t="s">
        <v>48</v>
      </c>
      <c r="G2" s="14"/>
    </row>
    <row r="3" spans="1:7" ht="16.899999999999999" customHeight="1">
      <c r="B3" s="15">
        <v>0</v>
      </c>
      <c r="C3" s="16" t="s">
        <v>49</v>
      </c>
      <c r="D3" s="17">
        <v>2</v>
      </c>
      <c r="E3" s="17">
        <v>6</v>
      </c>
      <c r="F3" s="18">
        <f t="shared" ref="F3:F14" si="0">SUM(D3:E3)</f>
        <v>8</v>
      </c>
      <c r="G3" s="19"/>
    </row>
    <row r="4" spans="1:7" ht="16.899999999999999" customHeight="1">
      <c r="B4" s="15">
        <v>1</v>
      </c>
      <c r="C4" s="16" t="s">
        <v>50</v>
      </c>
      <c r="D4" s="17">
        <v>3</v>
      </c>
      <c r="E4" s="17">
        <v>6</v>
      </c>
      <c r="F4" s="18">
        <f t="shared" si="0"/>
        <v>9</v>
      </c>
      <c r="G4" s="19"/>
    </row>
    <row r="5" spans="1:7" ht="16.899999999999999" customHeight="1">
      <c r="B5" s="15">
        <v>2</v>
      </c>
      <c r="C5" s="16" t="s">
        <v>51</v>
      </c>
      <c r="D5" s="17">
        <v>4</v>
      </c>
      <c r="E5" s="17">
        <v>6</v>
      </c>
      <c r="F5" s="18">
        <f t="shared" si="0"/>
        <v>10</v>
      </c>
      <c r="G5" s="19"/>
    </row>
    <row r="6" spans="1:7" ht="16.899999999999999" customHeight="1">
      <c r="B6" s="15">
        <v>3</v>
      </c>
      <c r="C6" s="16" t="s">
        <v>52</v>
      </c>
      <c r="D6" s="17">
        <v>5</v>
      </c>
      <c r="E6" s="17">
        <v>6</v>
      </c>
      <c r="F6" s="18">
        <f t="shared" si="0"/>
        <v>11</v>
      </c>
      <c r="G6" s="19"/>
    </row>
    <row r="7" spans="1:7" ht="16.899999999999999" customHeight="1">
      <c r="B7" s="15">
        <v>4</v>
      </c>
      <c r="C7" s="16" t="s">
        <v>53</v>
      </c>
      <c r="D7" s="17">
        <v>6</v>
      </c>
      <c r="E7" s="17">
        <v>6</v>
      </c>
      <c r="F7" s="18">
        <f t="shared" si="0"/>
        <v>12</v>
      </c>
      <c r="G7" s="19"/>
    </row>
    <row r="8" spans="1:7" ht="16.899999999999999" customHeight="1">
      <c r="B8" s="15">
        <v>5</v>
      </c>
      <c r="C8" s="16" t="s">
        <v>54</v>
      </c>
      <c r="D8" s="17">
        <v>7</v>
      </c>
      <c r="E8" s="17">
        <v>6</v>
      </c>
      <c r="F8" s="18">
        <f t="shared" si="0"/>
        <v>13</v>
      </c>
      <c r="G8" s="19"/>
    </row>
    <row r="9" spans="1:7" ht="16.899999999999999" customHeight="1">
      <c r="B9" s="15">
        <v>6</v>
      </c>
      <c r="C9" s="16" t="s">
        <v>55</v>
      </c>
      <c r="D9" s="17">
        <v>8</v>
      </c>
      <c r="E9" s="17">
        <v>6</v>
      </c>
      <c r="F9" s="18">
        <f t="shared" si="0"/>
        <v>14</v>
      </c>
      <c r="G9" s="19"/>
    </row>
    <row r="10" spans="1:7" ht="16.899999999999999" customHeight="1">
      <c r="B10" s="15">
        <v>7</v>
      </c>
      <c r="C10" s="16" t="s">
        <v>56</v>
      </c>
      <c r="D10" s="17">
        <v>9</v>
      </c>
      <c r="E10" s="17">
        <v>6</v>
      </c>
      <c r="F10" s="18">
        <f t="shared" si="0"/>
        <v>15</v>
      </c>
      <c r="G10" s="19"/>
    </row>
    <row r="11" spans="1:7" ht="16.899999999999999" customHeight="1">
      <c r="B11" s="15">
        <v>8</v>
      </c>
      <c r="C11" s="16" t="s">
        <v>57</v>
      </c>
      <c r="D11" s="17">
        <v>10</v>
      </c>
      <c r="E11" s="17">
        <v>6</v>
      </c>
      <c r="F11" s="18">
        <f t="shared" si="0"/>
        <v>16</v>
      </c>
      <c r="G11" s="19"/>
    </row>
    <row r="12" spans="1:7" ht="16.899999999999999" customHeight="1">
      <c r="B12" s="15">
        <v>9</v>
      </c>
      <c r="C12" s="16" t="s">
        <v>58</v>
      </c>
      <c r="D12" s="17">
        <v>11</v>
      </c>
      <c r="E12" s="17">
        <v>6</v>
      </c>
      <c r="F12" s="18">
        <f t="shared" si="0"/>
        <v>17</v>
      </c>
      <c r="G12" s="19"/>
    </row>
    <row r="13" spans="1:7" ht="16.899999999999999" customHeight="1">
      <c r="B13" s="15">
        <v>10</v>
      </c>
      <c r="C13" s="16" t="s">
        <v>59</v>
      </c>
      <c r="D13" s="17">
        <v>12</v>
      </c>
      <c r="E13" s="17">
        <v>6</v>
      </c>
      <c r="F13" s="18">
        <f t="shared" si="0"/>
        <v>18</v>
      </c>
      <c r="G13" s="19"/>
    </row>
    <row r="14" spans="1:7" ht="16.5">
      <c r="B14" s="15">
        <v>11</v>
      </c>
      <c r="C14" s="16" t="s">
        <v>60</v>
      </c>
      <c r="D14" s="17">
        <v>12</v>
      </c>
      <c r="E14" s="17">
        <v>7</v>
      </c>
      <c r="F14" s="18">
        <f t="shared" si="0"/>
        <v>19</v>
      </c>
      <c r="G14" s="19"/>
    </row>
    <row r="15" spans="1:7">
      <c r="C15" s="16"/>
      <c r="D15" s="15"/>
      <c r="E15" s="15"/>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X46"/>
  <sheetViews>
    <sheetView view="pageBreakPreview" zoomScale="90" zoomScaleNormal="85" zoomScaleSheetLayoutView="90" workbookViewId="0">
      <pane xSplit="5" ySplit="6" topLeftCell="AJ25" activePane="bottomRight" state="frozen"/>
      <selection activeCell="H12" sqref="H12"/>
      <selection pane="topRight" activeCell="H12" sqref="H12"/>
      <selection pane="bottomLeft" activeCell="H12" sqref="H12"/>
      <selection pane="bottomRight" activeCell="H12" sqref="H12"/>
    </sheetView>
  </sheetViews>
  <sheetFormatPr defaultRowHeight="13.5"/>
  <cols>
    <col min="1" max="1" width="9" style="67"/>
    <col min="2" max="2" width="5.625" style="61" customWidth="1"/>
    <col min="3" max="3" width="8.375" style="61" customWidth="1"/>
    <col min="4" max="4" width="4.5" style="61" bestFit="1" customWidth="1"/>
    <col min="5" max="5" width="8.375" style="61" customWidth="1"/>
    <col min="6" max="6" width="2.25" style="49" customWidth="1"/>
    <col min="7" max="7" width="6.875" style="62" customWidth="1"/>
    <col min="8" max="8" width="8.125" style="63" customWidth="1"/>
    <col min="9" max="9" width="2.25" style="24" customWidth="1"/>
    <col min="10" max="10" width="6.25" style="62" customWidth="1"/>
    <col min="11" max="11" width="6.25" style="63" customWidth="1"/>
    <col min="12" max="12" width="6.625" style="59" customWidth="1"/>
    <col min="13" max="13" width="2.25" style="59" customWidth="1"/>
    <col min="14" max="14" width="6.625" style="60" customWidth="1"/>
    <col min="15" max="15" width="2.25" style="24" customWidth="1"/>
    <col min="16" max="16" width="10.875" style="64" customWidth="1"/>
    <col min="17" max="17" width="2.25" style="59" customWidth="1"/>
    <col min="18" max="18" width="8.625" style="60" customWidth="1"/>
    <col min="19" max="19" width="2.25" style="24" customWidth="1"/>
    <col min="20" max="20" width="10.875" style="62" customWidth="1"/>
    <col min="21" max="21" width="2.125" style="24" customWidth="1"/>
    <col min="22" max="22" width="5.75" style="62" customWidth="1"/>
    <col min="23" max="23" width="9.5" style="65" customWidth="1"/>
    <col min="24" max="24" width="2.125" style="59" customWidth="1"/>
    <col min="25" max="25" width="5.5" style="60" customWidth="1"/>
    <col min="26" max="26" width="2.125" style="24" customWidth="1"/>
    <col min="27" max="27" width="9" style="64" customWidth="1"/>
    <col min="28" max="28" width="2.125" style="59" customWidth="1"/>
    <col min="29" max="29" width="5.5" style="60" customWidth="1"/>
    <col min="30" max="30" width="2.125" style="24" customWidth="1"/>
    <col min="31" max="31" width="9" style="64" customWidth="1"/>
    <col min="32" max="32" width="2.125" style="59" customWidth="1"/>
    <col min="33" max="33" width="12.375" style="60" customWidth="1"/>
    <col min="34" max="34" width="2.25" style="24" customWidth="1"/>
    <col min="35" max="35" width="16.375" style="62" customWidth="1"/>
    <col min="36" max="36" width="2.25" style="59" customWidth="1"/>
    <col min="37" max="37" width="6.75" style="60" customWidth="1"/>
    <col min="38" max="38" width="2.25" style="24" customWidth="1"/>
    <col min="39" max="39" width="10.75" style="62" customWidth="1"/>
    <col min="40" max="40" width="2.25" style="62" customWidth="1"/>
    <col min="41" max="41" width="19.375" style="60" customWidth="1"/>
    <col min="42" max="42" width="2.25" style="24" customWidth="1"/>
    <col min="43" max="43" width="22.375" style="62" customWidth="1"/>
    <col min="44" max="44" width="2.25" style="62" customWidth="1"/>
    <col min="45" max="45" width="19.375" style="60" customWidth="1"/>
    <col min="46" max="46" width="2.25" style="180" customWidth="1"/>
    <col min="47" max="47" width="22.375" style="62" customWidth="1"/>
    <col min="48" max="48" width="2.25" style="62" customWidth="1"/>
    <col min="49" max="49" width="14.5" style="60" customWidth="1"/>
    <col min="50" max="50" width="5.5" style="60" hidden="1" customWidth="1"/>
    <col min="51" max="51" width="2.875" style="60" hidden="1" customWidth="1"/>
    <col min="52" max="52" width="6.75" style="60" hidden="1" customWidth="1"/>
    <col min="53" max="53" width="8.125" style="60" hidden="1" customWidth="1"/>
    <col min="54" max="54" width="2.25" style="60" hidden="1" customWidth="1"/>
    <col min="55" max="55" width="5.5" style="60" hidden="1" customWidth="1"/>
    <col min="56" max="56" width="2.875" style="60" hidden="1" customWidth="1"/>
    <col min="57" max="57" width="6.75" style="60" hidden="1" customWidth="1"/>
    <col min="58" max="58" width="8" style="60" hidden="1" customWidth="1"/>
    <col min="59" max="59" width="2.25" style="62" hidden="1" customWidth="1"/>
    <col min="60" max="60" width="10.5" style="60" hidden="1" customWidth="1"/>
    <col min="61" max="61" width="2.25" style="62" customWidth="1"/>
    <col min="62" max="62" width="14.125" style="66" customWidth="1"/>
    <col min="63" max="63" width="2.25" style="66" customWidth="1"/>
    <col min="64" max="64" width="15.875" style="66" customWidth="1"/>
    <col min="65" max="65" width="2.25" style="66" customWidth="1"/>
    <col min="66" max="66" width="16.25" style="66" customWidth="1"/>
    <col min="67" max="67" width="2.125" style="60" customWidth="1"/>
    <col min="68" max="68" width="5.5" style="230" customWidth="1"/>
    <col min="69" max="69" width="2.25" style="231" customWidth="1"/>
    <col min="70" max="70" width="9.25" style="232" customWidth="1"/>
    <col min="71" max="71" width="2.25" style="59" customWidth="1"/>
    <col min="72" max="72" width="10.625" style="59" customWidth="1"/>
    <col min="73" max="73" width="3.5" style="38" customWidth="1"/>
    <col min="74" max="74" width="9" style="67"/>
    <col min="75" max="75" width="1.875" style="67" customWidth="1"/>
    <col min="76" max="16384" width="9" style="67"/>
  </cols>
  <sheetData>
    <row r="1" spans="1:76" s="23" customFormat="1" ht="39" customHeight="1">
      <c r="B1" s="647" t="s">
        <v>61</v>
      </c>
      <c r="C1" s="647" t="s">
        <v>10</v>
      </c>
      <c r="D1" s="647" t="s">
        <v>62</v>
      </c>
      <c r="E1" s="647" t="s">
        <v>63</v>
      </c>
      <c r="F1" s="20"/>
      <c r="G1" s="648" t="s">
        <v>64</v>
      </c>
      <c r="H1" s="649"/>
      <c r="I1" s="21"/>
      <c r="J1" s="652" t="s">
        <v>65</v>
      </c>
      <c r="K1" s="653"/>
      <c r="L1" s="654"/>
      <c r="M1" s="21"/>
      <c r="N1" s="652" t="s">
        <v>66</v>
      </c>
      <c r="O1" s="653"/>
      <c r="P1" s="654"/>
      <c r="Q1" s="21"/>
      <c r="R1" s="648" t="s">
        <v>67</v>
      </c>
      <c r="S1" s="653"/>
      <c r="T1" s="654"/>
      <c r="U1" s="21"/>
      <c r="V1" s="652" t="s">
        <v>68</v>
      </c>
      <c r="W1" s="654"/>
      <c r="X1" s="21"/>
      <c r="Y1" s="648" t="s">
        <v>69</v>
      </c>
      <c r="Z1" s="666"/>
      <c r="AA1" s="649"/>
      <c r="AB1" s="21"/>
      <c r="AC1" s="648" t="s">
        <v>70</v>
      </c>
      <c r="AD1" s="666"/>
      <c r="AE1" s="649"/>
      <c r="AF1" s="21"/>
      <c r="AG1" s="648" t="s">
        <v>71</v>
      </c>
      <c r="AH1" s="653"/>
      <c r="AI1" s="654"/>
      <c r="AJ1" s="21"/>
      <c r="AK1" s="652" t="s">
        <v>72</v>
      </c>
      <c r="AL1" s="653"/>
      <c r="AM1" s="654"/>
      <c r="AN1" s="21"/>
      <c r="AO1" s="652" t="s">
        <v>494</v>
      </c>
      <c r="AP1" s="653"/>
      <c r="AQ1" s="654"/>
      <c r="AR1" s="21"/>
      <c r="AS1" s="652" t="s">
        <v>495</v>
      </c>
      <c r="AT1" s="653"/>
      <c r="AU1" s="654"/>
      <c r="AV1" s="179"/>
      <c r="AW1" s="635" t="s">
        <v>73</v>
      </c>
      <c r="AX1" s="648" t="s">
        <v>74</v>
      </c>
      <c r="AY1" s="666"/>
      <c r="AZ1" s="666"/>
      <c r="BA1" s="649"/>
      <c r="BB1" s="22"/>
      <c r="BC1" s="648" t="s">
        <v>75</v>
      </c>
      <c r="BD1" s="666"/>
      <c r="BE1" s="666"/>
      <c r="BF1" s="649"/>
      <c r="BG1" s="21"/>
      <c r="BH1" s="635" t="s">
        <v>76</v>
      </c>
      <c r="BI1" s="21"/>
      <c r="BJ1" s="635" t="s">
        <v>77</v>
      </c>
      <c r="BK1" s="21"/>
      <c r="BL1" s="635" t="s">
        <v>78</v>
      </c>
      <c r="BM1" s="21"/>
      <c r="BN1" s="635" t="s">
        <v>79</v>
      </c>
      <c r="BP1" s="668" t="s">
        <v>80</v>
      </c>
      <c r="BQ1" s="669"/>
      <c r="BR1" s="670"/>
      <c r="BS1" s="21"/>
      <c r="BT1" s="635" t="s">
        <v>81</v>
      </c>
      <c r="BV1" s="679" t="s">
        <v>471</v>
      </c>
      <c r="BW1" s="680"/>
      <c r="BX1" s="681"/>
    </row>
    <row r="2" spans="1:76" s="23" customFormat="1" ht="17.25" customHeight="1">
      <c r="B2" s="647"/>
      <c r="C2" s="647"/>
      <c r="D2" s="647"/>
      <c r="E2" s="647"/>
      <c r="F2" s="20"/>
      <c r="G2" s="650"/>
      <c r="H2" s="651"/>
      <c r="I2" s="24"/>
      <c r="J2" s="655"/>
      <c r="K2" s="656"/>
      <c r="L2" s="657"/>
      <c r="M2" s="24"/>
      <c r="N2" s="655"/>
      <c r="O2" s="656"/>
      <c r="P2" s="657"/>
      <c r="Q2" s="24"/>
      <c r="R2" s="655"/>
      <c r="S2" s="656"/>
      <c r="T2" s="657"/>
      <c r="U2" s="24"/>
      <c r="V2" s="655"/>
      <c r="W2" s="657"/>
      <c r="X2" s="24"/>
      <c r="Y2" s="650"/>
      <c r="Z2" s="667"/>
      <c r="AA2" s="651"/>
      <c r="AB2" s="24"/>
      <c r="AC2" s="650"/>
      <c r="AD2" s="667"/>
      <c r="AE2" s="651"/>
      <c r="AF2" s="24"/>
      <c r="AG2" s="655"/>
      <c r="AH2" s="656"/>
      <c r="AI2" s="657"/>
      <c r="AJ2" s="24"/>
      <c r="AK2" s="655"/>
      <c r="AL2" s="656"/>
      <c r="AM2" s="657"/>
      <c r="AN2" s="21"/>
      <c r="AO2" s="655"/>
      <c r="AP2" s="656"/>
      <c r="AQ2" s="657"/>
      <c r="AR2" s="21"/>
      <c r="AS2" s="655"/>
      <c r="AT2" s="656"/>
      <c r="AU2" s="657"/>
      <c r="AV2" s="179"/>
      <c r="AW2" s="646"/>
      <c r="AX2" s="650"/>
      <c r="AY2" s="667"/>
      <c r="AZ2" s="667"/>
      <c r="BA2" s="651"/>
      <c r="BB2" s="22"/>
      <c r="BC2" s="650"/>
      <c r="BD2" s="667"/>
      <c r="BE2" s="667"/>
      <c r="BF2" s="651"/>
      <c r="BG2" s="21"/>
      <c r="BH2" s="646"/>
      <c r="BI2" s="21"/>
      <c r="BJ2" s="646"/>
      <c r="BK2" s="21"/>
      <c r="BL2" s="646"/>
      <c r="BM2" s="21"/>
      <c r="BN2" s="646"/>
      <c r="BP2" s="671"/>
      <c r="BQ2" s="672"/>
      <c r="BR2" s="673"/>
      <c r="BS2" s="24"/>
      <c r="BT2" s="646"/>
      <c r="BV2" s="682"/>
      <c r="BW2" s="683"/>
      <c r="BX2" s="684"/>
    </row>
    <row r="3" spans="1:76" s="37" customFormat="1" ht="13.5" customHeight="1">
      <c r="B3" s="647"/>
      <c r="C3" s="647"/>
      <c r="D3" s="647"/>
      <c r="E3" s="647"/>
      <c r="F3" s="25"/>
      <c r="G3" s="650"/>
      <c r="H3" s="651"/>
      <c r="I3" s="22"/>
      <c r="J3" s="26"/>
      <c r="K3" s="27"/>
      <c r="L3" s="28"/>
      <c r="M3" s="29"/>
      <c r="N3" s="30"/>
      <c r="O3" s="31"/>
      <c r="P3" s="635" t="s">
        <v>82</v>
      </c>
      <c r="Q3" s="29"/>
      <c r="R3" s="30"/>
      <c r="S3" s="31"/>
      <c r="T3" s="635" t="s">
        <v>82</v>
      </c>
      <c r="U3" s="22"/>
      <c r="V3" s="32"/>
      <c r="W3" s="635" t="s">
        <v>82</v>
      </c>
      <c r="X3" s="29"/>
      <c r="Y3" s="30"/>
      <c r="Z3" s="31"/>
      <c r="AA3" s="635" t="s">
        <v>82</v>
      </c>
      <c r="AB3" s="29"/>
      <c r="AC3" s="30"/>
      <c r="AD3" s="31"/>
      <c r="AE3" s="635" t="s">
        <v>82</v>
      </c>
      <c r="AF3" s="29"/>
      <c r="AG3" s="30"/>
      <c r="AH3" s="31"/>
      <c r="AI3" s="635" t="s">
        <v>82</v>
      </c>
      <c r="AJ3" s="29"/>
      <c r="AK3" s="30"/>
      <c r="AL3" s="31"/>
      <c r="AM3" s="635" t="s">
        <v>82</v>
      </c>
      <c r="AN3" s="33"/>
      <c r="AO3" s="30"/>
      <c r="AP3" s="31"/>
      <c r="AQ3" s="635" t="s">
        <v>83</v>
      </c>
      <c r="AR3" s="33"/>
      <c r="AS3" s="30"/>
      <c r="AT3" s="178"/>
      <c r="AU3" s="635" t="s">
        <v>65</v>
      </c>
      <c r="AV3" s="33"/>
      <c r="AW3" s="646"/>
      <c r="AX3" s="30"/>
      <c r="AY3" s="34"/>
      <c r="AZ3" s="34"/>
      <c r="BA3" s="35"/>
      <c r="BB3" s="34"/>
      <c r="BC3" s="30"/>
      <c r="BD3" s="34"/>
      <c r="BE3" s="34"/>
      <c r="BF3" s="35"/>
      <c r="BG3" s="22"/>
      <c r="BH3" s="36"/>
      <c r="BI3" s="33"/>
      <c r="BJ3" s="36"/>
      <c r="BK3" s="33"/>
      <c r="BL3" s="36"/>
      <c r="BM3" s="33"/>
      <c r="BN3" s="36"/>
      <c r="BP3" s="225"/>
      <c r="BQ3" s="226"/>
      <c r="BR3" s="664" t="s">
        <v>82</v>
      </c>
      <c r="BS3" s="29"/>
      <c r="BT3" s="36"/>
      <c r="BU3" s="38"/>
      <c r="BV3" s="175"/>
      <c r="BW3" s="176"/>
      <c r="BX3" s="685" t="s">
        <v>472</v>
      </c>
    </row>
    <row r="4" spans="1:76" s="37" customFormat="1" ht="13.5" customHeight="1">
      <c r="B4" s="635"/>
      <c r="C4" s="635"/>
      <c r="D4" s="635"/>
      <c r="E4" s="635"/>
      <c r="F4" s="25"/>
      <c r="G4" s="26"/>
      <c r="H4" s="39" t="s">
        <v>84</v>
      </c>
      <c r="I4" s="40"/>
      <c r="J4" s="30"/>
      <c r="K4" s="41" t="s">
        <v>85</v>
      </c>
      <c r="L4" s="28"/>
      <c r="M4" s="29"/>
      <c r="N4" s="26"/>
      <c r="O4" s="40"/>
      <c r="P4" s="646"/>
      <c r="Q4" s="29"/>
      <c r="R4" s="26"/>
      <c r="S4" s="40"/>
      <c r="T4" s="646"/>
      <c r="U4" s="24"/>
      <c r="V4" s="30"/>
      <c r="W4" s="646"/>
      <c r="X4" s="29"/>
      <c r="Y4" s="26"/>
      <c r="Z4" s="40"/>
      <c r="AA4" s="646"/>
      <c r="AB4" s="29"/>
      <c r="AC4" s="26"/>
      <c r="AD4" s="40"/>
      <c r="AE4" s="646"/>
      <c r="AF4" s="29"/>
      <c r="AG4" s="26"/>
      <c r="AH4" s="40"/>
      <c r="AI4" s="646"/>
      <c r="AJ4" s="29"/>
      <c r="AK4" s="26"/>
      <c r="AL4" s="40"/>
      <c r="AM4" s="646"/>
      <c r="AN4" s="34"/>
      <c r="AO4" s="26"/>
      <c r="AP4" s="40"/>
      <c r="AQ4" s="646"/>
      <c r="AR4" s="34"/>
      <c r="AS4" s="26"/>
      <c r="AT4" s="177"/>
      <c r="AU4" s="646"/>
      <c r="AV4" s="34"/>
      <c r="AW4" s="646"/>
      <c r="AX4" s="42"/>
      <c r="AY4" s="33"/>
      <c r="AZ4" s="33"/>
      <c r="BA4" s="43"/>
      <c r="BB4" s="33"/>
      <c r="BC4" s="42"/>
      <c r="BD4" s="33"/>
      <c r="BE4" s="33"/>
      <c r="BF4" s="43"/>
      <c r="BG4" s="22"/>
      <c r="BH4" s="44"/>
      <c r="BI4" s="34"/>
      <c r="BJ4" s="32"/>
      <c r="BK4" s="34"/>
      <c r="BL4" s="32"/>
      <c r="BM4" s="34"/>
      <c r="BN4" s="32"/>
      <c r="BP4" s="227"/>
      <c r="BQ4" s="228"/>
      <c r="BR4" s="665"/>
      <c r="BS4" s="29"/>
      <c r="BT4" s="32"/>
      <c r="BU4" s="38"/>
      <c r="BV4" s="167"/>
      <c r="BW4" s="155"/>
      <c r="BX4" s="686"/>
    </row>
    <row r="5" spans="1:76" s="37" customFormat="1" ht="13.5" customHeight="1">
      <c r="B5" s="45" t="s">
        <v>86</v>
      </c>
      <c r="C5" s="45" t="s">
        <v>87</v>
      </c>
      <c r="D5" s="45" t="s">
        <v>88</v>
      </c>
      <c r="E5" s="45" t="s">
        <v>89</v>
      </c>
      <c r="F5" s="22"/>
      <c r="G5" s="658" t="s">
        <v>90</v>
      </c>
      <c r="H5" s="660"/>
      <c r="I5" s="24"/>
      <c r="J5" s="658" t="s">
        <v>91</v>
      </c>
      <c r="K5" s="659"/>
      <c r="L5" s="660"/>
      <c r="M5" s="29"/>
      <c r="N5" s="658" t="s">
        <v>92</v>
      </c>
      <c r="O5" s="659"/>
      <c r="P5" s="660"/>
      <c r="Q5" s="29"/>
      <c r="R5" s="658" t="s">
        <v>93</v>
      </c>
      <c r="S5" s="659"/>
      <c r="T5" s="660"/>
      <c r="U5" s="24"/>
      <c r="V5" s="658" t="s">
        <v>94</v>
      </c>
      <c r="W5" s="660"/>
      <c r="X5" s="29"/>
      <c r="Y5" s="658" t="s">
        <v>95</v>
      </c>
      <c r="Z5" s="659"/>
      <c r="AA5" s="660"/>
      <c r="AB5" s="29"/>
      <c r="AC5" s="658" t="s">
        <v>96</v>
      </c>
      <c r="AD5" s="659"/>
      <c r="AE5" s="660"/>
      <c r="AF5" s="29"/>
      <c r="AG5" s="658" t="s">
        <v>97</v>
      </c>
      <c r="AH5" s="659"/>
      <c r="AI5" s="660"/>
      <c r="AJ5" s="29"/>
      <c r="AK5" s="658" t="s">
        <v>98</v>
      </c>
      <c r="AL5" s="659"/>
      <c r="AM5" s="660"/>
      <c r="AN5" s="34"/>
      <c r="AO5" s="658" t="s">
        <v>99</v>
      </c>
      <c r="AP5" s="659"/>
      <c r="AQ5" s="660"/>
      <c r="AR5" s="34"/>
      <c r="AS5" s="658" t="s">
        <v>99</v>
      </c>
      <c r="AT5" s="659"/>
      <c r="AU5" s="660"/>
      <c r="AV5" s="34"/>
      <c r="AW5" s="46" t="s">
        <v>100</v>
      </c>
      <c r="AX5" s="26"/>
      <c r="AY5" s="33"/>
      <c r="AZ5" s="33"/>
      <c r="BA5" s="43"/>
      <c r="BB5" s="33"/>
      <c r="BC5" s="26"/>
      <c r="BD5" s="33"/>
      <c r="BE5" s="33"/>
      <c r="BF5" s="43"/>
      <c r="BG5" s="22"/>
      <c r="BH5" s="47"/>
      <c r="BI5" s="34"/>
      <c r="BJ5" s="46" t="s">
        <v>101</v>
      </c>
      <c r="BK5" s="34"/>
      <c r="BL5" s="46" t="s">
        <v>102</v>
      </c>
      <c r="BM5" s="34"/>
      <c r="BN5" s="46" t="s">
        <v>103</v>
      </c>
      <c r="BO5" s="34"/>
      <c r="BP5" s="661" t="s">
        <v>104</v>
      </c>
      <c r="BQ5" s="662"/>
      <c r="BR5" s="663"/>
      <c r="BS5" s="29"/>
      <c r="BT5" s="46" t="s">
        <v>105</v>
      </c>
      <c r="BU5" s="38"/>
      <c r="BV5" s="687" t="s">
        <v>473</v>
      </c>
      <c r="BW5" s="688"/>
      <c r="BX5" s="689"/>
    </row>
    <row r="6" spans="1:76" s="51" customFormat="1" ht="16.5" customHeight="1">
      <c r="A6" s="51">
        <v>1</v>
      </c>
      <c r="B6" s="48">
        <v>2</v>
      </c>
      <c r="C6" s="51">
        <v>3</v>
      </c>
      <c r="D6" s="51">
        <v>4</v>
      </c>
      <c r="E6" s="48">
        <v>5</v>
      </c>
      <c r="F6" s="51">
        <v>6</v>
      </c>
      <c r="G6" s="51">
        <v>7</v>
      </c>
      <c r="H6" s="48">
        <v>8</v>
      </c>
      <c r="I6" s="51">
        <v>9</v>
      </c>
      <c r="J6" s="51">
        <v>10</v>
      </c>
      <c r="K6" s="48">
        <v>11</v>
      </c>
      <c r="L6" s="51">
        <v>12</v>
      </c>
      <c r="M6" s="51">
        <v>13</v>
      </c>
      <c r="N6" s="48">
        <v>14</v>
      </c>
      <c r="O6" s="51">
        <v>15</v>
      </c>
      <c r="P6" s="51">
        <v>16</v>
      </c>
      <c r="Q6" s="48">
        <v>17</v>
      </c>
      <c r="R6" s="51">
        <v>18</v>
      </c>
      <c r="S6" s="51">
        <v>19</v>
      </c>
      <c r="T6" s="48">
        <v>20</v>
      </c>
      <c r="U6" s="51">
        <v>21</v>
      </c>
      <c r="V6" s="51">
        <v>22</v>
      </c>
      <c r="W6" s="48">
        <v>23</v>
      </c>
      <c r="X6" s="51">
        <v>24</v>
      </c>
      <c r="Y6" s="51">
        <v>25</v>
      </c>
      <c r="Z6" s="48">
        <v>26</v>
      </c>
      <c r="AA6" s="51">
        <v>27</v>
      </c>
      <c r="AB6" s="51">
        <v>28</v>
      </c>
      <c r="AC6" s="48">
        <v>29</v>
      </c>
      <c r="AD6" s="51">
        <v>30</v>
      </c>
      <c r="AE6" s="51">
        <v>31</v>
      </c>
      <c r="AF6" s="48">
        <v>32</v>
      </c>
      <c r="AG6" s="51">
        <v>33</v>
      </c>
      <c r="AH6" s="51">
        <v>34</v>
      </c>
      <c r="AI6" s="48">
        <v>35</v>
      </c>
      <c r="AJ6" s="51">
        <v>36</v>
      </c>
      <c r="AK6" s="51">
        <v>37</v>
      </c>
      <c r="AL6" s="48">
        <v>38</v>
      </c>
      <c r="AM6" s="51">
        <v>39</v>
      </c>
      <c r="AN6" s="51">
        <v>40</v>
      </c>
      <c r="AO6" s="48">
        <v>41</v>
      </c>
      <c r="AP6" s="51">
        <v>42</v>
      </c>
      <c r="AQ6" s="51">
        <v>43</v>
      </c>
      <c r="AR6" s="48">
        <v>44</v>
      </c>
      <c r="AS6" s="51">
        <v>45</v>
      </c>
      <c r="AT6" s="51">
        <v>46</v>
      </c>
      <c r="AU6" s="48">
        <v>47</v>
      </c>
      <c r="AV6" s="51">
        <v>48</v>
      </c>
      <c r="AW6" s="51">
        <v>49</v>
      </c>
      <c r="AX6" s="48">
        <v>50</v>
      </c>
      <c r="AY6" s="51">
        <v>51</v>
      </c>
      <c r="AZ6" s="51">
        <v>52</v>
      </c>
      <c r="BA6" s="48">
        <v>53</v>
      </c>
      <c r="BB6" s="51">
        <v>54</v>
      </c>
      <c r="BC6" s="51">
        <v>55</v>
      </c>
      <c r="BD6" s="48">
        <v>56</v>
      </c>
      <c r="BE6" s="51">
        <v>57</v>
      </c>
      <c r="BF6" s="51">
        <v>58</v>
      </c>
      <c r="BG6" s="48">
        <v>59</v>
      </c>
      <c r="BH6" s="51">
        <v>60</v>
      </c>
      <c r="BI6" s="51">
        <v>61</v>
      </c>
      <c r="BJ6" s="48">
        <v>62</v>
      </c>
      <c r="BK6" s="51">
        <v>63</v>
      </c>
      <c r="BL6" s="51">
        <v>64</v>
      </c>
      <c r="BM6" s="48">
        <v>65</v>
      </c>
      <c r="BN6" s="51">
        <v>66</v>
      </c>
      <c r="BO6" s="51">
        <v>67</v>
      </c>
      <c r="BP6" s="48">
        <v>68</v>
      </c>
      <c r="BQ6" s="51">
        <v>69</v>
      </c>
      <c r="BR6" s="51">
        <v>70</v>
      </c>
      <c r="BS6" s="48">
        <v>71</v>
      </c>
      <c r="BT6" s="51">
        <v>72</v>
      </c>
      <c r="BU6" s="51">
        <v>73</v>
      </c>
      <c r="BV6" s="48">
        <v>74</v>
      </c>
      <c r="BW6" s="51">
        <v>75</v>
      </c>
      <c r="BX6" s="51">
        <v>76</v>
      </c>
    </row>
    <row r="7" spans="1:76" s="78" customFormat="1" ht="25.5" customHeight="1">
      <c r="A7" s="78" t="s">
        <v>203</v>
      </c>
      <c r="B7" s="635" t="s">
        <v>147</v>
      </c>
      <c r="C7" s="631" t="s">
        <v>106</v>
      </c>
      <c r="D7" s="633" t="s">
        <v>107</v>
      </c>
      <c r="E7" s="82" t="s">
        <v>21</v>
      </c>
      <c r="F7" s="83"/>
      <c r="G7" s="188">
        <v>84670</v>
      </c>
      <c r="H7" s="189">
        <v>92430</v>
      </c>
      <c r="I7" s="174" t="s">
        <v>452</v>
      </c>
      <c r="J7" s="192">
        <v>830</v>
      </c>
      <c r="K7" s="193">
        <v>900</v>
      </c>
      <c r="L7" s="194" t="s">
        <v>108</v>
      </c>
      <c r="M7" s="614" t="s">
        <v>452</v>
      </c>
      <c r="N7" s="624">
        <v>7470</v>
      </c>
      <c r="O7" s="603" t="s">
        <v>115</v>
      </c>
      <c r="P7" s="607">
        <v>70</v>
      </c>
      <c r="Q7" s="614" t="s">
        <v>452</v>
      </c>
      <c r="R7" s="624">
        <v>31050</v>
      </c>
      <c r="S7" s="603" t="s">
        <v>109</v>
      </c>
      <c r="T7" s="628">
        <v>310</v>
      </c>
      <c r="U7" s="174" t="s">
        <v>452</v>
      </c>
      <c r="V7" s="198">
        <v>7760</v>
      </c>
      <c r="W7" s="199">
        <v>70</v>
      </c>
      <c r="X7" s="142"/>
      <c r="Y7" s="201"/>
      <c r="Z7" s="202"/>
      <c r="AA7" s="203"/>
      <c r="AB7" s="143"/>
      <c r="AC7" s="206" t="s">
        <v>110</v>
      </c>
      <c r="AD7" s="207"/>
      <c r="AE7" s="208"/>
      <c r="AF7" s="613" t="s">
        <v>459</v>
      </c>
      <c r="AG7" s="212" t="s">
        <v>475</v>
      </c>
      <c r="AH7" s="603" t="s">
        <v>109</v>
      </c>
      <c r="AI7" s="644">
        <v>310</v>
      </c>
      <c r="AJ7" s="623" t="s">
        <v>109</v>
      </c>
      <c r="AK7" s="624">
        <v>3640</v>
      </c>
      <c r="AL7" s="603" t="s">
        <v>115</v>
      </c>
      <c r="AM7" s="628">
        <v>30</v>
      </c>
      <c r="AN7" s="645" t="s">
        <v>109</v>
      </c>
      <c r="AO7" s="216">
        <v>2730</v>
      </c>
      <c r="AP7" s="603" t="s">
        <v>115</v>
      </c>
      <c r="AQ7" s="216">
        <v>20</v>
      </c>
      <c r="AR7" s="626" t="s">
        <v>459</v>
      </c>
      <c r="AS7" s="216">
        <v>480</v>
      </c>
      <c r="AT7" s="603" t="s">
        <v>115</v>
      </c>
      <c r="AU7" s="216">
        <v>4</v>
      </c>
      <c r="AV7" s="626" t="s">
        <v>459</v>
      </c>
      <c r="AW7" s="218" t="s">
        <v>111</v>
      </c>
      <c r="AX7" s="617" t="s">
        <v>438</v>
      </c>
      <c r="AY7" s="617" t="s">
        <v>460</v>
      </c>
      <c r="AZ7" s="146" t="s">
        <v>112</v>
      </c>
      <c r="BA7" s="146">
        <v>2700</v>
      </c>
      <c r="BB7" s="147"/>
      <c r="BC7" s="617" t="s">
        <v>438</v>
      </c>
      <c r="BD7" s="617" t="s">
        <v>460</v>
      </c>
      <c r="BE7" s="146" t="s">
        <v>112</v>
      </c>
      <c r="BF7" s="146">
        <v>2700</v>
      </c>
      <c r="BG7" s="148"/>
      <c r="BH7" s="619" t="e">
        <v>#VALUE!</v>
      </c>
      <c r="BI7" s="614" t="s">
        <v>454</v>
      </c>
      <c r="BJ7" s="222">
        <v>7500</v>
      </c>
      <c r="BK7" s="603" t="s">
        <v>454</v>
      </c>
      <c r="BL7" s="222">
        <v>31050</v>
      </c>
      <c r="BM7" s="603" t="s">
        <v>454</v>
      </c>
      <c r="BN7" s="222">
        <v>23070</v>
      </c>
      <c r="BO7" s="614" t="s">
        <v>109</v>
      </c>
      <c r="BP7" s="615">
        <v>18000</v>
      </c>
      <c r="BQ7" s="604" t="s">
        <v>452</v>
      </c>
      <c r="BR7" s="605">
        <v>180</v>
      </c>
      <c r="BS7" s="151"/>
      <c r="BT7" s="233" t="s">
        <v>496</v>
      </c>
      <c r="BU7" s="674" t="s">
        <v>452</v>
      </c>
      <c r="BV7" s="675">
        <v>5780</v>
      </c>
      <c r="BW7" s="603" t="s">
        <v>115</v>
      </c>
      <c r="BX7" s="677">
        <v>50</v>
      </c>
    </row>
    <row r="8" spans="1:76" s="78" customFormat="1" ht="25.5" customHeight="1">
      <c r="A8" s="78" t="s">
        <v>204</v>
      </c>
      <c r="B8" s="646"/>
      <c r="C8" s="632"/>
      <c r="D8" s="643"/>
      <c r="E8" s="86" t="s">
        <v>4</v>
      </c>
      <c r="F8" s="83"/>
      <c r="G8" s="190">
        <v>92430</v>
      </c>
      <c r="H8" s="191"/>
      <c r="I8" s="174" t="s">
        <v>452</v>
      </c>
      <c r="J8" s="195">
        <v>900</v>
      </c>
      <c r="K8" s="196"/>
      <c r="L8" s="197" t="s">
        <v>108</v>
      </c>
      <c r="M8" s="614"/>
      <c r="N8" s="625"/>
      <c r="O8" s="603"/>
      <c r="P8" s="608"/>
      <c r="Q8" s="614"/>
      <c r="R8" s="625"/>
      <c r="S8" s="603"/>
      <c r="T8" s="629"/>
      <c r="U8" s="174" t="s">
        <v>452</v>
      </c>
      <c r="V8" s="195">
        <v>7760</v>
      </c>
      <c r="W8" s="200">
        <v>70</v>
      </c>
      <c r="X8" s="144" t="s">
        <v>452</v>
      </c>
      <c r="Y8" s="204">
        <v>54350</v>
      </c>
      <c r="Z8" s="202" t="s">
        <v>109</v>
      </c>
      <c r="AA8" s="205">
        <v>540</v>
      </c>
      <c r="AB8" s="145" t="s">
        <v>452</v>
      </c>
      <c r="AC8" s="209">
        <v>46590</v>
      </c>
      <c r="AD8" s="210" t="s">
        <v>109</v>
      </c>
      <c r="AE8" s="211">
        <v>460</v>
      </c>
      <c r="AF8" s="613"/>
      <c r="AG8" s="213">
        <v>31050</v>
      </c>
      <c r="AH8" s="603"/>
      <c r="AI8" s="621"/>
      <c r="AJ8" s="623"/>
      <c r="AK8" s="625"/>
      <c r="AL8" s="603"/>
      <c r="AM8" s="629"/>
      <c r="AN8" s="614"/>
      <c r="AO8" s="217" t="s">
        <v>492</v>
      </c>
      <c r="AP8" s="603"/>
      <c r="AQ8" s="217" t="s">
        <v>493</v>
      </c>
      <c r="AR8" s="627"/>
      <c r="AS8" s="217" t="s">
        <v>492</v>
      </c>
      <c r="AT8" s="603"/>
      <c r="AU8" s="217" t="s">
        <v>493</v>
      </c>
      <c r="AV8" s="627"/>
      <c r="AW8" s="219">
        <v>27330</v>
      </c>
      <c r="AX8" s="642"/>
      <c r="AY8" s="618"/>
      <c r="AZ8" s="149" t="s">
        <v>113</v>
      </c>
      <c r="BA8" s="149">
        <v>3000</v>
      </c>
      <c r="BB8" s="147"/>
      <c r="BC8" s="642"/>
      <c r="BD8" s="618"/>
      <c r="BE8" s="149" t="s">
        <v>113</v>
      </c>
      <c r="BF8" s="149">
        <v>3000</v>
      </c>
      <c r="BG8" s="148"/>
      <c r="BH8" s="620"/>
      <c r="BI8" s="614"/>
      <c r="BJ8" s="223">
        <v>70</v>
      </c>
      <c r="BK8" s="603"/>
      <c r="BL8" s="224">
        <v>310</v>
      </c>
      <c r="BM8" s="603"/>
      <c r="BN8" s="224">
        <v>230</v>
      </c>
      <c r="BO8" s="614"/>
      <c r="BP8" s="616"/>
      <c r="BQ8" s="604"/>
      <c r="BR8" s="606"/>
      <c r="BS8" s="151"/>
      <c r="BT8" s="234">
        <v>0.63</v>
      </c>
      <c r="BU8" s="614"/>
      <c r="BV8" s="676"/>
      <c r="BW8" s="603"/>
      <c r="BX8" s="678"/>
    </row>
    <row r="9" spans="1:76" s="37" customFormat="1" ht="25.5" customHeight="1">
      <c r="A9" s="79" t="s">
        <v>205</v>
      </c>
      <c r="B9" s="646"/>
      <c r="C9" s="635" t="s">
        <v>114</v>
      </c>
      <c r="D9" s="637" t="s">
        <v>107</v>
      </c>
      <c r="E9" s="52" t="s">
        <v>21</v>
      </c>
      <c r="F9" s="53"/>
      <c r="G9" s="188">
        <v>52510</v>
      </c>
      <c r="H9" s="189">
        <v>60270</v>
      </c>
      <c r="I9" s="174" t="s">
        <v>452</v>
      </c>
      <c r="J9" s="192">
        <v>500</v>
      </c>
      <c r="K9" s="193">
        <v>580</v>
      </c>
      <c r="L9" s="194" t="s">
        <v>108</v>
      </c>
      <c r="M9" s="614" t="s">
        <v>452</v>
      </c>
      <c r="N9" s="624">
        <v>4480</v>
      </c>
      <c r="O9" s="603" t="s">
        <v>115</v>
      </c>
      <c r="P9" s="607">
        <v>40</v>
      </c>
      <c r="Q9" s="614" t="s">
        <v>452</v>
      </c>
      <c r="R9" s="624">
        <v>18630</v>
      </c>
      <c r="S9" s="603" t="s">
        <v>109</v>
      </c>
      <c r="T9" s="628">
        <v>180</v>
      </c>
      <c r="U9" s="174" t="s">
        <v>461</v>
      </c>
      <c r="V9" s="198">
        <v>7760</v>
      </c>
      <c r="W9" s="199">
        <v>70</v>
      </c>
      <c r="X9" s="142"/>
      <c r="Y9" s="201"/>
      <c r="Z9" s="202"/>
      <c r="AA9" s="203"/>
      <c r="AB9" s="143"/>
      <c r="AC9" s="206" t="s">
        <v>110</v>
      </c>
      <c r="AD9" s="207"/>
      <c r="AE9" s="208"/>
      <c r="AF9" s="630" t="s">
        <v>459</v>
      </c>
      <c r="AG9" s="214" t="s">
        <v>476</v>
      </c>
      <c r="AH9" s="603" t="s">
        <v>109</v>
      </c>
      <c r="AI9" s="621">
        <v>180</v>
      </c>
      <c r="AJ9" s="641" t="s">
        <v>109</v>
      </c>
      <c r="AK9" s="624">
        <v>2490</v>
      </c>
      <c r="AL9" s="603" t="s">
        <v>115</v>
      </c>
      <c r="AM9" s="628">
        <v>20</v>
      </c>
      <c r="AN9" s="614" t="s">
        <v>109</v>
      </c>
      <c r="AO9" s="216">
        <v>1630</v>
      </c>
      <c r="AP9" s="603" t="s">
        <v>115</v>
      </c>
      <c r="AQ9" s="216">
        <v>10</v>
      </c>
      <c r="AR9" s="627"/>
      <c r="AS9" s="216">
        <v>290</v>
      </c>
      <c r="AT9" s="603" t="s">
        <v>115</v>
      </c>
      <c r="AU9" s="216">
        <v>2</v>
      </c>
      <c r="AV9" s="627"/>
      <c r="AW9" s="220" t="s">
        <v>116</v>
      </c>
      <c r="AX9" s="642"/>
      <c r="AY9" s="639" t="s">
        <v>462</v>
      </c>
      <c r="AZ9" s="149" t="s">
        <v>112</v>
      </c>
      <c r="BA9" s="149">
        <v>2600</v>
      </c>
      <c r="BB9" s="147"/>
      <c r="BC9" s="642"/>
      <c r="BD9" s="639" t="s">
        <v>463</v>
      </c>
      <c r="BE9" s="149" t="s">
        <v>112</v>
      </c>
      <c r="BF9" s="149">
        <v>2600</v>
      </c>
      <c r="BG9" s="148"/>
      <c r="BH9" s="619" t="e">
        <v>#VALUE!</v>
      </c>
      <c r="BI9" s="614" t="s">
        <v>454</v>
      </c>
      <c r="BJ9" s="222">
        <v>4500</v>
      </c>
      <c r="BK9" s="603" t="s">
        <v>454</v>
      </c>
      <c r="BL9" s="222">
        <v>18630</v>
      </c>
      <c r="BM9" s="603" t="s">
        <v>454</v>
      </c>
      <c r="BN9" s="222">
        <v>13840</v>
      </c>
      <c r="BO9" s="614" t="s">
        <v>109</v>
      </c>
      <c r="BP9" s="615">
        <v>10800</v>
      </c>
      <c r="BQ9" s="604" t="s">
        <v>452</v>
      </c>
      <c r="BR9" s="605">
        <v>100</v>
      </c>
      <c r="BS9" s="151"/>
      <c r="BT9" s="233" t="s">
        <v>496</v>
      </c>
      <c r="BU9" s="674" t="s">
        <v>461</v>
      </c>
      <c r="BV9" s="675">
        <v>3470</v>
      </c>
      <c r="BW9" s="603" t="s">
        <v>115</v>
      </c>
      <c r="BX9" s="677">
        <v>30</v>
      </c>
    </row>
    <row r="10" spans="1:76" s="37" customFormat="1" ht="25.5" customHeight="1">
      <c r="A10" s="79" t="s">
        <v>206</v>
      </c>
      <c r="B10" s="646"/>
      <c r="C10" s="636"/>
      <c r="D10" s="638"/>
      <c r="E10" s="57" t="s">
        <v>4</v>
      </c>
      <c r="F10" s="53"/>
      <c r="G10" s="190">
        <v>60270</v>
      </c>
      <c r="H10" s="191"/>
      <c r="I10" s="174" t="s">
        <v>452</v>
      </c>
      <c r="J10" s="195">
        <v>580</v>
      </c>
      <c r="K10" s="196"/>
      <c r="L10" s="197" t="s">
        <v>108</v>
      </c>
      <c r="M10" s="614"/>
      <c r="N10" s="625"/>
      <c r="O10" s="603"/>
      <c r="P10" s="608"/>
      <c r="Q10" s="614"/>
      <c r="R10" s="625"/>
      <c r="S10" s="603"/>
      <c r="T10" s="629"/>
      <c r="U10" s="174" t="s">
        <v>461</v>
      </c>
      <c r="V10" s="195">
        <v>7760</v>
      </c>
      <c r="W10" s="200">
        <v>70</v>
      </c>
      <c r="X10" s="144" t="s">
        <v>452</v>
      </c>
      <c r="Y10" s="204">
        <v>54350</v>
      </c>
      <c r="Z10" s="202" t="s">
        <v>109</v>
      </c>
      <c r="AA10" s="205">
        <v>540</v>
      </c>
      <c r="AB10" s="145" t="s">
        <v>452</v>
      </c>
      <c r="AC10" s="209">
        <v>46590</v>
      </c>
      <c r="AD10" s="210" t="s">
        <v>109</v>
      </c>
      <c r="AE10" s="211">
        <v>460</v>
      </c>
      <c r="AF10" s="630"/>
      <c r="AG10" s="213">
        <v>18630</v>
      </c>
      <c r="AH10" s="603"/>
      <c r="AI10" s="621"/>
      <c r="AJ10" s="641"/>
      <c r="AK10" s="625"/>
      <c r="AL10" s="603"/>
      <c r="AM10" s="629"/>
      <c r="AN10" s="614"/>
      <c r="AO10" s="217" t="s">
        <v>492</v>
      </c>
      <c r="AP10" s="603"/>
      <c r="AQ10" s="217" t="s">
        <v>493</v>
      </c>
      <c r="AR10" s="627"/>
      <c r="AS10" s="217" t="s">
        <v>492</v>
      </c>
      <c r="AT10" s="603"/>
      <c r="AU10" s="217" t="s">
        <v>493</v>
      </c>
      <c r="AV10" s="627"/>
      <c r="AW10" s="219">
        <v>16800</v>
      </c>
      <c r="AX10" s="642"/>
      <c r="AY10" s="618"/>
      <c r="AZ10" s="149" t="s">
        <v>113</v>
      </c>
      <c r="BA10" s="149">
        <v>2800</v>
      </c>
      <c r="BB10" s="147"/>
      <c r="BC10" s="642"/>
      <c r="BD10" s="618"/>
      <c r="BE10" s="149" t="s">
        <v>113</v>
      </c>
      <c r="BF10" s="149">
        <v>2800</v>
      </c>
      <c r="BG10" s="148"/>
      <c r="BH10" s="620"/>
      <c r="BI10" s="614"/>
      <c r="BJ10" s="223">
        <v>40</v>
      </c>
      <c r="BK10" s="603"/>
      <c r="BL10" s="224">
        <v>180</v>
      </c>
      <c r="BM10" s="603"/>
      <c r="BN10" s="224">
        <v>130</v>
      </c>
      <c r="BO10" s="614"/>
      <c r="BP10" s="616"/>
      <c r="BQ10" s="604"/>
      <c r="BR10" s="606"/>
      <c r="BS10" s="151"/>
      <c r="BT10" s="234">
        <v>0.78</v>
      </c>
      <c r="BU10" s="614"/>
      <c r="BV10" s="676"/>
      <c r="BW10" s="603"/>
      <c r="BX10" s="678"/>
    </row>
    <row r="11" spans="1:76" s="78" customFormat="1" ht="25.5" customHeight="1">
      <c r="A11" s="78" t="s">
        <v>207</v>
      </c>
      <c r="B11" s="646"/>
      <c r="C11" s="631" t="s">
        <v>117</v>
      </c>
      <c r="D11" s="633" t="s">
        <v>107</v>
      </c>
      <c r="E11" s="82" t="s">
        <v>21</v>
      </c>
      <c r="F11" s="83"/>
      <c r="G11" s="188">
        <v>40980</v>
      </c>
      <c r="H11" s="189">
        <v>48740</v>
      </c>
      <c r="I11" s="174" t="s">
        <v>461</v>
      </c>
      <c r="J11" s="192">
        <v>390</v>
      </c>
      <c r="K11" s="193">
        <v>470</v>
      </c>
      <c r="L11" s="194" t="s">
        <v>108</v>
      </c>
      <c r="M11" s="614" t="s">
        <v>461</v>
      </c>
      <c r="N11" s="624">
        <v>3200</v>
      </c>
      <c r="O11" s="603" t="s">
        <v>115</v>
      </c>
      <c r="P11" s="607">
        <v>30</v>
      </c>
      <c r="Q11" s="614" t="s">
        <v>461</v>
      </c>
      <c r="R11" s="624">
        <v>13310</v>
      </c>
      <c r="S11" s="603" t="s">
        <v>109</v>
      </c>
      <c r="T11" s="628">
        <v>130</v>
      </c>
      <c r="U11" s="174" t="s">
        <v>461</v>
      </c>
      <c r="V11" s="198">
        <v>7760</v>
      </c>
      <c r="W11" s="199">
        <v>70</v>
      </c>
      <c r="X11" s="142"/>
      <c r="Y11" s="201"/>
      <c r="Z11" s="202"/>
      <c r="AA11" s="203"/>
      <c r="AB11" s="143"/>
      <c r="AC11" s="206" t="s">
        <v>110</v>
      </c>
      <c r="AD11" s="207"/>
      <c r="AE11" s="208"/>
      <c r="AF11" s="613" t="s">
        <v>465</v>
      </c>
      <c r="AG11" s="214" t="s">
        <v>477</v>
      </c>
      <c r="AH11" s="603" t="s">
        <v>109</v>
      </c>
      <c r="AI11" s="621">
        <v>130</v>
      </c>
      <c r="AJ11" s="623" t="s">
        <v>109</v>
      </c>
      <c r="AK11" s="624">
        <v>2000</v>
      </c>
      <c r="AL11" s="603" t="s">
        <v>115</v>
      </c>
      <c r="AM11" s="628">
        <v>20</v>
      </c>
      <c r="AN11" s="614" t="s">
        <v>109</v>
      </c>
      <c r="AO11" s="216">
        <v>1170</v>
      </c>
      <c r="AP11" s="603" t="s">
        <v>115</v>
      </c>
      <c r="AQ11" s="216">
        <v>10</v>
      </c>
      <c r="AR11" s="627"/>
      <c r="AS11" s="216">
        <v>200</v>
      </c>
      <c r="AT11" s="603" t="s">
        <v>115</v>
      </c>
      <c r="AU11" s="216">
        <v>2</v>
      </c>
      <c r="AV11" s="627"/>
      <c r="AW11" s="220" t="s">
        <v>118</v>
      </c>
      <c r="AX11" s="642"/>
      <c r="AY11" s="639" t="s">
        <v>466</v>
      </c>
      <c r="AZ11" s="149" t="s">
        <v>112</v>
      </c>
      <c r="BA11" s="149">
        <v>2400</v>
      </c>
      <c r="BB11" s="147"/>
      <c r="BC11" s="642"/>
      <c r="BD11" s="639" t="s">
        <v>466</v>
      </c>
      <c r="BE11" s="149" t="s">
        <v>112</v>
      </c>
      <c r="BF11" s="149">
        <v>2400</v>
      </c>
      <c r="BG11" s="148"/>
      <c r="BH11" s="619" t="e">
        <v>#VALUE!</v>
      </c>
      <c r="BI11" s="614" t="s">
        <v>464</v>
      </c>
      <c r="BJ11" s="222">
        <v>3210</v>
      </c>
      <c r="BK11" s="603" t="s">
        <v>454</v>
      </c>
      <c r="BL11" s="222">
        <v>13310</v>
      </c>
      <c r="BM11" s="603" t="s">
        <v>454</v>
      </c>
      <c r="BN11" s="222">
        <v>9890</v>
      </c>
      <c r="BO11" s="614" t="s">
        <v>109</v>
      </c>
      <c r="BP11" s="615">
        <v>7710</v>
      </c>
      <c r="BQ11" s="604" t="s">
        <v>461</v>
      </c>
      <c r="BR11" s="605">
        <v>70</v>
      </c>
      <c r="BS11" s="151"/>
      <c r="BT11" s="233" t="s">
        <v>496</v>
      </c>
      <c r="BU11" s="674" t="s">
        <v>461</v>
      </c>
      <c r="BV11" s="675">
        <v>2480</v>
      </c>
      <c r="BW11" s="603" t="s">
        <v>115</v>
      </c>
      <c r="BX11" s="677">
        <v>20</v>
      </c>
    </row>
    <row r="12" spans="1:76" s="78" customFormat="1" ht="25.5" customHeight="1">
      <c r="A12" s="78" t="s">
        <v>208</v>
      </c>
      <c r="B12" s="646"/>
      <c r="C12" s="632"/>
      <c r="D12" s="643"/>
      <c r="E12" s="86" t="s">
        <v>4</v>
      </c>
      <c r="F12" s="83"/>
      <c r="G12" s="190">
        <v>48740</v>
      </c>
      <c r="H12" s="191"/>
      <c r="I12" s="174" t="s">
        <v>461</v>
      </c>
      <c r="J12" s="195">
        <v>470</v>
      </c>
      <c r="K12" s="196"/>
      <c r="L12" s="197" t="s">
        <v>108</v>
      </c>
      <c r="M12" s="614"/>
      <c r="N12" s="625"/>
      <c r="O12" s="603"/>
      <c r="P12" s="608"/>
      <c r="Q12" s="614"/>
      <c r="R12" s="625"/>
      <c r="S12" s="603"/>
      <c r="T12" s="629"/>
      <c r="U12" s="174" t="s">
        <v>461</v>
      </c>
      <c r="V12" s="195">
        <v>7760</v>
      </c>
      <c r="W12" s="200">
        <v>70</v>
      </c>
      <c r="X12" s="144" t="s">
        <v>461</v>
      </c>
      <c r="Y12" s="204">
        <v>54350</v>
      </c>
      <c r="Z12" s="202" t="s">
        <v>109</v>
      </c>
      <c r="AA12" s="205">
        <v>540</v>
      </c>
      <c r="AB12" s="145" t="s">
        <v>461</v>
      </c>
      <c r="AC12" s="209">
        <v>46590</v>
      </c>
      <c r="AD12" s="210" t="s">
        <v>109</v>
      </c>
      <c r="AE12" s="211">
        <v>460</v>
      </c>
      <c r="AF12" s="613"/>
      <c r="AG12" s="213">
        <v>13310</v>
      </c>
      <c r="AH12" s="603"/>
      <c r="AI12" s="621"/>
      <c r="AJ12" s="623"/>
      <c r="AK12" s="625"/>
      <c r="AL12" s="603"/>
      <c r="AM12" s="629"/>
      <c r="AN12" s="614"/>
      <c r="AO12" s="217" t="s">
        <v>492</v>
      </c>
      <c r="AP12" s="603"/>
      <c r="AQ12" s="217" t="s">
        <v>493</v>
      </c>
      <c r="AR12" s="627"/>
      <c r="AS12" s="217" t="s">
        <v>492</v>
      </c>
      <c r="AT12" s="603"/>
      <c r="AU12" s="217" t="s">
        <v>493</v>
      </c>
      <c r="AV12" s="627"/>
      <c r="AW12" s="219">
        <v>12280</v>
      </c>
      <c r="AX12" s="642"/>
      <c r="AY12" s="618"/>
      <c r="AZ12" s="149" t="s">
        <v>113</v>
      </c>
      <c r="BA12" s="149">
        <v>2700</v>
      </c>
      <c r="BB12" s="147"/>
      <c r="BC12" s="642"/>
      <c r="BD12" s="618"/>
      <c r="BE12" s="149" t="s">
        <v>113</v>
      </c>
      <c r="BF12" s="149">
        <v>2700</v>
      </c>
      <c r="BG12" s="148"/>
      <c r="BH12" s="620"/>
      <c r="BI12" s="614"/>
      <c r="BJ12" s="223">
        <v>30</v>
      </c>
      <c r="BK12" s="603"/>
      <c r="BL12" s="224">
        <v>130</v>
      </c>
      <c r="BM12" s="603"/>
      <c r="BN12" s="224">
        <v>90</v>
      </c>
      <c r="BO12" s="614"/>
      <c r="BP12" s="616"/>
      <c r="BQ12" s="604"/>
      <c r="BR12" s="606"/>
      <c r="BS12" s="151"/>
      <c r="BT12" s="234">
        <v>0.86</v>
      </c>
      <c r="BU12" s="614"/>
      <c r="BV12" s="676"/>
      <c r="BW12" s="603"/>
      <c r="BX12" s="678"/>
    </row>
    <row r="13" spans="1:76" s="37" customFormat="1" ht="25.5" customHeight="1">
      <c r="A13" s="79" t="s">
        <v>209</v>
      </c>
      <c r="B13" s="646"/>
      <c r="C13" s="635" t="s">
        <v>119</v>
      </c>
      <c r="D13" s="637" t="s">
        <v>107</v>
      </c>
      <c r="E13" s="52" t="s">
        <v>21</v>
      </c>
      <c r="F13" s="53"/>
      <c r="G13" s="188">
        <v>36320</v>
      </c>
      <c r="H13" s="189">
        <v>44080</v>
      </c>
      <c r="I13" s="174" t="s">
        <v>461</v>
      </c>
      <c r="J13" s="192">
        <v>340</v>
      </c>
      <c r="K13" s="193">
        <v>420</v>
      </c>
      <c r="L13" s="194" t="s">
        <v>108</v>
      </c>
      <c r="M13" s="614" t="s">
        <v>461</v>
      </c>
      <c r="N13" s="624">
        <v>2490</v>
      </c>
      <c r="O13" s="603" t="s">
        <v>115</v>
      </c>
      <c r="P13" s="607">
        <v>20</v>
      </c>
      <c r="Q13" s="614" t="s">
        <v>461</v>
      </c>
      <c r="R13" s="624">
        <v>10350</v>
      </c>
      <c r="S13" s="603" t="s">
        <v>109</v>
      </c>
      <c r="T13" s="628">
        <v>100</v>
      </c>
      <c r="U13" s="174" t="s">
        <v>461</v>
      </c>
      <c r="V13" s="198">
        <v>7760</v>
      </c>
      <c r="W13" s="199">
        <v>70</v>
      </c>
      <c r="X13" s="142"/>
      <c r="Y13" s="201"/>
      <c r="Z13" s="202"/>
      <c r="AA13" s="203"/>
      <c r="AB13" s="143"/>
      <c r="AC13" s="206" t="s">
        <v>110</v>
      </c>
      <c r="AD13" s="207"/>
      <c r="AE13" s="208"/>
      <c r="AF13" s="630" t="s">
        <v>465</v>
      </c>
      <c r="AG13" s="214" t="s">
        <v>478</v>
      </c>
      <c r="AH13" s="603" t="s">
        <v>109</v>
      </c>
      <c r="AI13" s="621">
        <v>100</v>
      </c>
      <c r="AJ13" s="641" t="s">
        <v>109</v>
      </c>
      <c r="AK13" s="624">
        <v>1730</v>
      </c>
      <c r="AL13" s="603" t="s">
        <v>115</v>
      </c>
      <c r="AM13" s="628">
        <v>10</v>
      </c>
      <c r="AN13" s="614" t="s">
        <v>109</v>
      </c>
      <c r="AO13" s="216">
        <v>910</v>
      </c>
      <c r="AP13" s="603" t="s">
        <v>115</v>
      </c>
      <c r="AQ13" s="216">
        <v>9</v>
      </c>
      <c r="AR13" s="627"/>
      <c r="AS13" s="216">
        <v>160</v>
      </c>
      <c r="AT13" s="603" t="s">
        <v>115</v>
      </c>
      <c r="AU13" s="216">
        <v>1</v>
      </c>
      <c r="AV13" s="627"/>
      <c r="AW13" s="220" t="s">
        <v>120</v>
      </c>
      <c r="AX13" s="642"/>
      <c r="AY13" s="639" t="s">
        <v>467</v>
      </c>
      <c r="AZ13" s="149" t="s">
        <v>112</v>
      </c>
      <c r="BA13" s="149">
        <v>2300</v>
      </c>
      <c r="BB13" s="147"/>
      <c r="BC13" s="642"/>
      <c r="BD13" s="639" t="s">
        <v>467</v>
      </c>
      <c r="BE13" s="149" t="s">
        <v>112</v>
      </c>
      <c r="BF13" s="149">
        <v>2300</v>
      </c>
      <c r="BG13" s="148"/>
      <c r="BH13" s="619" t="e">
        <v>#VALUE!</v>
      </c>
      <c r="BI13" s="614" t="s">
        <v>464</v>
      </c>
      <c r="BJ13" s="222">
        <v>2500</v>
      </c>
      <c r="BK13" s="603" t="s">
        <v>454</v>
      </c>
      <c r="BL13" s="222">
        <v>10350</v>
      </c>
      <c r="BM13" s="603" t="s">
        <v>454</v>
      </c>
      <c r="BN13" s="222">
        <v>7690</v>
      </c>
      <c r="BO13" s="614" t="s">
        <v>109</v>
      </c>
      <c r="BP13" s="615">
        <v>6000</v>
      </c>
      <c r="BQ13" s="604" t="s">
        <v>461</v>
      </c>
      <c r="BR13" s="605">
        <v>60</v>
      </c>
      <c r="BS13" s="151"/>
      <c r="BT13" s="233" t="s">
        <v>496</v>
      </c>
      <c r="BU13" s="674" t="s">
        <v>461</v>
      </c>
      <c r="BV13" s="675" t="s">
        <v>468</v>
      </c>
      <c r="BW13" s="603" t="s">
        <v>115</v>
      </c>
      <c r="BX13" s="677" t="s">
        <v>468</v>
      </c>
    </row>
    <row r="14" spans="1:76" s="37" customFormat="1" ht="25.5" customHeight="1">
      <c r="A14" s="79" t="s">
        <v>210</v>
      </c>
      <c r="B14" s="646"/>
      <c r="C14" s="636"/>
      <c r="D14" s="638"/>
      <c r="E14" s="57" t="s">
        <v>4</v>
      </c>
      <c r="F14" s="53"/>
      <c r="G14" s="190">
        <v>44080</v>
      </c>
      <c r="H14" s="191"/>
      <c r="I14" s="174" t="s">
        <v>461</v>
      </c>
      <c r="J14" s="195">
        <v>420</v>
      </c>
      <c r="K14" s="196"/>
      <c r="L14" s="197" t="s">
        <v>108</v>
      </c>
      <c r="M14" s="614"/>
      <c r="N14" s="625"/>
      <c r="O14" s="603"/>
      <c r="P14" s="608"/>
      <c r="Q14" s="614"/>
      <c r="R14" s="625"/>
      <c r="S14" s="603"/>
      <c r="T14" s="629"/>
      <c r="U14" s="174" t="s">
        <v>461</v>
      </c>
      <c r="V14" s="195">
        <v>7760</v>
      </c>
      <c r="W14" s="200">
        <v>70</v>
      </c>
      <c r="X14" s="144" t="s">
        <v>461</v>
      </c>
      <c r="Y14" s="204">
        <v>54350</v>
      </c>
      <c r="Z14" s="202" t="s">
        <v>109</v>
      </c>
      <c r="AA14" s="205">
        <v>540</v>
      </c>
      <c r="AB14" s="145" t="s">
        <v>461</v>
      </c>
      <c r="AC14" s="209">
        <v>46590</v>
      </c>
      <c r="AD14" s="210" t="s">
        <v>109</v>
      </c>
      <c r="AE14" s="211">
        <v>460</v>
      </c>
      <c r="AF14" s="630"/>
      <c r="AG14" s="213">
        <v>10350</v>
      </c>
      <c r="AH14" s="603"/>
      <c r="AI14" s="621"/>
      <c r="AJ14" s="641"/>
      <c r="AK14" s="625"/>
      <c r="AL14" s="603"/>
      <c r="AM14" s="629"/>
      <c r="AN14" s="614"/>
      <c r="AO14" s="217" t="s">
        <v>492</v>
      </c>
      <c r="AP14" s="603"/>
      <c r="AQ14" s="217" t="s">
        <v>493</v>
      </c>
      <c r="AR14" s="627"/>
      <c r="AS14" s="217" t="s">
        <v>492</v>
      </c>
      <c r="AT14" s="603"/>
      <c r="AU14" s="217" t="s">
        <v>493</v>
      </c>
      <c r="AV14" s="627"/>
      <c r="AW14" s="219">
        <v>9770</v>
      </c>
      <c r="AX14" s="640"/>
      <c r="AY14" s="640"/>
      <c r="AZ14" s="150" t="s">
        <v>113</v>
      </c>
      <c r="BA14" s="150">
        <v>2600</v>
      </c>
      <c r="BB14" s="147"/>
      <c r="BC14" s="640"/>
      <c r="BD14" s="640"/>
      <c r="BE14" s="150" t="s">
        <v>113</v>
      </c>
      <c r="BF14" s="150">
        <v>2600</v>
      </c>
      <c r="BG14" s="148"/>
      <c r="BH14" s="620"/>
      <c r="BI14" s="614"/>
      <c r="BJ14" s="223">
        <v>20</v>
      </c>
      <c r="BK14" s="603"/>
      <c r="BL14" s="224">
        <v>100</v>
      </c>
      <c r="BM14" s="603"/>
      <c r="BN14" s="224">
        <v>70</v>
      </c>
      <c r="BO14" s="614"/>
      <c r="BP14" s="616"/>
      <c r="BQ14" s="604"/>
      <c r="BR14" s="606"/>
      <c r="BS14" s="151"/>
      <c r="BT14" s="234">
        <v>0.94</v>
      </c>
      <c r="BU14" s="614"/>
      <c r="BV14" s="676"/>
      <c r="BW14" s="603"/>
      <c r="BX14" s="678"/>
    </row>
    <row r="15" spans="1:76" s="78" customFormat="1" ht="25.5" customHeight="1">
      <c r="A15" s="78" t="s">
        <v>211</v>
      </c>
      <c r="B15" s="646"/>
      <c r="C15" s="631" t="s">
        <v>121</v>
      </c>
      <c r="D15" s="633" t="s">
        <v>107</v>
      </c>
      <c r="E15" s="82" t="s">
        <v>21</v>
      </c>
      <c r="F15" s="83"/>
      <c r="G15" s="188">
        <v>32180</v>
      </c>
      <c r="H15" s="189">
        <v>39940</v>
      </c>
      <c r="I15" s="174" t="s">
        <v>461</v>
      </c>
      <c r="J15" s="192">
        <v>300</v>
      </c>
      <c r="K15" s="193">
        <v>380</v>
      </c>
      <c r="L15" s="194" t="s">
        <v>108</v>
      </c>
      <c r="M15" s="614" t="s">
        <v>461</v>
      </c>
      <c r="N15" s="624">
        <v>1860</v>
      </c>
      <c r="O15" s="603" t="s">
        <v>115</v>
      </c>
      <c r="P15" s="607">
        <v>10</v>
      </c>
      <c r="Q15" s="614" t="s">
        <v>461</v>
      </c>
      <c r="R15" s="624">
        <v>7760</v>
      </c>
      <c r="S15" s="603" t="s">
        <v>109</v>
      </c>
      <c r="T15" s="628">
        <v>70</v>
      </c>
      <c r="U15" s="174" t="s">
        <v>461</v>
      </c>
      <c r="V15" s="198">
        <v>7760</v>
      </c>
      <c r="W15" s="199">
        <v>70</v>
      </c>
      <c r="X15" s="142"/>
      <c r="Y15" s="201"/>
      <c r="Z15" s="202"/>
      <c r="AA15" s="203"/>
      <c r="AB15" s="143"/>
      <c r="AC15" s="206" t="s">
        <v>110</v>
      </c>
      <c r="AD15" s="207"/>
      <c r="AE15" s="208"/>
      <c r="AF15" s="613" t="s">
        <v>465</v>
      </c>
      <c r="AG15" s="214" t="s">
        <v>479</v>
      </c>
      <c r="AH15" s="603" t="s">
        <v>109</v>
      </c>
      <c r="AI15" s="621">
        <v>70</v>
      </c>
      <c r="AJ15" s="623" t="s">
        <v>109</v>
      </c>
      <c r="AK15" s="624">
        <v>1300</v>
      </c>
      <c r="AL15" s="603" t="s">
        <v>115</v>
      </c>
      <c r="AM15" s="628">
        <v>10</v>
      </c>
      <c r="AN15" s="614" t="s">
        <v>109</v>
      </c>
      <c r="AO15" s="216">
        <v>680</v>
      </c>
      <c r="AP15" s="603" t="s">
        <v>115</v>
      </c>
      <c r="AQ15" s="216">
        <v>6</v>
      </c>
      <c r="AR15" s="627"/>
      <c r="AS15" s="216">
        <v>120</v>
      </c>
      <c r="AT15" s="603" t="s">
        <v>115</v>
      </c>
      <c r="AU15" s="216">
        <v>1</v>
      </c>
      <c r="AV15" s="627"/>
      <c r="AW15" s="220" t="s">
        <v>122</v>
      </c>
      <c r="AX15" s="617" t="s">
        <v>148</v>
      </c>
      <c r="AY15" s="617" t="s">
        <v>469</v>
      </c>
      <c r="AZ15" s="146" t="s">
        <v>112</v>
      </c>
      <c r="BA15" s="146">
        <v>2800</v>
      </c>
      <c r="BB15" s="147"/>
      <c r="BC15" s="617" t="s">
        <v>148</v>
      </c>
      <c r="BD15" s="617" t="s">
        <v>469</v>
      </c>
      <c r="BE15" s="146" t="s">
        <v>112</v>
      </c>
      <c r="BF15" s="146">
        <v>2800</v>
      </c>
      <c r="BG15" s="148"/>
      <c r="BH15" s="619" t="e">
        <v>#VALUE!</v>
      </c>
      <c r="BI15" s="614" t="s">
        <v>464</v>
      </c>
      <c r="BJ15" s="222">
        <v>1870</v>
      </c>
      <c r="BK15" s="603" t="s">
        <v>454</v>
      </c>
      <c r="BL15" s="222">
        <v>7760</v>
      </c>
      <c r="BM15" s="603" t="s">
        <v>454</v>
      </c>
      <c r="BN15" s="222">
        <v>5770</v>
      </c>
      <c r="BO15" s="614" t="s">
        <v>109</v>
      </c>
      <c r="BP15" s="615">
        <v>4500</v>
      </c>
      <c r="BQ15" s="604" t="s">
        <v>461</v>
      </c>
      <c r="BR15" s="605">
        <v>40</v>
      </c>
      <c r="BS15" s="151"/>
      <c r="BT15" s="233" t="s">
        <v>496</v>
      </c>
      <c r="BU15" s="674" t="s">
        <v>461</v>
      </c>
      <c r="BV15" s="675" t="s">
        <v>468</v>
      </c>
      <c r="BW15" s="603" t="s">
        <v>115</v>
      </c>
      <c r="BX15" s="677" t="s">
        <v>468</v>
      </c>
    </row>
    <row r="16" spans="1:76" s="78" customFormat="1" ht="25.5" customHeight="1">
      <c r="A16" s="78" t="s">
        <v>212</v>
      </c>
      <c r="B16" s="646"/>
      <c r="C16" s="632"/>
      <c r="D16" s="643"/>
      <c r="E16" s="86" t="s">
        <v>4</v>
      </c>
      <c r="F16" s="83"/>
      <c r="G16" s="190">
        <v>39940</v>
      </c>
      <c r="H16" s="191"/>
      <c r="I16" s="174" t="s">
        <v>461</v>
      </c>
      <c r="J16" s="195">
        <v>380</v>
      </c>
      <c r="K16" s="196"/>
      <c r="L16" s="197" t="s">
        <v>108</v>
      </c>
      <c r="M16" s="614"/>
      <c r="N16" s="625"/>
      <c r="O16" s="603"/>
      <c r="P16" s="608"/>
      <c r="Q16" s="614"/>
      <c r="R16" s="625"/>
      <c r="S16" s="603"/>
      <c r="T16" s="629"/>
      <c r="U16" s="174" t="s">
        <v>461</v>
      </c>
      <c r="V16" s="195">
        <v>7760</v>
      </c>
      <c r="W16" s="200">
        <v>70</v>
      </c>
      <c r="X16" s="144" t="s">
        <v>461</v>
      </c>
      <c r="Y16" s="204">
        <v>54350</v>
      </c>
      <c r="Z16" s="202" t="s">
        <v>109</v>
      </c>
      <c r="AA16" s="205">
        <v>540</v>
      </c>
      <c r="AB16" s="145" t="s">
        <v>461</v>
      </c>
      <c r="AC16" s="209">
        <v>46590</v>
      </c>
      <c r="AD16" s="210" t="s">
        <v>109</v>
      </c>
      <c r="AE16" s="211">
        <v>460</v>
      </c>
      <c r="AF16" s="613"/>
      <c r="AG16" s="213">
        <v>7760</v>
      </c>
      <c r="AH16" s="603"/>
      <c r="AI16" s="621"/>
      <c r="AJ16" s="623"/>
      <c r="AK16" s="625"/>
      <c r="AL16" s="603"/>
      <c r="AM16" s="629"/>
      <c r="AN16" s="614"/>
      <c r="AO16" s="217" t="s">
        <v>492</v>
      </c>
      <c r="AP16" s="603"/>
      <c r="AQ16" s="217" t="s">
        <v>493</v>
      </c>
      <c r="AR16" s="627"/>
      <c r="AS16" s="217" t="s">
        <v>492</v>
      </c>
      <c r="AT16" s="603"/>
      <c r="AU16" s="217" t="s">
        <v>493</v>
      </c>
      <c r="AV16" s="627"/>
      <c r="AW16" s="219">
        <v>7500</v>
      </c>
      <c r="AX16" s="642"/>
      <c r="AY16" s="618"/>
      <c r="AZ16" s="149" t="s">
        <v>113</v>
      </c>
      <c r="BA16" s="149">
        <v>3100</v>
      </c>
      <c r="BB16" s="147"/>
      <c r="BC16" s="642"/>
      <c r="BD16" s="618"/>
      <c r="BE16" s="149" t="s">
        <v>113</v>
      </c>
      <c r="BF16" s="149">
        <v>3100</v>
      </c>
      <c r="BG16" s="148"/>
      <c r="BH16" s="620"/>
      <c r="BI16" s="614"/>
      <c r="BJ16" s="223">
        <v>10</v>
      </c>
      <c r="BK16" s="603"/>
      <c r="BL16" s="224">
        <v>70</v>
      </c>
      <c r="BM16" s="603"/>
      <c r="BN16" s="224">
        <v>50</v>
      </c>
      <c r="BO16" s="614"/>
      <c r="BP16" s="616"/>
      <c r="BQ16" s="604"/>
      <c r="BR16" s="606"/>
      <c r="BS16" s="151"/>
      <c r="BT16" s="234">
        <v>0.9</v>
      </c>
      <c r="BU16" s="614"/>
      <c r="BV16" s="676"/>
      <c r="BW16" s="603"/>
      <c r="BX16" s="678"/>
    </row>
    <row r="17" spans="1:76" s="37" customFormat="1" ht="25.5" customHeight="1">
      <c r="A17" s="79" t="s">
        <v>213</v>
      </c>
      <c r="B17" s="646"/>
      <c r="C17" s="635" t="s">
        <v>123</v>
      </c>
      <c r="D17" s="637" t="s">
        <v>107</v>
      </c>
      <c r="E17" s="52" t="s">
        <v>21</v>
      </c>
      <c r="F17" s="53"/>
      <c r="G17" s="188">
        <v>29730</v>
      </c>
      <c r="H17" s="189">
        <v>37490</v>
      </c>
      <c r="I17" s="174" t="s">
        <v>461</v>
      </c>
      <c r="J17" s="192">
        <v>280</v>
      </c>
      <c r="K17" s="193">
        <v>350</v>
      </c>
      <c r="L17" s="194" t="s">
        <v>108</v>
      </c>
      <c r="M17" s="614" t="s">
        <v>461</v>
      </c>
      <c r="N17" s="624">
        <v>1490</v>
      </c>
      <c r="O17" s="603" t="s">
        <v>115</v>
      </c>
      <c r="P17" s="607">
        <v>10</v>
      </c>
      <c r="Q17" s="614" t="s">
        <v>461</v>
      </c>
      <c r="R17" s="624">
        <v>6210</v>
      </c>
      <c r="S17" s="603" t="s">
        <v>109</v>
      </c>
      <c r="T17" s="628">
        <v>60</v>
      </c>
      <c r="U17" s="174" t="s">
        <v>461</v>
      </c>
      <c r="V17" s="198">
        <v>7760</v>
      </c>
      <c r="W17" s="199">
        <v>70</v>
      </c>
      <c r="X17" s="142"/>
      <c r="Y17" s="201"/>
      <c r="Z17" s="202"/>
      <c r="AA17" s="203"/>
      <c r="AB17" s="143"/>
      <c r="AC17" s="206" t="s">
        <v>110</v>
      </c>
      <c r="AD17" s="207"/>
      <c r="AE17" s="208"/>
      <c r="AF17" s="630" t="s">
        <v>465</v>
      </c>
      <c r="AG17" s="214" t="s">
        <v>480</v>
      </c>
      <c r="AH17" s="603" t="s">
        <v>109</v>
      </c>
      <c r="AI17" s="621">
        <v>60</v>
      </c>
      <c r="AJ17" s="641" t="s">
        <v>109</v>
      </c>
      <c r="AK17" s="624">
        <v>1040</v>
      </c>
      <c r="AL17" s="603" t="s">
        <v>115</v>
      </c>
      <c r="AM17" s="628">
        <v>10</v>
      </c>
      <c r="AN17" s="614" t="s">
        <v>109</v>
      </c>
      <c r="AO17" s="216">
        <v>570</v>
      </c>
      <c r="AP17" s="603" t="s">
        <v>115</v>
      </c>
      <c r="AQ17" s="216">
        <v>5</v>
      </c>
      <c r="AR17" s="627"/>
      <c r="AS17" s="216">
        <v>100</v>
      </c>
      <c r="AT17" s="603" t="s">
        <v>115</v>
      </c>
      <c r="AU17" s="216">
        <v>1</v>
      </c>
      <c r="AV17" s="627"/>
      <c r="AW17" s="220" t="s">
        <v>124</v>
      </c>
      <c r="AX17" s="642"/>
      <c r="AY17" s="639" t="s">
        <v>463</v>
      </c>
      <c r="AZ17" s="149" t="s">
        <v>112</v>
      </c>
      <c r="BA17" s="149">
        <v>2700</v>
      </c>
      <c r="BB17" s="147"/>
      <c r="BC17" s="642"/>
      <c r="BD17" s="639" t="s">
        <v>462</v>
      </c>
      <c r="BE17" s="149" t="s">
        <v>112</v>
      </c>
      <c r="BF17" s="149">
        <v>2700</v>
      </c>
      <c r="BG17" s="148"/>
      <c r="BH17" s="619" t="e">
        <v>#VALUE!</v>
      </c>
      <c r="BI17" s="614" t="s">
        <v>464</v>
      </c>
      <c r="BJ17" s="222">
        <v>1500</v>
      </c>
      <c r="BK17" s="603" t="s">
        <v>454</v>
      </c>
      <c r="BL17" s="222">
        <v>6210</v>
      </c>
      <c r="BM17" s="603" t="s">
        <v>454</v>
      </c>
      <c r="BN17" s="222">
        <v>4610</v>
      </c>
      <c r="BO17" s="614" t="s">
        <v>109</v>
      </c>
      <c r="BP17" s="615">
        <v>3600</v>
      </c>
      <c r="BQ17" s="604" t="s">
        <v>461</v>
      </c>
      <c r="BR17" s="605">
        <v>30</v>
      </c>
      <c r="BS17" s="151"/>
      <c r="BT17" s="233" t="s">
        <v>496</v>
      </c>
      <c r="BU17" s="674" t="s">
        <v>461</v>
      </c>
      <c r="BV17" s="675" t="s">
        <v>468</v>
      </c>
      <c r="BW17" s="603" t="s">
        <v>115</v>
      </c>
      <c r="BX17" s="677" t="s">
        <v>468</v>
      </c>
    </row>
    <row r="18" spans="1:76" s="37" customFormat="1" ht="25.5" customHeight="1">
      <c r="A18" s="79" t="s">
        <v>214</v>
      </c>
      <c r="B18" s="646"/>
      <c r="C18" s="636"/>
      <c r="D18" s="638"/>
      <c r="E18" s="57" t="s">
        <v>4</v>
      </c>
      <c r="F18" s="53"/>
      <c r="G18" s="190">
        <v>37490</v>
      </c>
      <c r="H18" s="191"/>
      <c r="I18" s="174" t="s">
        <v>461</v>
      </c>
      <c r="J18" s="195">
        <v>350</v>
      </c>
      <c r="K18" s="196"/>
      <c r="L18" s="197" t="s">
        <v>108</v>
      </c>
      <c r="M18" s="614"/>
      <c r="N18" s="625"/>
      <c r="O18" s="603"/>
      <c r="P18" s="608"/>
      <c r="Q18" s="614"/>
      <c r="R18" s="625"/>
      <c r="S18" s="603"/>
      <c r="T18" s="629"/>
      <c r="U18" s="174" t="s">
        <v>461</v>
      </c>
      <c r="V18" s="195">
        <v>7760</v>
      </c>
      <c r="W18" s="200">
        <v>70</v>
      </c>
      <c r="X18" s="144" t="s">
        <v>461</v>
      </c>
      <c r="Y18" s="204">
        <v>54350</v>
      </c>
      <c r="Z18" s="202" t="s">
        <v>109</v>
      </c>
      <c r="AA18" s="205">
        <v>540</v>
      </c>
      <c r="AB18" s="145" t="s">
        <v>461</v>
      </c>
      <c r="AC18" s="209">
        <v>46590</v>
      </c>
      <c r="AD18" s="210" t="s">
        <v>109</v>
      </c>
      <c r="AE18" s="211">
        <v>460</v>
      </c>
      <c r="AF18" s="630"/>
      <c r="AG18" s="213">
        <v>6210</v>
      </c>
      <c r="AH18" s="603"/>
      <c r="AI18" s="621"/>
      <c r="AJ18" s="641"/>
      <c r="AK18" s="625"/>
      <c r="AL18" s="603"/>
      <c r="AM18" s="629"/>
      <c r="AN18" s="614"/>
      <c r="AO18" s="217" t="s">
        <v>492</v>
      </c>
      <c r="AP18" s="603"/>
      <c r="AQ18" s="217" t="s">
        <v>493</v>
      </c>
      <c r="AR18" s="627"/>
      <c r="AS18" s="217" t="s">
        <v>492</v>
      </c>
      <c r="AT18" s="603"/>
      <c r="AU18" s="217" t="s">
        <v>493</v>
      </c>
      <c r="AV18" s="627"/>
      <c r="AW18" s="219">
        <v>6130</v>
      </c>
      <c r="AX18" s="642"/>
      <c r="AY18" s="618"/>
      <c r="AZ18" s="149" t="s">
        <v>113</v>
      </c>
      <c r="BA18" s="149">
        <v>3000</v>
      </c>
      <c r="BB18" s="147"/>
      <c r="BC18" s="642"/>
      <c r="BD18" s="618"/>
      <c r="BE18" s="149" t="s">
        <v>113</v>
      </c>
      <c r="BF18" s="149">
        <v>3000</v>
      </c>
      <c r="BG18" s="148"/>
      <c r="BH18" s="620"/>
      <c r="BI18" s="614"/>
      <c r="BJ18" s="223">
        <v>10</v>
      </c>
      <c r="BK18" s="603"/>
      <c r="BL18" s="224">
        <v>60</v>
      </c>
      <c r="BM18" s="603"/>
      <c r="BN18" s="224">
        <v>40</v>
      </c>
      <c r="BO18" s="614"/>
      <c r="BP18" s="616"/>
      <c r="BQ18" s="604"/>
      <c r="BR18" s="606"/>
      <c r="BS18" s="152"/>
      <c r="BT18" s="234">
        <v>0.92</v>
      </c>
      <c r="BU18" s="614"/>
      <c r="BV18" s="676"/>
      <c r="BW18" s="603"/>
      <c r="BX18" s="678"/>
    </row>
    <row r="19" spans="1:76" s="80" customFormat="1" ht="25.5" customHeight="1">
      <c r="A19" s="80" t="s">
        <v>215</v>
      </c>
      <c r="B19" s="646"/>
      <c r="C19" s="631" t="s">
        <v>125</v>
      </c>
      <c r="D19" s="633" t="s">
        <v>107</v>
      </c>
      <c r="E19" s="82" t="s">
        <v>21</v>
      </c>
      <c r="F19" s="83"/>
      <c r="G19" s="188">
        <v>28060</v>
      </c>
      <c r="H19" s="189">
        <v>35820</v>
      </c>
      <c r="I19" s="174" t="s">
        <v>461</v>
      </c>
      <c r="J19" s="192">
        <v>260</v>
      </c>
      <c r="K19" s="193">
        <v>340</v>
      </c>
      <c r="L19" s="194" t="s">
        <v>108</v>
      </c>
      <c r="M19" s="614" t="s">
        <v>461</v>
      </c>
      <c r="N19" s="624">
        <v>1240</v>
      </c>
      <c r="O19" s="603" t="s">
        <v>115</v>
      </c>
      <c r="P19" s="607">
        <v>10</v>
      </c>
      <c r="Q19" s="614" t="s">
        <v>461</v>
      </c>
      <c r="R19" s="624">
        <v>5170</v>
      </c>
      <c r="S19" s="603" t="s">
        <v>109</v>
      </c>
      <c r="T19" s="628">
        <v>50</v>
      </c>
      <c r="U19" s="174" t="s">
        <v>461</v>
      </c>
      <c r="V19" s="198">
        <v>7760</v>
      </c>
      <c r="W19" s="199">
        <v>70</v>
      </c>
      <c r="X19" s="142"/>
      <c r="Y19" s="201"/>
      <c r="Z19" s="202"/>
      <c r="AA19" s="203"/>
      <c r="AB19" s="143"/>
      <c r="AC19" s="206" t="s">
        <v>110</v>
      </c>
      <c r="AD19" s="207"/>
      <c r="AE19" s="208"/>
      <c r="AF19" s="613" t="s">
        <v>459</v>
      </c>
      <c r="AG19" s="214" t="s">
        <v>481</v>
      </c>
      <c r="AH19" s="603" t="s">
        <v>109</v>
      </c>
      <c r="AI19" s="621">
        <v>50</v>
      </c>
      <c r="AJ19" s="623" t="s">
        <v>109</v>
      </c>
      <c r="AK19" s="624">
        <v>860</v>
      </c>
      <c r="AL19" s="603" t="s">
        <v>115</v>
      </c>
      <c r="AM19" s="628">
        <v>8</v>
      </c>
      <c r="AN19" s="614" t="s">
        <v>109</v>
      </c>
      <c r="AO19" s="216">
        <v>500</v>
      </c>
      <c r="AP19" s="603" t="s">
        <v>115</v>
      </c>
      <c r="AQ19" s="216">
        <v>5</v>
      </c>
      <c r="AR19" s="627"/>
      <c r="AS19" s="216">
        <v>80</v>
      </c>
      <c r="AT19" s="603" t="s">
        <v>115</v>
      </c>
      <c r="AU19" s="216">
        <v>1</v>
      </c>
      <c r="AV19" s="627"/>
      <c r="AW19" s="220" t="s">
        <v>126</v>
      </c>
      <c r="AX19" s="642"/>
      <c r="AY19" s="639" t="s">
        <v>466</v>
      </c>
      <c r="AZ19" s="149" t="s">
        <v>112</v>
      </c>
      <c r="BA19" s="149">
        <v>2600</v>
      </c>
      <c r="BB19" s="147"/>
      <c r="BC19" s="642"/>
      <c r="BD19" s="639" t="s">
        <v>466</v>
      </c>
      <c r="BE19" s="149" t="s">
        <v>112</v>
      </c>
      <c r="BF19" s="149">
        <v>2600</v>
      </c>
      <c r="BG19" s="148"/>
      <c r="BH19" s="619" t="e">
        <v>#VALUE!</v>
      </c>
      <c r="BI19" s="614" t="s">
        <v>464</v>
      </c>
      <c r="BJ19" s="222">
        <v>1250</v>
      </c>
      <c r="BK19" s="603" t="s">
        <v>454</v>
      </c>
      <c r="BL19" s="222">
        <v>5170</v>
      </c>
      <c r="BM19" s="603" t="s">
        <v>454</v>
      </c>
      <c r="BN19" s="222">
        <v>3840</v>
      </c>
      <c r="BO19" s="614" t="s">
        <v>109</v>
      </c>
      <c r="BP19" s="615">
        <v>3000</v>
      </c>
      <c r="BQ19" s="604" t="s">
        <v>461</v>
      </c>
      <c r="BR19" s="605">
        <v>30</v>
      </c>
      <c r="BS19" s="158"/>
      <c r="BT19" s="233" t="s">
        <v>496</v>
      </c>
      <c r="BU19" s="674" t="s">
        <v>452</v>
      </c>
      <c r="BV19" s="675" t="s">
        <v>468</v>
      </c>
      <c r="BW19" s="603" t="s">
        <v>115</v>
      </c>
      <c r="BX19" s="677" t="s">
        <v>468</v>
      </c>
    </row>
    <row r="20" spans="1:76" s="80" customFormat="1" ht="25.5" customHeight="1">
      <c r="A20" s="80" t="s">
        <v>216</v>
      </c>
      <c r="B20" s="646"/>
      <c r="C20" s="632"/>
      <c r="D20" s="643"/>
      <c r="E20" s="86" t="s">
        <v>4</v>
      </c>
      <c r="F20" s="83"/>
      <c r="G20" s="190">
        <v>35820</v>
      </c>
      <c r="H20" s="191"/>
      <c r="I20" s="174" t="s">
        <v>461</v>
      </c>
      <c r="J20" s="195">
        <v>340</v>
      </c>
      <c r="K20" s="196"/>
      <c r="L20" s="197" t="s">
        <v>108</v>
      </c>
      <c r="M20" s="614"/>
      <c r="N20" s="625"/>
      <c r="O20" s="603"/>
      <c r="P20" s="608"/>
      <c r="Q20" s="614"/>
      <c r="R20" s="625"/>
      <c r="S20" s="603"/>
      <c r="T20" s="629"/>
      <c r="U20" s="174" t="s">
        <v>452</v>
      </c>
      <c r="V20" s="195">
        <v>7760</v>
      </c>
      <c r="W20" s="200">
        <v>70</v>
      </c>
      <c r="X20" s="144" t="s">
        <v>461</v>
      </c>
      <c r="Y20" s="204">
        <v>54350</v>
      </c>
      <c r="Z20" s="202" t="s">
        <v>109</v>
      </c>
      <c r="AA20" s="205">
        <v>540</v>
      </c>
      <c r="AB20" s="145" t="s">
        <v>452</v>
      </c>
      <c r="AC20" s="209">
        <v>46590</v>
      </c>
      <c r="AD20" s="210" t="s">
        <v>109</v>
      </c>
      <c r="AE20" s="211">
        <v>460</v>
      </c>
      <c r="AF20" s="613"/>
      <c r="AG20" s="213">
        <v>5170</v>
      </c>
      <c r="AH20" s="603"/>
      <c r="AI20" s="621"/>
      <c r="AJ20" s="623"/>
      <c r="AK20" s="625"/>
      <c r="AL20" s="603"/>
      <c r="AM20" s="629"/>
      <c r="AN20" s="614"/>
      <c r="AO20" s="217" t="s">
        <v>492</v>
      </c>
      <c r="AP20" s="603"/>
      <c r="AQ20" s="217" t="s">
        <v>493</v>
      </c>
      <c r="AR20" s="627"/>
      <c r="AS20" s="217" t="s">
        <v>492</v>
      </c>
      <c r="AT20" s="603"/>
      <c r="AU20" s="217" t="s">
        <v>493</v>
      </c>
      <c r="AV20" s="627"/>
      <c r="AW20" s="219">
        <v>5220</v>
      </c>
      <c r="AX20" s="642"/>
      <c r="AY20" s="618"/>
      <c r="AZ20" s="149" t="s">
        <v>113</v>
      </c>
      <c r="BA20" s="149">
        <v>2800</v>
      </c>
      <c r="BB20" s="147"/>
      <c r="BC20" s="642"/>
      <c r="BD20" s="618"/>
      <c r="BE20" s="149" t="s">
        <v>113</v>
      </c>
      <c r="BF20" s="149">
        <v>2800</v>
      </c>
      <c r="BG20" s="148"/>
      <c r="BH20" s="620"/>
      <c r="BI20" s="614"/>
      <c r="BJ20" s="223">
        <v>10</v>
      </c>
      <c r="BK20" s="603"/>
      <c r="BL20" s="224">
        <v>50</v>
      </c>
      <c r="BM20" s="603"/>
      <c r="BN20" s="224">
        <v>30</v>
      </c>
      <c r="BO20" s="614"/>
      <c r="BP20" s="616"/>
      <c r="BQ20" s="604"/>
      <c r="BR20" s="606"/>
      <c r="BS20" s="158"/>
      <c r="BT20" s="234">
        <v>0.9</v>
      </c>
      <c r="BU20" s="614"/>
      <c r="BV20" s="676"/>
      <c r="BW20" s="603"/>
      <c r="BX20" s="678"/>
    </row>
    <row r="21" spans="1:76" s="58" customFormat="1" ht="25.5" customHeight="1">
      <c r="A21" s="81" t="s">
        <v>217</v>
      </c>
      <c r="B21" s="646"/>
      <c r="C21" s="635" t="s">
        <v>127</v>
      </c>
      <c r="D21" s="637" t="s">
        <v>107</v>
      </c>
      <c r="E21" s="52" t="s">
        <v>21</v>
      </c>
      <c r="F21" s="53"/>
      <c r="G21" s="188">
        <v>27550</v>
      </c>
      <c r="H21" s="189">
        <v>35310</v>
      </c>
      <c r="I21" s="174" t="s">
        <v>461</v>
      </c>
      <c r="J21" s="192">
        <v>250</v>
      </c>
      <c r="K21" s="193">
        <v>330</v>
      </c>
      <c r="L21" s="194" t="s">
        <v>108</v>
      </c>
      <c r="M21" s="614" t="s">
        <v>461</v>
      </c>
      <c r="N21" s="624">
        <v>1060</v>
      </c>
      <c r="O21" s="603" t="s">
        <v>115</v>
      </c>
      <c r="P21" s="607">
        <v>10</v>
      </c>
      <c r="Q21" s="614" t="s">
        <v>461</v>
      </c>
      <c r="R21" s="624">
        <v>4430</v>
      </c>
      <c r="S21" s="603" t="s">
        <v>109</v>
      </c>
      <c r="T21" s="628">
        <v>40</v>
      </c>
      <c r="U21" s="174" t="s">
        <v>461</v>
      </c>
      <c r="V21" s="198">
        <v>7760</v>
      </c>
      <c r="W21" s="199">
        <v>70</v>
      </c>
      <c r="X21" s="142"/>
      <c r="Y21" s="201"/>
      <c r="Z21" s="202"/>
      <c r="AA21" s="203"/>
      <c r="AB21" s="143"/>
      <c r="AC21" s="206" t="s">
        <v>110</v>
      </c>
      <c r="AD21" s="207"/>
      <c r="AE21" s="208"/>
      <c r="AF21" s="630" t="s">
        <v>465</v>
      </c>
      <c r="AG21" s="214" t="s">
        <v>482</v>
      </c>
      <c r="AH21" s="603" t="s">
        <v>109</v>
      </c>
      <c r="AI21" s="621">
        <v>40</v>
      </c>
      <c r="AJ21" s="641" t="s">
        <v>109</v>
      </c>
      <c r="AK21" s="624">
        <v>740</v>
      </c>
      <c r="AL21" s="603" t="s">
        <v>115</v>
      </c>
      <c r="AM21" s="628">
        <v>7</v>
      </c>
      <c r="AN21" s="614" t="s">
        <v>109</v>
      </c>
      <c r="AO21" s="216">
        <v>440</v>
      </c>
      <c r="AP21" s="603" t="s">
        <v>115</v>
      </c>
      <c r="AQ21" s="216">
        <v>4</v>
      </c>
      <c r="AR21" s="627"/>
      <c r="AS21" s="216">
        <v>80</v>
      </c>
      <c r="AT21" s="603" t="s">
        <v>115</v>
      </c>
      <c r="AU21" s="216">
        <v>1</v>
      </c>
      <c r="AV21" s="627"/>
      <c r="AW21" s="220" t="s">
        <v>128</v>
      </c>
      <c r="AX21" s="642"/>
      <c r="AY21" s="639" t="s">
        <v>467</v>
      </c>
      <c r="AZ21" s="149" t="s">
        <v>112</v>
      </c>
      <c r="BA21" s="149">
        <v>2400</v>
      </c>
      <c r="BB21" s="147"/>
      <c r="BC21" s="642"/>
      <c r="BD21" s="639" t="s">
        <v>467</v>
      </c>
      <c r="BE21" s="149" t="s">
        <v>112</v>
      </c>
      <c r="BF21" s="149">
        <v>2400</v>
      </c>
      <c r="BG21" s="148"/>
      <c r="BH21" s="619" t="e">
        <v>#VALUE!</v>
      </c>
      <c r="BI21" s="614" t="s">
        <v>464</v>
      </c>
      <c r="BJ21" s="222">
        <v>1070</v>
      </c>
      <c r="BK21" s="603" t="s">
        <v>454</v>
      </c>
      <c r="BL21" s="222">
        <v>4430</v>
      </c>
      <c r="BM21" s="603" t="s">
        <v>454</v>
      </c>
      <c r="BN21" s="222">
        <v>3290</v>
      </c>
      <c r="BO21" s="614" t="s">
        <v>109</v>
      </c>
      <c r="BP21" s="615">
        <v>2570</v>
      </c>
      <c r="BQ21" s="604" t="s">
        <v>461</v>
      </c>
      <c r="BR21" s="605">
        <v>20</v>
      </c>
      <c r="BS21" s="158"/>
      <c r="BT21" s="233" t="s">
        <v>496</v>
      </c>
      <c r="BU21" s="674" t="s">
        <v>461</v>
      </c>
      <c r="BV21" s="675" t="s">
        <v>468</v>
      </c>
      <c r="BW21" s="603" t="s">
        <v>115</v>
      </c>
      <c r="BX21" s="677" t="s">
        <v>468</v>
      </c>
    </row>
    <row r="22" spans="1:76" s="58" customFormat="1" ht="25.5" customHeight="1">
      <c r="A22" s="81" t="s">
        <v>218</v>
      </c>
      <c r="B22" s="646"/>
      <c r="C22" s="636"/>
      <c r="D22" s="638"/>
      <c r="E22" s="57" t="s">
        <v>4</v>
      </c>
      <c r="F22" s="53"/>
      <c r="G22" s="190">
        <v>35310</v>
      </c>
      <c r="H22" s="191"/>
      <c r="I22" s="174" t="s">
        <v>461</v>
      </c>
      <c r="J22" s="195">
        <v>330</v>
      </c>
      <c r="K22" s="196"/>
      <c r="L22" s="197" t="s">
        <v>108</v>
      </c>
      <c r="M22" s="614"/>
      <c r="N22" s="625"/>
      <c r="O22" s="603"/>
      <c r="P22" s="608"/>
      <c r="Q22" s="614"/>
      <c r="R22" s="625"/>
      <c r="S22" s="603"/>
      <c r="T22" s="629"/>
      <c r="U22" s="174" t="s">
        <v>461</v>
      </c>
      <c r="V22" s="195">
        <v>7760</v>
      </c>
      <c r="W22" s="200">
        <v>70</v>
      </c>
      <c r="X22" s="144" t="s">
        <v>461</v>
      </c>
      <c r="Y22" s="204">
        <v>54350</v>
      </c>
      <c r="Z22" s="202" t="s">
        <v>109</v>
      </c>
      <c r="AA22" s="205">
        <v>540</v>
      </c>
      <c r="AB22" s="145" t="s">
        <v>461</v>
      </c>
      <c r="AC22" s="209">
        <v>46590</v>
      </c>
      <c r="AD22" s="210" t="s">
        <v>109</v>
      </c>
      <c r="AE22" s="211">
        <v>460</v>
      </c>
      <c r="AF22" s="630"/>
      <c r="AG22" s="213">
        <v>4430</v>
      </c>
      <c r="AH22" s="603"/>
      <c r="AI22" s="621"/>
      <c r="AJ22" s="641"/>
      <c r="AK22" s="625"/>
      <c r="AL22" s="603"/>
      <c r="AM22" s="629"/>
      <c r="AN22" s="614"/>
      <c r="AO22" s="217" t="s">
        <v>492</v>
      </c>
      <c r="AP22" s="603"/>
      <c r="AQ22" s="217" t="s">
        <v>493</v>
      </c>
      <c r="AR22" s="627"/>
      <c r="AS22" s="217" t="s">
        <v>492</v>
      </c>
      <c r="AT22" s="603"/>
      <c r="AU22" s="217" t="s">
        <v>493</v>
      </c>
      <c r="AV22" s="627"/>
      <c r="AW22" s="219">
        <v>4660</v>
      </c>
      <c r="AX22" s="640"/>
      <c r="AY22" s="640"/>
      <c r="AZ22" s="150" t="s">
        <v>113</v>
      </c>
      <c r="BA22" s="150">
        <v>2700</v>
      </c>
      <c r="BB22" s="147"/>
      <c r="BC22" s="640"/>
      <c r="BD22" s="640"/>
      <c r="BE22" s="150" t="s">
        <v>113</v>
      </c>
      <c r="BF22" s="150">
        <v>2700</v>
      </c>
      <c r="BG22" s="148"/>
      <c r="BH22" s="620"/>
      <c r="BI22" s="614"/>
      <c r="BJ22" s="223">
        <v>10</v>
      </c>
      <c r="BK22" s="603"/>
      <c r="BL22" s="224">
        <v>40</v>
      </c>
      <c r="BM22" s="603"/>
      <c r="BN22" s="224">
        <v>30</v>
      </c>
      <c r="BO22" s="614"/>
      <c r="BP22" s="616"/>
      <c r="BQ22" s="604"/>
      <c r="BR22" s="606"/>
      <c r="BS22" s="158"/>
      <c r="BT22" s="234">
        <v>0.91</v>
      </c>
      <c r="BU22" s="614"/>
      <c r="BV22" s="676"/>
      <c r="BW22" s="603"/>
      <c r="BX22" s="678"/>
    </row>
    <row r="23" spans="1:76" s="80" customFormat="1" ht="25.5" customHeight="1">
      <c r="A23" s="80" t="s">
        <v>219</v>
      </c>
      <c r="B23" s="646"/>
      <c r="C23" s="631" t="s">
        <v>129</v>
      </c>
      <c r="D23" s="633" t="s">
        <v>107</v>
      </c>
      <c r="E23" s="82" t="s">
        <v>21</v>
      </c>
      <c r="F23" s="83"/>
      <c r="G23" s="188">
        <v>26600</v>
      </c>
      <c r="H23" s="189">
        <v>34360</v>
      </c>
      <c r="I23" s="174" t="s">
        <v>461</v>
      </c>
      <c r="J23" s="192">
        <v>240</v>
      </c>
      <c r="K23" s="193">
        <v>320</v>
      </c>
      <c r="L23" s="194" t="s">
        <v>108</v>
      </c>
      <c r="M23" s="614" t="s">
        <v>461</v>
      </c>
      <c r="N23" s="624">
        <v>930</v>
      </c>
      <c r="O23" s="603" t="s">
        <v>115</v>
      </c>
      <c r="P23" s="607">
        <v>9</v>
      </c>
      <c r="Q23" s="614" t="s">
        <v>461</v>
      </c>
      <c r="R23" s="624">
        <v>3880</v>
      </c>
      <c r="S23" s="603" t="s">
        <v>109</v>
      </c>
      <c r="T23" s="628">
        <v>30</v>
      </c>
      <c r="U23" s="174" t="s">
        <v>461</v>
      </c>
      <c r="V23" s="198">
        <v>7760</v>
      </c>
      <c r="W23" s="199">
        <v>70</v>
      </c>
      <c r="X23" s="142"/>
      <c r="Y23" s="201"/>
      <c r="Z23" s="202"/>
      <c r="AA23" s="203"/>
      <c r="AB23" s="143"/>
      <c r="AC23" s="206" t="s">
        <v>110</v>
      </c>
      <c r="AD23" s="207"/>
      <c r="AE23" s="208"/>
      <c r="AF23" s="613" t="s">
        <v>465</v>
      </c>
      <c r="AG23" s="214" t="s">
        <v>483</v>
      </c>
      <c r="AH23" s="603" t="s">
        <v>109</v>
      </c>
      <c r="AI23" s="621">
        <v>30</v>
      </c>
      <c r="AJ23" s="623" t="s">
        <v>109</v>
      </c>
      <c r="AK23" s="624">
        <v>650</v>
      </c>
      <c r="AL23" s="603" t="s">
        <v>115</v>
      </c>
      <c r="AM23" s="628">
        <v>6</v>
      </c>
      <c r="AN23" s="614" t="s">
        <v>109</v>
      </c>
      <c r="AO23" s="216">
        <v>410</v>
      </c>
      <c r="AP23" s="603" t="s">
        <v>115</v>
      </c>
      <c r="AQ23" s="216">
        <v>4</v>
      </c>
      <c r="AR23" s="627"/>
      <c r="AS23" s="216">
        <v>70</v>
      </c>
      <c r="AT23" s="603" t="s">
        <v>115</v>
      </c>
      <c r="AU23" s="216">
        <v>1</v>
      </c>
      <c r="AV23" s="627"/>
      <c r="AW23" s="220" t="s">
        <v>130</v>
      </c>
      <c r="AX23" s="617" t="s">
        <v>149</v>
      </c>
      <c r="AY23" s="617" t="s">
        <v>469</v>
      </c>
      <c r="AZ23" s="146" t="s">
        <v>112</v>
      </c>
      <c r="BA23" s="146">
        <v>2300</v>
      </c>
      <c r="BB23" s="147"/>
      <c r="BC23" s="617" t="s">
        <v>149</v>
      </c>
      <c r="BD23" s="617" t="s">
        <v>469</v>
      </c>
      <c r="BE23" s="146" t="s">
        <v>112</v>
      </c>
      <c r="BF23" s="146">
        <v>2300</v>
      </c>
      <c r="BG23" s="148"/>
      <c r="BH23" s="619" t="e">
        <v>#VALUE!</v>
      </c>
      <c r="BI23" s="614" t="s">
        <v>464</v>
      </c>
      <c r="BJ23" s="222">
        <v>930</v>
      </c>
      <c r="BK23" s="603" t="s">
        <v>454</v>
      </c>
      <c r="BL23" s="222">
        <v>3880</v>
      </c>
      <c r="BM23" s="603" t="s">
        <v>454</v>
      </c>
      <c r="BN23" s="222">
        <v>2880</v>
      </c>
      <c r="BO23" s="614" t="s">
        <v>109</v>
      </c>
      <c r="BP23" s="615">
        <v>2250</v>
      </c>
      <c r="BQ23" s="604" t="s">
        <v>461</v>
      </c>
      <c r="BR23" s="605">
        <v>20</v>
      </c>
      <c r="BS23" s="158"/>
      <c r="BT23" s="233" t="s">
        <v>496</v>
      </c>
      <c r="BU23" s="674" t="s">
        <v>461</v>
      </c>
      <c r="BV23" s="675" t="s">
        <v>468</v>
      </c>
      <c r="BW23" s="603" t="s">
        <v>115</v>
      </c>
      <c r="BX23" s="677" t="s">
        <v>468</v>
      </c>
    </row>
    <row r="24" spans="1:76" s="80" customFormat="1" ht="25.5" customHeight="1">
      <c r="A24" s="80" t="s">
        <v>220</v>
      </c>
      <c r="B24" s="646"/>
      <c r="C24" s="632"/>
      <c r="D24" s="643"/>
      <c r="E24" s="86" t="s">
        <v>4</v>
      </c>
      <c r="F24" s="83"/>
      <c r="G24" s="190">
        <v>34360</v>
      </c>
      <c r="H24" s="191"/>
      <c r="I24" s="174" t="s">
        <v>452</v>
      </c>
      <c r="J24" s="195">
        <v>320</v>
      </c>
      <c r="K24" s="196"/>
      <c r="L24" s="197" t="s">
        <v>108</v>
      </c>
      <c r="M24" s="614"/>
      <c r="N24" s="625"/>
      <c r="O24" s="603"/>
      <c r="P24" s="608"/>
      <c r="Q24" s="614"/>
      <c r="R24" s="625"/>
      <c r="S24" s="603"/>
      <c r="T24" s="629"/>
      <c r="U24" s="174" t="s">
        <v>461</v>
      </c>
      <c r="V24" s="195">
        <v>7760</v>
      </c>
      <c r="W24" s="200">
        <v>70</v>
      </c>
      <c r="X24" s="144" t="s">
        <v>461</v>
      </c>
      <c r="Y24" s="204">
        <v>54350</v>
      </c>
      <c r="Z24" s="202" t="s">
        <v>109</v>
      </c>
      <c r="AA24" s="205">
        <v>540</v>
      </c>
      <c r="AB24" s="145" t="s">
        <v>461</v>
      </c>
      <c r="AC24" s="209">
        <v>46590</v>
      </c>
      <c r="AD24" s="210" t="s">
        <v>109</v>
      </c>
      <c r="AE24" s="211">
        <v>460</v>
      </c>
      <c r="AF24" s="613"/>
      <c r="AG24" s="213">
        <v>3880</v>
      </c>
      <c r="AH24" s="603"/>
      <c r="AI24" s="621"/>
      <c r="AJ24" s="623"/>
      <c r="AK24" s="625"/>
      <c r="AL24" s="603"/>
      <c r="AM24" s="629"/>
      <c r="AN24" s="614"/>
      <c r="AO24" s="217" t="s">
        <v>492</v>
      </c>
      <c r="AP24" s="603"/>
      <c r="AQ24" s="217" t="s">
        <v>493</v>
      </c>
      <c r="AR24" s="627"/>
      <c r="AS24" s="217" t="s">
        <v>492</v>
      </c>
      <c r="AT24" s="603"/>
      <c r="AU24" s="217" t="s">
        <v>493</v>
      </c>
      <c r="AV24" s="627"/>
      <c r="AW24" s="219">
        <v>4250</v>
      </c>
      <c r="AX24" s="642"/>
      <c r="AY24" s="618"/>
      <c r="AZ24" s="149" t="s">
        <v>113</v>
      </c>
      <c r="BA24" s="149">
        <v>2600</v>
      </c>
      <c r="BB24" s="147"/>
      <c r="BC24" s="642"/>
      <c r="BD24" s="618"/>
      <c r="BE24" s="149" t="s">
        <v>113</v>
      </c>
      <c r="BF24" s="149">
        <v>2600</v>
      </c>
      <c r="BG24" s="148"/>
      <c r="BH24" s="620"/>
      <c r="BI24" s="614"/>
      <c r="BJ24" s="223">
        <v>9</v>
      </c>
      <c r="BK24" s="603"/>
      <c r="BL24" s="224">
        <v>30</v>
      </c>
      <c r="BM24" s="603"/>
      <c r="BN24" s="224">
        <v>20</v>
      </c>
      <c r="BO24" s="614"/>
      <c r="BP24" s="616"/>
      <c r="BQ24" s="604"/>
      <c r="BR24" s="606"/>
      <c r="BS24" s="158"/>
      <c r="BT24" s="234">
        <v>0.93</v>
      </c>
      <c r="BU24" s="614"/>
      <c r="BV24" s="676"/>
      <c r="BW24" s="603"/>
      <c r="BX24" s="678"/>
    </row>
    <row r="25" spans="1:76" s="58" customFormat="1" ht="25.5" customHeight="1">
      <c r="A25" s="81" t="s">
        <v>221</v>
      </c>
      <c r="B25" s="646"/>
      <c r="C25" s="635" t="s">
        <v>131</v>
      </c>
      <c r="D25" s="637" t="s">
        <v>107</v>
      </c>
      <c r="E25" s="52" t="s">
        <v>21</v>
      </c>
      <c r="F25" s="53"/>
      <c r="G25" s="188">
        <v>25840</v>
      </c>
      <c r="H25" s="189">
        <v>33600</v>
      </c>
      <c r="I25" s="174" t="s">
        <v>452</v>
      </c>
      <c r="J25" s="192">
        <v>240</v>
      </c>
      <c r="K25" s="193">
        <v>310</v>
      </c>
      <c r="L25" s="194" t="s">
        <v>108</v>
      </c>
      <c r="M25" s="614" t="s">
        <v>461</v>
      </c>
      <c r="N25" s="624">
        <v>830</v>
      </c>
      <c r="O25" s="603" t="s">
        <v>115</v>
      </c>
      <c r="P25" s="607">
        <v>8</v>
      </c>
      <c r="Q25" s="614" t="s">
        <v>461</v>
      </c>
      <c r="R25" s="624">
        <v>3450</v>
      </c>
      <c r="S25" s="603" t="s">
        <v>109</v>
      </c>
      <c r="T25" s="628">
        <v>30</v>
      </c>
      <c r="U25" s="174" t="s">
        <v>461</v>
      </c>
      <c r="V25" s="198">
        <v>7760</v>
      </c>
      <c r="W25" s="199">
        <v>70</v>
      </c>
      <c r="X25" s="142"/>
      <c r="Y25" s="201"/>
      <c r="Z25" s="202"/>
      <c r="AA25" s="203"/>
      <c r="AB25" s="143"/>
      <c r="AC25" s="206" t="s">
        <v>110</v>
      </c>
      <c r="AD25" s="207"/>
      <c r="AE25" s="208"/>
      <c r="AF25" s="630" t="s">
        <v>465</v>
      </c>
      <c r="AG25" s="214" t="s">
        <v>484</v>
      </c>
      <c r="AH25" s="603" t="s">
        <v>109</v>
      </c>
      <c r="AI25" s="621">
        <v>30</v>
      </c>
      <c r="AJ25" s="641" t="s">
        <v>109</v>
      </c>
      <c r="AK25" s="624">
        <v>570</v>
      </c>
      <c r="AL25" s="603" t="s">
        <v>115</v>
      </c>
      <c r="AM25" s="628">
        <v>5</v>
      </c>
      <c r="AN25" s="614" t="s">
        <v>109</v>
      </c>
      <c r="AO25" s="216">
        <v>370</v>
      </c>
      <c r="AP25" s="603" t="s">
        <v>115</v>
      </c>
      <c r="AQ25" s="216">
        <v>3</v>
      </c>
      <c r="AR25" s="627"/>
      <c r="AS25" s="216">
        <v>60</v>
      </c>
      <c r="AT25" s="603" t="s">
        <v>115</v>
      </c>
      <c r="AU25" s="216">
        <v>1</v>
      </c>
      <c r="AV25" s="627"/>
      <c r="AW25" s="220" t="s">
        <v>132</v>
      </c>
      <c r="AX25" s="642"/>
      <c r="AY25" s="639" t="s">
        <v>463</v>
      </c>
      <c r="AZ25" s="149" t="s">
        <v>112</v>
      </c>
      <c r="BA25" s="149">
        <v>2200</v>
      </c>
      <c r="BB25" s="147"/>
      <c r="BC25" s="642"/>
      <c r="BD25" s="639" t="s">
        <v>462</v>
      </c>
      <c r="BE25" s="149" t="s">
        <v>112</v>
      </c>
      <c r="BF25" s="149">
        <v>2200</v>
      </c>
      <c r="BG25" s="148"/>
      <c r="BH25" s="619" t="e">
        <v>#VALUE!</v>
      </c>
      <c r="BI25" s="614" t="s">
        <v>464</v>
      </c>
      <c r="BJ25" s="222">
        <v>830</v>
      </c>
      <c r="BK25" s="603" t="s">
        <v>454</v>
      </c>
      <c r="BL25" s="222">
        <v>3450</v>
      </c>
      <c r="BM25" s="603" t="s">
        <v>454</v>
      </c>
      <c r="BN25" s="222">
        <v>2560</v>
      </c>
      <c r="BO25" s="614" t="s">
        <v>109</v>
      </c>
      <c r="BP25" s="615">
        <v>2000</v>
      </c>
      <c r="BQ25" s="604" t="s">
        <v>461</v>
      </c>
      <c r="BR25" s="605">
        <v>20</v>
      </c>
      <c r="BS25" s="158"/>
      <c r="BT25" s="233" t="s">
        <v>496</v>
      </c>
      <c r="BU25" s="674" t="s">
        <v>461</v>
      </c>
      <c r="BV25" s="675">
        <v>640</v>
      </c>
      <c r="BW25" s="603" t="s">
        <v>115</v>
      </c>
      <c r="BX25" s="677">
        <v>6</v>
      </c>
    </row>
    <row r="26" spans="1:76" s="58" customFormat="1" ht="25.5" customHeight="1">
      <c r="A26" s="81" t="s">
        <v>222</v>
      </c>
      <c r="B26" s="646"/>
      <c r="C26" s="636"/>
      <c r="D26" s="638"/>
      <c r="E26" s="57" t="s">
        <v>4</v>
      </c>
      <c r="F26" s="53"/>
      <c r="G26" s="190">
        <v>33600</v>
      </c>
      <c r="H26" s="191"/>
      <c r="I26" s="174" t="s">
        <v>461</v>
      </c>
      <c r="J26" s="195">
        <v>310</v>
      </c>
      <c r="K26" s="196"/>
      <c r="L26" s="197" t="s">
        <v>108</v>
      </c>
      <c r="M26" s="614"/>
      <c r="N26" s="625"/>
      <c r="O26" s="603"/>
      <c r="P26" s="608"/>
      <c r="Q26" s="614"/>
      <c r="R26" s="625"/>
      <c r="S26" s="603"/>
      <c r="T26" s="629"/>
      <c r="U26" s="174" t="s">
        <v>461</v>
      </c>
      <c r="V26" s="195">
        <v>7760</v>
      </c>
      <c r="W26" s="200">
        <v>70</v>
      </c>
      <c r="X26" s="144" t="s">
        <v>452</v>
      </c>
      <c r="Y26" s="204">
        <v>54350</v>
      </c>
      <c r="Z26" s="202" t="s">
        <v>109</v>
      </c>
      <c r="AA26" s="205">
        <v>540</v>
      </c>
      <c r="AB26" s="145" t="s">
        <v>452</v>
      </c>
      <c r="AC26" s="209">
        <v>46590</v>
      </c>
      <c r="AD26" s="210" t="s">
        <v>109</v>
      </c>
      <c r="AE26" s="211">
        <v>460</v>
      </c>
      <c r="AF26" s="630"/>
      <c r="AG26" s="213">
        <v>3450</v>
      </c>
      <c r="AH26" s="603"/>
      <c r="AI26" s="621"/>
      <c r="AJ26" s="641"/>
      <c r="AK26" s="625"/>
      <c r="AL26" s="603"/>
      <c r="AM26" s="629"/>
      <c r="AN26" s="614"/>
      <c r="AO26" s="217" t="s">
        <v>492</v>
      </c>
      <c r="AP26" s="603"/>
      <c r="AQ26" s="217" t="s">
        <v>493</v>
      </c>
      <c r="AR26" s="627"/>
      <c r="AS26" s="217" t="s">
        <v>492</v>
      </c>
      <c r="AT26" s="603"/>
      <c r="AU26" s="217" t="s">
        <v>493</v>
      </c>
      <c r="AV26" s="627"/>
      <c r="AW26" s="219">
        <v>3920</v>
      </c>
      <c r="AX26" s="642"/>
      <c r="AY26" s="618"/>
      <c r="AZ26" s="149" t="s">
        <v>113</v>
      </c>
      <c r="BA26" s="149">
        <v>2500</v>
      </c>
      <c r="BB26" s="147"/>
      <c r="BC26" s="642"/>
      <c r="BD26" s="618"/>
      <c r="BE26" s="149" t="s">
        <v>113</v>
      </c>
      <c r="BF26" s="149">
        <v>2500</v>
      </c>
      <c r="BG26" s="148"/>
      <c r="BH26" s="620"/>
      <c r="BI26" s="614"/>
      <c r="BJ26" s="223">
        <v>8</v>
      </c>
      <c r="BK26" s="603"/>
      <c r="BL26" s="224">
        <v>30</v>
      </c>
      <c r="BM26" s="603"/>
      <c r="BN26" s="224">
        <v>20</v>
      </c>
      <c r="BO26" s="614"/>
      <c r="BP26" s="616"/>
      <c r="BQ26" s="604"/>
      <c r="BR26" s="606"/>
      <c r="BS26" s="158"/>
      <c r="BT26" s="234">
        <v>0.95</v>
      </c>
      <c r="BU26" s="614"/>
      <c r="BV26" s="676"/>
      <c r="BW26" s="603"/>
      <c r="BX26" s="678"/>
    </row>
    <row r="27" spans="1:76" s="80" customFormat="1" ht="25.5" customHeight="1">
      <c r="A27" s="80" t="s">
        <v>223</v>
      </c>
      <c r="B27" s="646"/>
      <c r="C27" s="631" t="s">
        <v>133</v>
      </c>
      <c r="D27" s="633" t="s">
        <v>107</v>
      </c>
      <c r="E27" s="82" t="s">
        <v>21</v>
      </c>
      <c r="F27" s="83"/>
      <c r="G27" s="188">
        <v>25250</v>
      </c>
      <c r="H27" s="189">
        <v>33010</v>
      </c>
      <c r="I27" s="174" t="s">
        <v>461</v>
      </c>
      <c r="J27" s="192">
        <v>230</v>
      </c>
      <c r="K27" s="193">
        <v>310</v>
      </c>
      <c r="L27" s="194" t="s">
        <v>108</v>
      </c>
      <c r="M27" s="614" t="s">
        <v>461</v>
      </c>
      <c r="N27" s="624">
        <v>740</v>
      </c>
      <c r="O27" s="603" t="s">
        <v>115</v>
      </c>
      <c r="P27" s="607">
        <v>7</v>
      </c>
      <c r="Q27" s="614" t="s">
        <v>461</v>
      </c>
      <c r="R27" s="624">
        <v>3100</v>
      </c>
      <c r="S27" s="603" t="s">
        <v>109</v>
      </c>
      <c r="T27" s="628">
        <v>30</v>
      </c>
      <c r="U27" s="174" t="s">
        <v>461</v>
      </c>
      <c r="V27" s="198">
        <v>7760</v>
      </c>
      <c r="W27" s="199">
        <v>70</v>
      </c>
      <c r="X27" s="142"/>
      <c r="Y27" s="201"/>
      <c r="Z27" s="202"/>
      <c r="AA27" s="203"/>
      <c r="AB27" s="143"/>
      <c r="AC27" s="206" t="s">
        <v>110</v>
      </c>
      <c r="AD27" s="207"/>
      <c r="AE27" s="208"/>
      <c r="AF27" s="613" t="s">
        <v>459</v>
      </c>
      <c r="AG27" s="214" t="s">
        <v>485</v>
      </c>
      <c r="AH27" s="603" t="s">
        <v>109</v>
      </c>
      <c r="AI27" s="621">
        <v>30</v>
      </c>
      <c r="AJ27" s="623" t="s">
        <v>109</v>
      </c>
      <c r="AK27" s="624">
        <v>520</v>
      </c>
      <c r="AL27" s="603" t="s">
        <v>115</v>
      </c>
      <c r="AM27" s="628">
        <v>5</v>
      </c>
      <c r="AN27" s="614" t="s">
        <v>109</v>
      </c>
      <c r="AO27" s="216">
        <v>350</v>
      </c>
      <c r="AP27" s="603" t="s">
        <v>115</v>
      </c>
      <c r="AQ27" s="216">
        <v>3</v>
      </c>
      <c r="AR27" s="627"/>
      <c r="AS27" s="216">
        <v>60</v>
      </c>
      <c r="AT27" s="603" t="s">
        <v>115</v>
      </c>
      <c r="AU27" s="216">
        <v>1</v>
      </c>
      <c r="AV27" s="627"/>
      <c r="AW27" s="220" t="s">
        <v>134</v>
      </c>
      <c r="AX27" s="642"/>
      <c r="AY27" s="639" t="s">
        <v>466</v>
      </c>
      <c r="AZ27" s="149" t="s">
        <v>112</v>
      </c>
      <c r="BA27" s="149">
        <v>2100</v>
      </c>
      <c r="BB27" s="147"/>
      <c r="BC27" s="642"/>
      <c r="BD27" s="639" t="s">
        <v>470</v>
      </c>
      <c r="BE27" s="149" t="s">
        <v>112</v>
      </c>
      <c r="BF27" s="149">
        <v>2100</v>
      </c>
      <c r="BG27" s="148"/>
      <c r="BH27" s="619" t="e">
        <v>#VALUE!</v>
      </c>
      <c r="BI27" s="614" t="s">
        <v>464</v>
      </c>
      <c r="BJ27" s="222">
        <v>750</v>
      </c>
      <c r="BK27" s="603" t="s">
        <v>454</v>
      </c>
      <c r="BL27" s="222">
        <v>3100</v>
      </c>
      <c r="BM27" s="603" t="s">
        <v>454</v>
      </c>
      <c r="BN27" s="222">
        <v>2300</v>
      </c>
      <c r="BO27" s="614" t="s">
        <v>109</v>
      </c>
      <c r="BP27" s="615">
        <v>1800</v>
      </c>
      <c r="BQ27" s="604" t="s">
        <v>461</v>
      </c>
      <c r="BR27" s="605">
        <v>10</v>
      </c>
      <c r="BS27" s="158"/>
      <c r="BT27" s="233" t="s">
        <v>496</v>
      </c>
      <c r="BU27" s="674" t="s">
        <v>461</v>
      </c>
      <c r="BV27" s="675">
        <v>570</v>
      </c>
      <c r="BW27" s="603" t="s">
        <v>115</v>
      </c>
      <c r="BX27" s="677">
        <v>5</v>
      </c>
    </row>
    <row r="28" spans="1:76" s="80" customFormat="1" ht="25.5" customHeight="1">
      <c r="A28" s="80" t="s">
        <v>224</v>
      </c>
      <c r="B28" s="646"/>
      <c r="C28" s="632"/>
      <c r="D28" s="643"/>
      <c r="E28" s="86" t="s">
        <v>4</v>
      </c>
      <c r="F28" s="83"/>
      <c r="G28" s="190">
        <v>33010</v>
      </c>
      <c r="H28" s="191"/>
      <c r="I28" s="174" t="s">
        <v>461</v>
      </c>
      <c r="J28" s="195">
        <v>310</v>
      </c>
      <c r="K28" s="196"/>
      <c r="L28" s="197" t="s">
        <v>108</v>
      </c>
      <c r="M28" s="614"/>
      <c r="N28" s="625"/>
      <c r="O28" s="603"/>
      <c r="P28" s="608"/>
      <c r="Q28" s="614"/>
      <c r="R28" s="625"/>
      <c r="S28" s="603"/>
      <c r="T28" s="629"/>
      <c r="U28" s="174" t="s">
        <v>461</v>
      </c>
      <c r="V28" s="195">
        <v>7760</v>
      </c>
      <c r="W28" s="200">
        <v>70</v>
      </c>
      <c r="X28" s="144" t="s">
        <v>461</v>
      </c>
      <c r="Y28" s="204">
        <v>54350</v>
      </c>
      <c r="Z28" s="202" t="s">
        <v>109</v>
      </c>
      <c r="AA28" s="205">
        <v>540</v>
      </c>
      <c r="AB28" s="145" t="s">
        <v>461</v>
      </c>
      <c r="AC28" s="209">
        <v>46590</v>
      </c>
      <c r="AD28" s="210" t="s">
        <v>109</v>
      </c>
      <c r="AE28" s="211">
        <v>460</v>
      </c>
      <c r="AF28" s="613"/>
      <c r="AG28" s="213">
        <v>3100</v>
      </c>
      <c r="AH28" s="603"/>
      <c r="AI28" s="621"/>
      <c r="AJ28" s="623"/>
      <c r="AK28" s="625"/>
      <c r="AL28" s="603"/>
      <c r="AM28" s="629"/>
      <c r="AN28" s="614"/>
      <c r="AO28" s="217" t="s">
        <v>492</v>
      </c>
      <c r="AP28" s="603"/>
      <c r="AQ28" s="217" t="s">
        <v>493</v>
      </c>
      <c r="AR28" s="627"/>
      <c r="AS28" s="217" t="s">
        <v>492</v>
      </c>
      <c r="AT28" s="603"/>
      <c r="AU28" s="217" t="s">
        <v>493</v>
      </c>
      <c r="AV28" s="627"/>
      <c r="AW28" s="219">
        <v>3660</v>
      </c>
      <c r="AX28" s="642"/>
      <c r="AY28" s="618"/>
      <c r="AZ28" s="149" t="s">
        <v>113</v>
      </c>
      <c r="BA28" s="149">
        <v>2300</v>
      </c>
      <c r="BB28" s="147"/>
      <c r="BC28" s="642"/>
      <c r="BD28" s="618"/>
      <c r="BE28" s="149" t="s">
        <v>113</v>
      </c>
      <c r="BF28" s="149">
        <v>2300</v>
      </c>
      <c r="BG28" s="148"/>
      <c r="BH28" s="620"/>
      <c r="BI28" s="614"/>
      <c r="BJ28" s="223">
        <v>8</v>
      </c>
      <c r="BK28" s="603"/>
      <c r="BL28" s="224">
        <v>30</v>
      </c>
      <c r="BM28" s="603"/>
      <c r="BN28" s="224">
        <v>20</v>
      </c>
      <c r="BO28" s="614"/>
      <c r="BP28" s="616"/>
      <c r="BQ28" s="604"/>
      <c r="BR28" s="606"/>
      <c r="BS28" s="158"/>
      <c r="BT28" s="234">
        <v>0.99</v>
      </c>
      <c r="BU28" s="614"/>
      <c r="BV28" s="676"/>
      <c r="BW28" s="603"/>
      <c r="BX28" s="678"/>
    </row>
    <row r="29" spans="1:76" s="58" customFormat="1" ht="25.5" customHeight="1">
      <c r="A29" s="81" t="s">
        <v>225</v>
      </c>
      <c r="B29" s="646"/>
      <c r="C29" s="635" t="s">
        <v>135</v>
      </c>
      <c r="D29" s="637" t="s">
        <v>107</v>
      </c>
      <c r="E29" s="52" t="s">
        <v>21</v>
      </c>
      <c r="F29" s="53"/>
      <c r="G29" s="188">
        <v>24350</v>
      </c>
      <c r="H29" s="189">
        <v>32110</v>
      </c>
      <c r="I29" s="174" t="s">
        <v>461</v>
      </c>
      <c r="J29" s="192">
        <v>220</v>
      </c>
      <c r="K29" s="193">
        <v>300</v>
      </c>
      <c r="L29" s="194" t="s">
        <v>108</v>
      </c>
      <c r="M29" s="614" t="s">
        <v>461</v>
      </c>
      <c r="N29" s="624">
        <v>620</v>
      </c>
      <c r="O29" s="603" t="s">
        <v>115</v>
      </c>
      <c r="P29" s="607">
        <v>6</v>
      </c>
      <c r="Q29" s="614" t="s">
        <v>461</v>
      </c>
      <c r="R29" s="624">
        <v>2580</v>
      </c>
      <c r="S29" s="603" t="s">
        <v>109</v>
      </c>
      <c r="T29" s="628">
        <v>20</v>
      </c>
      <c r="U29" s="174" t="s">
        <v>452</v>
      </c>
      <c r="V29" s="198">
        <v>7760</v>
      </c>
      <c r="W29" s="199">
        <v>70</v>
      </c>
      <c r="X29" s="142"/>
      <c r="Y29" s="201"/>
      <c r="Z29" s="202"/>
      <c r="AA29" s="203"/>
      <c r="AB29" s="143"/>
      <c r="AC29" s="206" t="s">
        <v>110</v>
      </c>
      <c r="AD29" s="207"/>
      <c r="AE29" s="208"/>
      <c r="AF29" s="630" t="s">
        <v>465</v>
      </c>
      <c r="AG29" s="214" t="s">
        <v>486</v>
      </c>
      <c r="AH29" s="603" t="s">
        <v>109</v>
      </c>
      <c r="AI29" s="621">
        <v>20</v>
      </c>
      <c r="AJ29" s="641" t="s">
        <v>109</v>
      </c>
      <c r="AK29" s="624">
        <v>500</v>
      </c>
      <c r="AL29" s="603" t="s">
        <v>115</v>
      </c>
      <c r="AM29" s="628">
        <v>5</v>
      </c>
      <c r="AN29" s="614" t="s">
        <v>109</v>
      </c>
      <c r="AO29" s="216">
        <v>300</v>
      </c>
      <c r="AP29" s="603" t="s">
        <v>115</v>
      </c>
      <c r="AQ29" s="216">
        <v>3</v>
      </c>
      <c r="AR29" s="627"/>
      <c r="AS29" s="216">
        <v>50</v>
      </c>
      <c r="AT29" s="603" t="s">
        <v>115</v>
      </c>
      <c r="AU29" s="216">
        <v>1</v>
      </c>
      <c r="AV29" s="627"/>
      <c r="AW29" s="220" t="s">
        <v>136</v>
      </c>
      <c r="AX29" s="642"/>
      <c r="AY29" s="639" t="s">
        <v>467</v>
      </c>
      <c r="AZ29" s="149" t="s">
        <v>112</v>
      </c>
      <c r="BA29" s="149">
        <v>2000</v>
      </c>
      <c r="BB29" s="147"/>
      <c r="BC29" s="642"/>
      <c r="BD29" s="639" t="s">
        <v>467</v>
      </c>
      <c r="BE29" s="149" t="s">
        <v>112</v>
      </c>
      <c r="BF29" s="149">
        <v>2000</v>
      </c>
      <c r="BG29" s="148"/>
      <c r="BH29" s="619" t="e">
        <v>#VALUE!</v>
      </c>
      <c r="BI29" s="614" t="s">
        <v>464</v>
      </c>
      <c r="BJ29" s="222">
        <v>620</v>
      </c>
      <c r="BK29" s="603" t="s">
        <v>454</v>
      </c>
      <c r="BL29" s="222">
        <v>2580</v>
      </c>
      <c r="BM29" s="603" t="s">
        <v>454</v>
      </c>
      <c r="BN29" s="222">
        <v>1920</v>
      </c>
      <c r="BO29" s="614" t="s">
        <v>109</v>
      </c>
      <c r="BP29" s="615">
        <v>1500</v>
      </c>
      <c r="BQ29" s="604" t="s">
        <v>461</v>
      </c>
      <c r="BR29" s="605">
        <v>10</v>
      </c>
      <c r="BS29" s="158"/>
      <c r="BT29" s="233" t="s">
        <v>496</v>
      </c>
      <c r="BU29" s="674" t="s">
        <v>461</v>
      </c>
      <c r="BV29" s="675">
        <v>480</v>
      </c>
      <c r="BW29" s="603" t="s">
        <v>115</v>
      </c>
      <c r="BX29" s="677">
        <v>4</v>
      </c>
    </row>
    <row r="30" spans="1:76" s="58" customFormat="1" ht="25.5" customHeight="1">
      <c r="A30" s="81" t="s">
        <v>226</v>
      </c>
      <c r="B30" s="646"/>
      <c r="C30" s="636"/>
      <c r="D30" s="638"/>
      <c r="E30" s="57" t="s">
        <v>4</v>
      </c>
      <c r="F30" s="53"/>
      <c r="G30" s="190">
        <v>32110</v>
      </c>
      <c r="H30" s="191"/>
      <c r="I30" s="174" t="s">
        <v>461</v>
      </c>
      <c r="J30" s="195">
        <v>300</v>
      </c>
      <c r="K30" s="196"/>
      <c r="L30" s="197" t="s">
        <v>108</v>
      </c>
      <c r="M30" s="614"/>
      <c r="N30" s="625"/>
      <c r="O30" s="603"/>
      <c r="P30" s="608"/>
      <c r="Q30" s="614"/>
      <c r="R30" s="625"/>
      <c r="S30" s="603"/>
      <c r="T30" s="629"/>
      <c r="U30" s="174" t="s">
        <v>461</v>
      </c>
      <c r="V30" s="195">
        <v>7760</v>
      </c>
      <c r="W30" s="200">
        <v>70</v>
      </c>
      <c r="X30" s="144" t="s">
        <v>461</v>
      </c>
      <c r="Y30" s="204">
        <v>54350</v>
      </c>
      <c r="Z30" s="202" t="s">
        <v>109</v>
      </c>
      <c r="AA30" s="205">
        <v>540</v>
      </c>
      <c r="AB30" s="145" t="s">
        <v>461</v>
      </c>
      <c r="AC30" s="209">
        <v>46590</v>
      </c>
      <c r="AD30" s="210" t="s">
        <v>109</v>
      </c>
      <c r="AE30" s="211">
        <v>460</v>
      </c>
      <c r="AF30" s="630"/>
      <c r="AG30" s="213">
        <v>2580</v>
      </c>
      <c r="AH30" s="603"/>
      <c r="AI30" s="621"/>
      <c r="AJ30" s="641"/>
      <c r="AK30" s="625"/>
      <c r="AL30" s="603"/>
      <c r="AM30" s="629"/>
      <c r="AN30" s="614"/>
      <c r="AO30" s="217" t="s">
        <v>492</v>
      </c>
      <c r="AP30" s="603"/>
      <c r="AQ30" s="217" t="s">
        <v>493</v>
      </c>
      <c r="AR30" s="627"/>
      <c r="AS30" s="217" t="s">
        <v>492</v>
      </c>
      <c r="AT30" s="603"/>
      <c r="AU30" s="217" t="s">
        <v>493</v>
      </c>
      <c r="AV30" s="627"/>
      <c r="AW30" s="219">
        <v>3160</v>
      </c>
      <c r="AX30" s="640"/>
      <c r="AY30" s="640"/>
      <c r="AZ30" s="150" t="s">
        <v>113</v>
      </c>
      <c r="BA30" s="150">
        <v>2200</v>
      </c>
      <c r="BB30" s="147"/>
      <c r="BC30" s="640"/>
      <c r="BD30" s="640"/>
      <c r="BE30" s="150" t="s">
        <v>113</v>
      </c>
      <c r="BF30" s="150">
        <v>2200</v>
      </c>
      <c r="BG30" s="148"/>
      <c r="BH30" s="620"/>
      <c r="BI30" s="614"/>
      <c r="BJ30" s="223">
        <v>6</v>
      </c>
      <c r="BK30" s="603"/>
      <c r="BL30" s="224">
        <v>20</v>
      </c>
      <c r="BM30" s="603"/>
      <c r="BN30" s="224">
        <v>10</v>
      </c>
      <c r="BO30" s="614"/>
      <c r="BP30" s="616"/>
      <c r="BQ30" s="604"/>
      <c r="BR30" s="606"/>
      <c r="BS30" s="158"/>
      <c r="BT30" s="234">
        <v>0.92</v>
      </c>
      <c r="BU30" s="614"/>
      <c r="BV30" s="676"/>
      <c r="BW30" s="603"/>
      <c r="BX30" s="678"/>
    </row>
    <row r="31" spans="1:76" s="80" customFormat="1" ht="25.5" customHeight="1">
      <c r="A31" s="80" t="s">
        <v>227</v>
      </c>
      <c r="B31" s="646"/>
      <c r="C31" s="631" t="s">
        <v>137</v>
      </c>
      <c r="D31" s="633" t="s">
        <v>107</v>
      </c>
      <c r="E31" s="82" t="s">
        <v>21</v>
      </c>
      <c r="F31" s="83"/>
      <c r="G31" s="188">
        <v>23690</v>
      </c>
      <c r="H31" s="189">
        <v>31450</v>
      </c>
      <c r="I31" s="174" t="s">
        <v>461</v>
      </c>
      <c r="J31" s="192">
        <v>220</v>
      </c>
      <c r="K31" s="193">
        <v>290</v>
      </c>
      <c r="L31" s="194" t="s">
        <v>108</v>
      </c>
      <c r="M31" s="614" t="s">
        <v>461</v>
      </c>
      <c r="N31" s="624">
        <v>530</v>
      </c>
      <c r="O31" s="603" t="s">
        <v>115</v>
      </c>
      <c r="P31" s="607">
        <v>5</v>
      </c>
      <c r="Q31" s="614" t="s">
        <v>461</v>
      </c>
      <c r="R31" s="624">
        <v>2210</v>
      </c>
      <c r="S31" s="603" t="s">
        <v>109</v>
      </c>
      <c r="T31" s="628">
        <v>20</v>
      </c>
      <c r="U31" s="174" t="s">
        <v>461</v>
      </c>
      <c r="V31" s="198">
        <v>7760</v>
      </c>
      <c r="W31" s="199">
        <v>70</v>
      </c>
      <c r="X31" s="142"/>
      <c r="Y31" s="201"/>
      <c r="Z31" s="202"/>
      <c r="AA31" s="203"/>
      <c r="AB31" s="143"/>
      <c r="AC31" s="206" t="s">
        <v>110</v>
      </c>
      <c r="AD31" s="207"/>
      <c r="AE31" s="208"/>
      <c r="AF31" s="613" t="s">
        <v>465</v>
      </c>
      <c r="AG31" s="214" t="s">
        <v>487</v>
      </c>
      <c r="AH31" s="603" t="s">
        <v>109</v>
      </c>
      <c r="AI31" s="621">
        <v>20</v>
      </c>
      <c r="AJ31" s="623" t="s">
        <v>109</v>
      </c>
      <c r="AK31" s="624">
        <v>500</v>
      </c>
      <c r="AL31" s="603" t="s">
        <v>115</v>
      </c>
      <c r="AM31" s="628">
        <v>5</v>
      </c>
      <c r="AN31" s="614" t="s">
        <v>109</v>
      </c>
      <c r="AO31" s="216">
        <v>270</v>
      </c>
      <c r="AP31" s="603" t="s">
        <v>115</v>
      </c>
      <c r="AQ31" s="216">
        <v>2</v>
      </c>
      <c r="AR31" s="627"/>
      <c r="AS31" s="216">
        <v>40</v>
      </c>
      <c r="AT31" s="603" t="s">
        <v>115</v>
      </c>
      <c r="AU31" s="216">
        <v>1</v>
      </c>
      <c r="AV31" s="627"/>
      <c r="AW31" s="220" t="s">
        <v>138</v>
      </c>
      <c r="AX31" s="617" t="s">
        <v>150</v>
      </c>
      <c r="AY31" s="617" t="s">
        <v>469</v>
      </c>
      <c r="AZ31" s="146" t="s">
        <v>112</v>
      </c>
      <c r="BA31" s="146">
        <v>2400</v>
      </c>
      <c r="BB31" s="147"/>
      <c r="BC31" s="617" t="s">
        <v>150</v>
      </c>
      <c r="BD31" s="617" t="s">
        <v>469</v>
      </c>
      <c r="BE31" s="146" t="s">
        <v>112</v>
      </c>
      <c r="BF31" s="146">
        <v>2400</v>
      </c>
      <c r="BG31" s="148"/>
      <c r="BH31" s="619" t="e">
        <v>#VALUE!</v>
      </c>
      <c r="BI31" s="614" t="s">
        <v>464</v>
      </c>
      <c r="BJ31" s="222">
        <v>530</v>
      </c>
      <c r="BK31" s="603" t="s">
        <v>454</v>
      </c>
      <c r="BL31" s="222">
        <v>2210</v>
      </c>
      <c r="BM31" s="603" t="s">
        <v>454</v>
      </c>
      <c r="BN31" s="222">
        <v>1640</v>
      </c>
      <c r="BO31" s="614" t="s">
        <v>109</v>
      </c>
      <c r="BP31" s="615">
        <v>1280</v>
      </c>
      <c r="BQ31" s="604" t="s">
        <v>452</v>
      </c>
      <c r="BR31" s="605">
        <v>10</v>
      </c>
      <c r="BS31" s="158"/>
      <c r="BT31" s="233" t="s">
        <v>496</v>
      </c>
      <c r="BU31" s="674" t="s">
        <v>461</v>
      </c>
      <c r="BV31" s="675">
        <v>410</v>
      </c>
      <c r="BW31" s="603" t="s">
        <v>115</v>
      </c>
      <c r="BX31" s="677">
        <v>4</v>
      </c>
    </row>
    <row r="32" spans="1:76" s="80" customFormat="1" ht="25.5" customHeight="1">
      <c r="A32" s="80" t="s">
        <v>228</v>
      </c>
      <c r="B32" s="646"/>
      <c r="C32" s="632"/>
      <c r="D32" s="643"/>
      <c r="E32" s="86" t="s">
        <v>4</v>
      </c>
      <c r="F32" s="83"/>
      <c r="G32" s="190">
        <v>31450</v>
      </c>
      <c r="H32" s="191"/>
      <c r="I32" s="174" t="s">
        <v>461</v>
      </c>
      <c r="J32" s="195">
        <v>290</v>
      </c>
      <c r="K32" s="196"/>
      <c r="L32" s="197" t="s">
        <v>108</v>
      </c>
      <c r="M32" s="614"/>
      <c r="N32" s="625"/>
      <c r="O32" s="603"/>
      <c r="P32" s="608"/>
      <c r="Q32" s="614"/>
      <c r="R32" s="625"/>
      <c r="S32" s="603"/>
      <c r="T32" s="629"/>
      <c r="U32" s="174" t="s">
        <v>461</v>
      </c>
      <c r="V32" s="195">
        <v>7760</v>
      </c>
      <c r="W32" s="200">
        <v>70</v>
      </c>
      <c r="X32" s="144" t="s">
        <v>461</v>
      </c>
      <c r="Y32" s="204">
        <v>54350</v>
      </c>
      <c r="Z32" s="202" t="s">
        <v>109</v>
      </c>
      <c r="AA32" s="205">
        <v>540</v>
      </c>
      <c r="AB32" s="145" t="s">
        <v>461</v>
      </c>
      <c r="AC32" s="209">
        <v>46590</v>
      </c>
      <c r="AD32" s="210" t="s">
        <v>109</v>
      </c>
      <c r="AE32" s="211">
        <v>460</v>
      </c>
      <c r="AF32" s="613"/>
      <c r="AG32" s="213">
        <v>2210</v>
      </c>
      <c r="AH32" s="603"/>
      <c r="AI32" s="621"/>
      <c r="AJ32" s="623"/>
      <c r="AK32" s="625"/>
      <c r="AL32" s="603"/>
      <c r="AM32" s="629"/>
      <c r="AN32" s="614"/>
      <c r="AO32" s="217" t="s">
        <v>492</v>
      </c>
      <c r="AP32" s="603"/>
      <c r="AQ32" s="217" t="s">
        <v>493</v>
      </c>
      <c r="AR32" s="627"/>
      <c r="AS32" s="217" t="s">
        <v>492</v>
      </c>
      <c r="AT32" s="603"/>
      <c r="AU32" s="217" t="s">
        <v>493</v>
      </c>
      <c r="AV32" s="627"/>
      <c r="AW32" s="219">
        <v>2810</v>
      </c>
      <c r="AX32" s="642"/>
      <c r="AY32" s="618"/>
      <c r="AZ32" s="149" t="s">
        <v>113</v>
      </c>
      <c r="BA32" s="149">
        <v>2700</v>
      </c>
      <c r="BB32" s="147"/>
      <c r="BC32" s="642"/>
      <c r="BD32" s="618"/>
      <c r="BE32" s="149" t="s">
        <v>113</v>
      </c>
      <c r="BF32" s="149">
        <v>2700</v>
      </c>
      <c r="BG32" s="148"/>
      <c r="BH32" s="620"/>
      <c r="BI32" s="614"/>
      <c r="BJ32" s="223">
        <v>5</v>
      </c>
      <c r="BK32" s="603"/>
      <c r="BL32" s="224">
        <v>20</v>
      </c>
      <c r="BM32" s="603"/>
      <c r="BN32" s="224">
        <v>10</v>
      </c>
      <c r="BO32" s="614"/>
      <c r="BP32" s="616"/>
      <c r="BQ32" s="604"/>
      <c r="BR32" s="606"/>
      <c r="BS32" s="158"/>
      <c r="BT32" s="234">
        <v>0.95</v>
      </c>
      <c r="BU32" s="614"/>
      <c r="BV32" s="676"/>
      <c r="BW32" s="603"/>
      <c r="BX32" s="678"/>
    </row>
    <row r="33" spans="1:76" s="58" customFormat="1" ht="25.5" customHeight="1">
      <c r="A33" s="81" t="s">
        <v>229</v>
      </c>
      <c r="B33" s="646"/>
      <c r="C33" s="635" t="s">
        <v>139</v>
      </c>
      <c r="D33" s="637" t="s">
        <v>107</v>
      </c>
      <c r="E33" s="52" t="s">
        <v>21</v>
      </c>
      <c r="F33" s="53"/>
      <c r="G33" s="188">
        <v>23210</v>
      </c>
      <c r="H33" s="189">
        <v>30970</v>
      </c>
      <c r="I33" s="174" t="s">
        <v>461</v>
      </c>
      <c r="J33" s="192">
        <v>210</v>
      </c>
      <c r="K33" s="193">
        <v>290</v>
      </c>
      <c r="L33" s="194" t="s">
        <v>108</v>
      </c>
      <c r="M33" s="614" t="s">
        <v>461</v>
      </c>
      <c r="N33" s="624">
        <v>460</v>
      </c>
      <c r="O33" s="603" t="s">
        <v>115</v>
      </c>
      <c r="P33" s="607">
        <v>4</v>
      </c>
      <c r="Q33" s="614" t="s">
        <v>461</v>
      </c>
      <c r="R33" s="624">
        <v>1940</v>
      </c>
      <c r="S33" s="603" t="s">
        <v>109</v>
      </c>
      <c r="T33" s="628">
        <v>10</v>
      </c>
      <c r="U33" s="174" t="s">
        <v>461</v>
      </c>
      <c r="V33" s="198">
        <v>7760</v>
      </c>
      <c r="W33" s="199">
        <v>70</v>
      </c>
      <c r="X33" s="142"/>
      <c r="Y33" s="201"/>
      <c r="Z33" s="202"/>
      <c r="AA33" s="203"/>
      <c r="AB33" s="143"/>
      <c r="AC33" s="206" t="s">
        <v>110</v>
      </c>
      <c r="AD33" s="207"/>
      <c r="AE33" s="208"/>
      <c r="AF33" s="630" t="s">
        <v>465</v>
      </c>
      <c r="AG33" s="214" t="s">
        <v>488</v>
      </c>
      <c r="AH33" s="603" t="s">
        <v>109</v>
      </c>
      <c r="AI33" s="621">
        <v>10</v>
      </c>
      <c r="AJ33" s="641" t="s">
        <v>109</v>
      </c>
      <c r="AK33" s="624">
        <v>500</v>
      </c>
      <c r="AL33" s="603" t="s">
        <v>115</v>
      </c>
      <c r="AM33" s="628">
        <v>5</v>
      </c>
      <c r="AN33" s="614" t="s">
        <v>109</v>
      </c>
      <c r="AO33" s="216">
        <v>250</v>
      </c>
      <c r="AP33" s="603" t="s">
        <v>115</v>
      </c>
      <c r="AQ33" s="216">
        <v>2</v>
      </c>
      <c r="AR33" s="627"/>
      <c r="AS33" s="216">
        <v>40</v>
      </c>
      <c r="AT33" s="603" t="s">
        <v>115</v>
      </c>
      <c r="AU33" s="216">
        <v>1</v>
      </c>
      <c r="AV33" s="627"/>
      <c r="AW33" s="220" t="s">
        <v>140</v>
      </c>
      <c r="AX33" s="642"/>
      <c r="AY33" s="639" t="s">
        <v>463</v>
      </c>
      <c r="AZ33" s="149" t="s">
        <v>112</v>
      </c>
      <c r="BA33" s="149">
        <v>2300</v>
      </c>
      <c r="BB33" s="147"/>
      <c r="BC33" s="642"/>
      <c r="BD33" s="639" t="s">
        <v>462</v>
      </c>
      <c r="BE33" s="149" t="s">
        <v>112</v>
      </c>
      <c r="BF33" s="149">
        <v>2300</v>
      </c>
      <c r="BG33" s="148"/>
      <c r="BH33" s="619" t="e">
        <v>#VALUE!</v>
      </c>
      <c r="BI33" s="614" t="s">
        <v>464</v>
      </c>
      <c r="BJ33" s="222">
        <v>460</v>
      </c>
      <c r="BK33" s="603" t="s">
        <v>454</v>
      </c>
      <c r="BL33" s="222">
        <v>1940</v>
      </c>
      <c r="BM33" s="603" t="s">
        <v>454</v>
      </c>
      <c r="BN33" s="222">
        <v>1440</v>
      </c>
      <c r="BO33" s="614" t="s">
        <v>109</v>
      </c>
      <c r="BP33" s="615">
        <v>1120</v>
      </c>
      <c r="BQ33" s="604" t="s">
        <v>461</v>
      </c>
      <c r="BR33" s="605">
        <v>10</v>
      </c>
      <c r="BS33" s="158"/>
      <c r="BT33" s="233" t="s">
        <v>496</v>
      </c>
      <c r="BU33" s="674" t="s">
        <v>461</v>
      </c>
      <c r="BV33" s="675">
        <v>360</v>
      </c>
      <c r="BW33" s="603" t="s">
        <v>115</v>
      </c>
      <c r="BX33" s="677">
        <v>3</v>
      </c>
    </row>
    <row r="34" spans="1:76" s="58" customFormat="1" ht="25.5" customHeight="1">
      <c r="A34" s="81" t="s">
        <v>230</v>
      </c>
      <c r="B34" s="646"/>
      <c r="C34" s="636"/>
      <c r="D34" s="638"/>
      <c r="E34" s="57" t="s">
        <v>4</v>
      </c>
      <c r="F34" s="53"/>
      <c r="G34" s="190">
        <v>30970</v>
      </c>
      <c r="H34" s="191"/>
      <c r="I34" s="174" t="s">
        <v>461</v>
      </c>
      <c r="J34" s="195">
        <v>290</v>
      </c>
      <c r="K34" s="196"/>
      <c r="L34" s="197" t="s">
        <v>108</v>
      </c>
      <c r="M34" s="614"/>
      <c r="N34" s="625"/>
      <c r="O34" s="603"/>
      <c r="P34" s="608"/>
      <c r="Q34" s="614"/>
      <c r="R34" s="625"/>
      <c r="S34" s="603"/>
      <c r="T34" s="629"/>
      <c r="U34" s="174" t="s">
        <v>461</v>
      </c>
      <c r="V34" s="195">
        <v>7760</v>
      </c>
      <c r="W34" s="200">
        <v>70</v>
      </c>
      <c r="X34" s="144" t="s">
        <v>461</v>
      </c>
      <c r="Y34" s="204">
        <v>54350</v>
      </c>
      <c r="Z34" s="202" t="s">
        <v>109</v>
      </c>
      <c r="AA34" s="205">
        <v>540</v>
      </c>
      <c r="AB34" s="145" t="s">
        <v>461</v>
      </c>
      <c r="AC34" s="209">
        <v>46590</v>
      </c>
      <c r="AD34" s="210" t="s">
        <v>109</v>
      </c>
      <c r="AE34" s="211">
        <v>460</v>
      </c>
      <c r="AF34" s="630"/>
      <c r="AG34" s="213">
        <v>1940</v>
      </c>
      <c r="AH34" s="603"/>
      <c r="AI34" s="621"/>
      <c r="AJ34" s="641"/>
      <c r="AK34" s="625"/>
      <c r="AL34" s="603"/>
      <c r="AM34" s="629"/>
      <c r="AN34" s="614"/>
      <c r="AO34" s="217" t="s">
        <v>492</v>
      </c>
      <c r="AP34" s="603"/>
      <c r="AQ34" s="217" t="s">
        <v>493</v>
      </c>
      <c r="AR34" s="627"/>
      <c r="AS34" s="217" t="s">
        <v>492</v>
      </c>
      <c r="AT34" s="603"/>
      <c r="AU34" s="217" t="s">
        <v>493</v>
      </c>
      <c r="AV34" s="627"/>
      <c r="AW34" s="219">
        <v>2540</v>
      </c>
      <c r="AX34" s="642"/>
      <c r="AY34" s="618"/>
      <c r="AZ34" s="149" t="s">
        <v>113</v>
      </c>
      <c r="BA34" s="149">
        <v>2500</v>
      </c>
      <c r="BB34" s="147"/>
      <c r="BC34" s="642"/>
      <c r="BD34" s="618"/>
      <c r="BE34" s="149" t="s">
        <v>113</v>
      </c>
      <c r="BF34" s="149">
        <v>2500</v>
      </c>
      <c r="BG34" s="148"/>
      <c r="BH34" s="620"/>
      <c r="BI34" s="614"/>
      <c r="BJ34" s="223">
        <v>5</v>
      </c>
      <c r="BK34" s="603"/>
      <c r="BL34" s="224">
        <v>10</v>
      </c>
      <c r="BM34" s="603"/>
      <c r="BN34" s="224">
        <v>10</v>
      </c>
      <c r="BO34" s="614"/>
      <c r="BP34" s="616"/>
      <c r="BQ34" s="604"/>
      <c r="BR34" s="606"/>
      <c r="BS34" s="158"/>
      <c r="BT34" s="234">
        <v>0.99</v>
      </c>
      <c r="BU34" s="614"/>
      <c r="BV34" s="676"/>
      <c r="BW34" s="603"/>
      <c r="BX34" s="678"/>
    </row>
    <row r="35" spans="1:76" s="80" customFormat="1" ht="25.5" customHeight="1">
      <c r="A35" s="80" t="s">
        <v>231</v>
      </c>
      <c r="B35" s="646"/>
      <c r="C35" s="631" t="s">
        <v>141</v>
      </c>
      <c r="D35" s="633" t="s">
        <v>107</v>
      </c>
      <c r="E35" s="82" t="s">
        <v>21</v>
      </c>
      <c r="F35" s="83"/>
      <c r="G35" s="188">
        <v>22830</v>
      </c>
      <c r="H35" s="189">
        <v>30590</v>
      </c>
      <c r="I35" s="174" t="s">
        <v>461</v>
      </c>
      <c r="J35" s="192">
        <v>210</v>
      </c>
      <c r="K35" s="193">
        <v>280</v>
      </c>
      <c r="L35" s="194" t="s">
        <v>108</v>
      </c>
      <c r="M35" s="614" t="s">
        <v>452</v>
      </c>
      <c r="N35" s="624">
        <v>410</v>
      </c>
      <c r="O35" s="603" t="s">
        <v>115</v>
      </c>
      <c r="P35" s="607">
        <v>4</v>
      </c>
      <c r="Q35" s="614" t="s">
        <v>461</v>
      </c>
      <c r="R35" s="624">
        <v>1720</v>
      </c>
      <c r="S35" s="603" t="s">
        <v>109</v>
      </c>
      <c r="T35" s="628">
        <v>10</v>
      </c>
      <c r="U35" s="174" t="s">
        <v>461</v>
      </c>
      <c r="V35" s="198">
        <v>7760</v>
      </c>
      <c r="W35" s="199">
        <v>70</v>
      </c>
      <c r="X35" s="142"/>
      <c r="Y35" s="201"/>
      <c r="Z35" s="202"/>
      <c r="AA35" s="203"/>
      <c r="AB35" s="143"/>
      <c r="AC35" s="206" t="s">
        <v>110</v>
      </c>
      <c r="AD35" s="207"/>
      <c r="AE35" s="208"/>
      <c r="AF35" s="613" t="s">
        <v>465</v>
      </c>
      <c r="AG35" s="214" t="s">
        <v>489</v>
      </c>
      <c r="AH35" s="603" t="s">
        <v>109</v>
      </c>
      <c r="AI35" s="621">
        <v>10</v>
      </c>
      <c r="AJ35" s="623" t="s">
        <v>109</v>
      </c>
      <c r="AK35" s="624">
        <v>500</v>
      </c>
      <c r="AL35" s="603" t="s">
        <v>115</v>
      </c>
      <c r="AM35" s="628">
        <v>5</v>
      </c>
      <c r="AN35" s="614" t="s">
        <v>109</v>
      </c>
      <c r="AO35" s="216">
        <v>220</v>
      </c>
      <c r="AP35" s="603" t="s">
        <v>115</v>
      </c>
      <c r="AQ35" s="216">
        <v>2</v>
      </c>
      <c r="AR35" s="627"/>
      <c r="AS35" s="216">
        <v>40</v>
      </c>
      <c r="AT35" s="603" t="s">
        <v>115</v>
      </c>
      <c r="AU35" s="216">
        <v>1</v>
      </c>
      <c r="AV35" s="627"/>
      <c r="AW35" s="220" t="s">
        <v>142</v>
      </c>
      <c r="AX35" s="642"/>
      <c r="AY35" s="639" t="s">
        <v>470</v>
      </c>
      <c r="AZ35" s="149" t="s">
        <v>112</v>
      </c>
      <c r="BA35" s="149">
        <v>2200</v>
      </c>
      <c r="BB35" s="147"/>
      <c r="BC35" s="642"/>
      <c r="BD35" s="639" t="s">
        <v>466</v>
      </c>
      <c r="BE35" s="149" t="s">
        <v>112</v>
      </c>
      <c r="BF35" s="149">
        <v>2200</v>
      </c>
      <c r="BG35" s="148"/>
      <c r="BH35" s="619" t="e">
        <v>#VALUE!</v>
      </c>
      <c r="BI35" s="614" t="s">
        <v>464</v>
      </c>
      <c r="BJ35" s="222">
        <v>410</v>
      </c>
      <c r="BK35" s="603" t="s">
        <v>454</v>
      </c>
      <c r="BL35" s="222">
        <v>1720</v>
      </c>
      <c r="BM35" s="603" t="s">
        <v>454</v>
      </c>
      <c r="BN35" s="222">
        <v>1280</v>
      </c>
      <c r="BO35" s="614" t="s">
        <v>109</v>
      </c>
      <c r="BP35" s="615">
        <v>1000</v>
      </c>
      <c r="BQ35" s="604" t="s">
        <v>461</v>
      </c>
      <c r="BR35" s="605">
        <v>10</v>
      </c>
      <c r="BS35" s="158"/>
      <c r="BT35" s="233" t="s">
        <v>496</v>
      </c>
      <c r="BU35" s="674" t="s">
        <v>461</v>
      </c>
      <c r="BV35" s="675">
        <v>320</v>
      </c>
      <c r="BW35" s="603" t="s">
        <v>115</v>
      </c>
      <c r="BX35" s="677">
        <v>3</v>
      </c>
    </row>
    <row r="36" spans="1:76" s="80" customFormat="1" ht="25.5" customHeight="1">
      <c r="A36" s="80" t="s">
        <v>232</v>
      </c>
      <c r="B36" s="646"/>
      <c r="C36" s="632"/>
      <c r="D36" s="643"/>
      <c r="E36" s="86" t="s">
        <v>4</v>
      </c>
      <c r="F36" s="83"/>
      <c r="G36" s="190">
        <v>30590</v>
      </c>
      <c r="H36" s="191"/>
      <c r="I36" s="174" t="s">
        <v>461</v>
      </c>
      <c r="J36" s="195">
        <v>280</v>
      </c>
      <c r="K36" s="196"/>
      <c r="L36" s="197" t="s">
        <v>108</v>
      </c>
      <c r="M36" s="614"/>
      <c r="N36" s="625"/>
      <c r="O36" s="603"/>
      <c r="P36" s="608"/>
      <c r="Q36" s="614"/>
      <c r="R36" s="625"/>
      <c r="S36" s="603"/>
      <c r="T36" s="629"/>
      <c r="U36" s="174" t="s">
        <v>461</v>
      </c>
      <c r="V36" s="195">
        <v>7760</v>
      </c>
      <c r="W36" s="200">
        <v>70</v>
      </c>
      <c r="X36" s="144" t="s">
        <v>452</v>
      </c>
      <c r="Y36" s="204">
        <v>54350</v>
      </c>
      <c r="Z36" s="202" t="s">
        <v>109</v>
      </c>
      <c r="AA36" s="205">
        <v>540</v>
      </c>
      <c r="AB36" s="145" t="s">
        <v>461</v>
      </c>
      <c r="AC36" s="209">
        <v>46590</v>
      </c>
      <c r="AD36" s="210" t="s">
        <v>109</v>
      </c>
      <c r="AE36" s="211">
        <v>460</v>
      </c>
      <c r="AF36" s="613"/>
      <c r="AG36" s="213">
        <v>1720</v>
      </c>
      <c r="AH36" s="603"/>
      <c r="AI36" s="621"/>
      <c r="AJ36" s="623"/>
      <c r="AK36" s="625"/>
      <c r="AL36" s="603"/>
      <c r="AM36" s="629"/>
      <c r="AN36" s="614"/>
      <c r="AO36" s="217" t="s">
        <v>492</v>
      </c>
      <c r="AP36" s="603"/>
      <c r="AQ36" s="217" t="s">
        <v>493</v>
      </c>
      <c r="AR36" s="627"/>
      <c r="AS36" s="217" t="s">
        <v>492</v>
      </c>
      <c r="AT36" s="603"/>
      <c r="AU36" s="217" t="s">
        <v>493</v>
      </c>
      <c r="AV36" s="627"/>
      <c r="AW36" s="219">
        <v>2440</v>
      </c>
      <c r="AX36" s="642"/>
      <c r="AY36" s="618"/>
      <c r="AZ36" s="149" t="s">
        <v>113</v>
      </c>
      <c r="BA36" s="149">
        <v>2400</v>
      </c>
      <c r="BB36" s="147"/>
      <c r="BC36" s="642"/>
      <c r="BD36" s="618"/>
      <c r="BE36" s="149" t="s">
        <v>113</v>
      </c>
      <c r="BF36" s="149">
        <v>2400</v>
      </c>
      <c r="BG36" s="148"/>
      <c r="BH36" s="620"/>
      <c r="BI36" s="614"/>
      <c r="BJ36" s="223">
        <v>4</v>
      </c>
      <c r="BK36" s="603"/>
      <c r="BL36" s="224">
        <v>10</v>
      </c>
      <c r="BM36" s="603"/>
      <c r="BN36" s="224">
        <v>10</v>
      </c>
      <c r="BO36" s="614"/>
      <c r="BP36" s="616"/>
      <c r="BQ36" s="604"/>
      <c r="BR36" s="606"/>
      <c r="BS36" s="158"/>
      <c r="BT36" s="234">
        <v>0.99</v>
      </c>
      <c r="BU36" s="614"/>
      <c r="BV36" s="676"/>
      <c r="BW36" s="603"/>
      <c r="BX36" s="678"/>
    </row>
    <row r="37" spans="1:76" s="58" customFormat="1" ht="25.5" customHeight="1">
      <c r="A37" s="81" t="s">
        <v>233</v>
      </c>
      <c r="B37" s="646"/>
      <c r="C37" s="635" t="s">
        <v>143</v>
      </c>
      <c r="D37" s="637" t="s">
        <v>107</v>
      </c>
      <c r="E37" s="52" t="s">
        <v>21</v>
      </c>
      <c r="F37" s="53"/>
      <c r="G37" s="188">
        <v>22530</v>
      </c>
      <c r="H37" s="189">
        <v>30290</v>
      </c>
      <c r="I37" s="174" t="s">
        <v>461</v>
      </c>
      <c r="J37" s="192">
        <v>200</v>
      </c>
      <c r="K37" s="193">
        <v>280</v>
      </c>
      <c r="L37" s="194" t="s">
        <v>108</v>
      </c>
      <c r="M37" s="614" t="s">
        <v>461</v>
      </c>
      <c r="N37" s="624">
        <v>370</v>
      </c>
      <c r="O37" s="603" t="s">
        <v>115</v>
      </c>
      <c r="P37" s="607">
        <v>3</v>
      </c>
      <c r="Q37" s="614" t="s">
        <v>461</v>
      </c>
      <c r="R37" s="624">
        <v>1550</v>
      </c>
      <c r="S37" s="603" t="s">
        <v>109</v>
      </c>
      <c r="T37" s="628">
        <v>10</v>
      </c>
      <c r="U37" s="174" t="s">
        <v>461</v>
      </c>
      <c r="V37" s="198">
        <v>7760</v>
      </c>
      <c r="W37" s="199">
        <v>70</v>
      </c>
      <c r="X37" s="142"/>
      <c r="Y37" s="201"/>
      <c r="Z37" s="202"/>
      <c r="AA37" s="203"/>
      <c r="AB37" s="143"/>
      <c r="AC37" s="206" t="s">
        <v>110</v>
      </c>
      <c r="AD37" s="207"/>
      <c r="AE37" s="208"/>
      <c r="AF37" s="630" t="s">
        <v>465</v>
      </c>
      <c r="AG37" s="214" t="s">
        <v>490</v>
      </c>
      <c r="AH37" s="603" t="s">
        <v>109</v>
      </c>
      <c r="AI37" s="621">
        <v>10</v>
      </c>
      <c r="AJ37" s="641" t="s">
        <v>109</v>
      </c>
      <c r="AK37" s="624">
        <v>500</v>
      </c>
      <c r="AL37" s="603" t="s">
        <v>115</v>
      </c>
      <c r="AM37" s="628">
        <v>5</v>
      </c>
      <c r="AN37" s="614" t="s">
        <v>109</v>
      </c>
      <c r="AO37" s="216">
        <v>200</v>
      </c>
      <c r="AP37" s="603" t="s">
        <v>115</v>
      </c>
      <c r="AQ37" s="216">
        <v>2</v>
      </c>
      <c r="AR37" s="627"/>
      <c r="AS37" s="216">
        <v>30</v>
      </c>
      <c r="AT37" s="603" t="s">
        <v>115</v>
      </c>
      <c r="AU37" s="216">
        <v>1</v>
      </c>
      <c r="AV37" s="627"/>
      <c r="AW37" s="220" t="s">
        <v>144</v>
      </c>
      <c r="AX37" s="642"/>
      <c r="AY37" s="639" t="s">
        <v>467</v>
      </c>
      <c r="AZ37" s="149" t="s">
        <v>112</v>
      </c>
      <c r="BA37" s="149">
        <v>2100</v>
      </c>
      <c r="BB37" s="147"/>
      <c r="BC37" s="642"/>
      <c r="BD37" s="639" t="s">
        <v>467</v>
      </c>
      <c r="BE37" s="149" t="s">
        <v>112</v>
      </c>
      <c r="BF37" s="149">
        <v>2100</v>
      </c>
      <c r="BG37" s="148"/>
      <c r="BH37" s="619" t="e">
        <v>#VALUE!</v>
      </c>
      <c r="BI37" s="614" t="s">
        <v>464</v>
      </c>
      <c r="BJ37" s="222">
        <v>370</v>
      </c>
      <c r="BK37" s="603" t="s">
        <v>454</v>
      </c>
      <c r="BL37" s="222">
        <v>1550</v>
      </c>
      <c r="BM37" s="603" t="s">
        <v>454</v>
      </c>
      <c r="BN37" s="222">
        <v>1150</v>
      </c>
      <c r="BO37" s="614" t="s">
        <v>109</v>
      </c>
      <c r="BP37" s="615">
        <v>900</v>
      </c>
      <c r="BQ37" s="604" t="s">
        <v>461</v>
      </c>
      <c r="BR37" s="605">
        <v>9</v>
      </c>
      <c r="BS37" s="158"/>
      <c r="BT37" s="233" t="s">
        <v>496</v>
      </c>
      <c r="BU37" s="674" t="s">
        <v>461</v>
      </c>
      <c r="BV37" s="675">
        <v>280</v>
      </c>
      <c r="BW37" s="603" t="s">
        <v>115</v>
      </c>
      <c r="BX37" s="677">
        <v>2</v>
      </c>
    </row>
    <row r="38" spans="1:76" s="58" customFormat="1" ht="25.5" customHeight="1">
      <c r="A38" s="81" t="s">
        <v>234</v>
      </c>
      <c r="B38" s="646"/>
      <c r="C38" s="636"/>
      <c r="D38" s="638"/>
      <c r="E38" s="57" t="s">
        <v>4</v>
      </c>
      <c r="F38" s="53"/>
      <c r="G38" s="190">
        <v>30290</v>
      </c>
      <c r="H38" s="191"/>
      <c r="I38" s="174" t="s">
        <v>461</v>
      </c>
      <c r="J38" s="195">
        <v>280</v>
      </c>
      <c r="K38" s="196"/>
      <c r="L38" s="197" t="s">
        <v>108</v>
      </c>
      <c r="M38" s="614"/>
      <c r="N38" s="625"/>
      <c r="O38" s="603"/>
      <c r="P38" s="608"/>
      <c r="Q38" s="614"/>
      <c r="R38" s="625"/>
      <c r="S38" s="603"/>
      <c r="T38" s="629"/>
      <c r="U38" s="174" t="s">
        <v>461</v>
      </c>
      <c r="V38" s="195">
        <v>7760</v>
      </c>
      <c r="W38" s="200">
        <v>70</v>
      </c>
      <c r="X38" s="144" t="s">
        <v>461</v>
      </c>
      <c r="Y38" s="204">
        <v>54350</v>
      </c>
      <c r="Z38" s="202" t="s">
        <v>109</v>
      </c>
      <c r="AA38" s="205">
        <v>540</v>
      </c>
      <c r="AB38" s="145" t="s">
        <v>461</v>
      </c>
      <c r="AC38" s="209">
        <v>46590</v>
      </c>
      <c r="AD38" s="210" t="s">
        <v>109</v>
      </c>
      <c r="AE38" s="211">
        <v>460</v>
      </c>
      <c r="AF38" s="630"/>
      <c r="AG38" s="213">
        <v>1550</v>
      </c>
      <c r="AH38" s="603"/>
      <c r="AI38" s="621"/>
      <c r="AJ38" s="641"/>
      <c r="AK38" s="625"/>
      <c r="AL38" s="603"/>
      <c r="AM38" s="629"/>
      <c r="AN38" s="614"/>
      <c r="AO38" s="217" t="s">
        <v>492</v>
      </c>
      <c r="AP38" s="603"/>
      <c r="AQ38" s="217" t="s">
        <v>493</v>
      </c>
      <c r="AR38" s="627"/>
      <c r="AS38" s="217" t="s">
        <v>492</v>
      </c>
      <c r="AT38" s="603"/>
      <c r="AU38" s="217" t="s">
        <v>493</v>
      </c>
      <c r="AV38" s="627"/>
      <c r="AW38" s="219">
        <v>2360</v>
      </c>
      <c r="AX38" s="640"/>
      <c r="AY38" s="640"/>
      <c r="AZ38" s="150" t="s">
        <v>113</v>
      </c>
      <c r="BA38" s="150">
        <v>2300</v>
      </c>
      <c r="BB38" s="147"/>
      <c r="BC38" s="640"/>
      <c r="BD38" s="640"/>
      <c r="BE38" s="150" t="s">
        <v>113</v>
      </c>
      <c r="BF38" s="150">
        <v>2300</v>
      </c>
      <c r="BG38" s="148"/>
      <c r="BH38" s="620"/>
      <c r="BI38" s="614"/>
      <c r="BJ38" s="223">
        <v>4</v>
      </c>
      <c r="BK38" s="603"/>
      <c r="BL38" s="224">
        <v>10</v>
      </c>
      <c r="BM38" s="603"/>
      <c r="BN38" s="224">
        <v>10</v>
      </c>
      <c r="BO38" s="614"/>
      <c r="BP38" s="616"/>
      <c r="BQ38" s="604"/>
      <c r="BR38" s="606"/>
      <c r="BS38" s="158"/>
      <c r="BT38" s="234">
        <v>0.99</v>
      </c>
      <c r="BU38" s="614"/>
      <c r="BV38" s="676"/>
      <c r="BW38" s="603"/>
      <c r="BX38" s="678"/>
    </row>
    <row r="39" spans="1:76" s="80" customFormat="1" ht="25.5" customHeight="1">
      <c r="A39" s="80" t="s">
        <v>235</v>
      </c>
      <c r="B39" s="646"/>
      <c r="C39" s="631" t="s">
        <v>145</v>
      </c>
      <c r="D39" s="633" t="s">
        <v>107</v>
      </c>
      <c r="E39" s="82" t="s">
        <v>21</v>
      </c>
      <c r="F39" s="83"/>
      <c r="G39" s="188">
        <v>22290</v>
      </c>
      <c r="H39" s="189">
        <v>30050</v>
      </c>
      <c r="I39" s="174" t="s">
        <v>461</v>
      </c>
      <c r="J39" s="192">
        <v>200</v>
      </c>
      <c r="K39" s="193">
        <v>280</v>
      </c>
      <c r="L39" s="194" t="s">
        <v>108</v>
      </c>
      <c r="M39" s="614" t="s">
        <v>461</v>
      </c>
      <c r="N39" s="624">
        <v>330</v>
      </c>
      <c r="O39" s="603" t="s">
        <v>115</v>
      </c>
      <c r="P39" s="607">
        <v>3</v>
      </c>
      <c r="Q39" s="609"/>
      <c r="R39" s="610"/>
      <c r="S39" s="611"/>
      <c r="T39" s="612"/>
      <c r="U39" s="174" t="s">
        <v>461</v>
      </c>
      <c r="V39" s="198">
        <v>7760</v>
      </c>
      <c r="W39" s="199">
        <v>70</v>
      </c>
      <c r="X39" s="142"/>
      <c r="Y39" s="201"/>
      <c r="Z39" s="202"/>
      <c r="AA39" s="203"/>
      <c r="AB39" s="143"/>
      <c r="AC39" s="206" t="s">
        <v>110</v>
      </c>
      <c r="AD39" s="207"/>
      <c r="AE39" s="208"/>
      <c r="AF39" s="613" t="s">
        <v>465</v>
      </c>
      <c r="AG39" s="214" t="s">
        <v>491</v>
      </c>
      <c r="AH39" s="603" t="s">
        <v>109</v>
      </c>
      <c r="AI39" s="621">
        <v>10</v>
      </c>
      <c r="AJ39" s="623" t="s">
        <v>109</v>
      </c>
      <c r="AK39" s="624">
        <v>500</v>
      </c>
      <c r="AL39" s="603" t="s">
        <v>115</v>
      </c>
      <c r="AM39" s="628">
        <v>5</v>
      </c>
      <c r="AN39" s="614" t="s">
        <v>109</v>
      </c>
      <c r="AO39" s="216">
        <v>180</v>
      </c>
      <c r="AP39" s="603" t="s">
        <v>115</v>
      </c>
      <c r="AQ39" s="216">
        <v>1</v>
      </c>
      <c r="AR39" s="627"/>
      <c r="AS39" s="216">
        <v>30</v>
      </c>
      <c r="AT39" s="603" t="s">
        <v>115</v>
      </c>
      <c r="AU39" s="216">
        <v>1</v>
      </c>
      <c r="AV39" s="627"/>
      <c r="AW39" s="220" t="s">
        <v>146</v>
      </c>
      <c r="AX39" s="154" t="s">
        <v>151</v>
      </c>
      <c r="AY39" s="617" t="s">
        <v>469</v>
      </c>
      <c r="AZ39" s="146" t="s">
        <v>112</v>
      </c>
      <c r="BA39" s="146">
        <v>2100</v>
      </c>
      <c r="BB39" s="147"/>
      <c r="BC39" s="154" t="s">
        <v>151</v>
      </c>
      <c r="BD39" s="617" t="s">
        <v>469</v>
      </c>
      <c r="BE39" s="146" t="s">
        <v>112</v>
      </c>
      <c r="BF39" s="146">
        <v>2100</v>
      </c>
      <c r="BG39" s="148"/>
      <c r="BH39" s="619" t="e">
        <v>#VALUE!</v>
      </c>
      <c r="BI39" s="614" t="s">
        <v>464</v>
      </c>
      <c r="BJ39" s="222">
        <v>340</v>
      </c>
      <c r="BK39" s="603" t="s">
        <v>454</v>
      </c>
      <c r="BL39" s="222">
        <v>1410</v>
      </c>
      <c r="BM39" s="603" t="s">
        <v>454</v>
      </c>
      <c r="BN39" s="222">
        <v>1040</v>
      </c>
      <c r="BO39" s="614" t="s">
        <v>109</v>
      </c>
      <c r="BP39" s="615">
        <v>810</v>
      </c>
      <c r="BQ39" s="604" t="s">
        <v>461</v>
      </c>
      <c r="BR39" s="605">
        <v>8</v>
      </c>
      <c r="BS39" s="158"/>
      <c r="BT39" s="233" t="s">
        <v>496</v>
      </c>
      <c r="BU39" s="674" t="s">
        <v>461</v>
      </c>
      <c r="BV39" s="675">
        <v>260</v>
      </c>
      <c r="BW39" s="603" t="s">
        <v>115</v>
      </c>
      <c r="BX39" s="677">
        <v>2</v>
      </c>
    </row>
    <row r="40" spans="1:76" s="80" customFormat="1" ht="25.5" customHeight="1">
      <c r="A40" s="80" t="s">
        <v>236</v>
      </c>
      <c r="B40" s="636"/>
      <c r="C40" s="632"/>
      <c r="D40" s="634"/>
      <c r="E40" s="86" t="s">
        <v>4</v>
      </c>
      <c r="F40" s="83"/>
      <c r="G40" s="190">
        <v>30050</v>
      </c>
      <c r="H40" s="191"/>
      <c r="I40" s="174" t="s">
        <v>461</v>
      </c>
      <c r="J40" s="195">
        <v>280</v>
      </c>
      <c r="K40" s="196"/>
      <c r="L40" s="197" t="s">
        <v>108</v>
      </c>
      <c r="M40" s="614"/>
      <c r="N40" s="625"/>
      <c r="O40" s="603"/>
      <c r="P40" s="608"/>
      <c r="Q40" s="609"/>
      <c r="R40" s="610"/>
      <c r="S40" s="611"/>
      <c r="T40" s="612"/>
      <c r="U40" s="174" t="s">
        <v>461</v>
      </c>
      <c r="V40" s="195">
        <v>7760</v>
      </c>
      <c r="W40" s="200">
        <v>70</v>
      </c>
      <c r="X40" s="144" t="s">
        <v>461</v>
      </c>
      <c r="Y40" s="204">
        <v>54350</v>
      </c>
      <c r="Z40" s="202" t="s">
        <v>109</v>
      </c>
      <c r="AA40" s="205">
        <v>540</v>
      </c>
      <c r="AB40" s="145" t="s">
        <v>461</v>
      </c>
      <c r="AC40" s="209">
        <v>46590</v>
      </c>
      <c r="AD40" s="210" t="s">
        <v>109</v>
      </c>
      <c r="AE40" s="211">
        <v>460</v>
      </c>
      <c r="AF40" s="613"/>
      <c r="AG40" s="215">
        <v>1410</v>
      </c>
      <c r="AH40" s="603"/>
      <c r="AI40" s="622"/>
      <c r="AJ40" s="623"/>
      <c r="AK40" s="625"/>
      <c r="AL40" s="603"/>
      <c r="AM40" s="629"/>
      <c r="AN40" s="614"/>
      <c r="AO40" s="217" t="s">
        <v>492</v>
      </c>
      <c r="AP40" s="603"/>
      <c r="AQ40" s="217" t="s">
        <v>493</v>
      </c>
      <c r="AR40" s="627"/>
      <c r="AS40" s="217" t="s">
        <v>492</v>
      </c>
      <c r="AT40" s="603"/>
      <c r="AU40" s="217" t="s">
        <v>493</v>
      </c>
      <c r="AV40" s="627"/>
      <c r="AW40" s="221">
        <v>2150</v>
      </c>
      <c r="AX40" s="157"/>
      <c r="AY40" s="618"/>
      <c r="AZ40" s="149" t="s">
        <v>113</v>
      </c>
      <c r="BA40" s="149">
        <v>2300</v>
      </c>
      <c r="BB40" s="147"/>
      <c r="BC40" s="157"/>
      <c r="BD40" s="618"/>
      <c r="BE40" s="149" t="s">
        <v>113</v>
      </c>
      <c r="BF40" s="149">
        <v>2300</v>
      </c>
      <c r="BG40" s="148"/>
      <c r="BH40" s="620"/>
      <c r="BI40" s="614"/>
      <c r="BJ40" s="223">
        <v>3</v>
      </c>
      <c r="BK40" s="603"/>
      <c r="BL40" s="224">
        <v>10</v>
      </c>
      <c r="BM40" s="603"/>
      <c r="BN40" s="224">
        <v>10</v>
      </c>
      <c r="BO40" s="614"/>
      <c r="BP40" s="616"/>
      <c r="BQ40" s="604"/>
      <c r="BR40" s="606"/>
      <c r="BS40" s="158"/>
      <c r="BT40" s="235">
        <v>0.99</v>
      </c>
      <c r="BU40" s="614"/>
      <c r="BV40" s="676"/>
      <c r="BW40" s="603"/>
      <c r="BX40" s="678"/>
    </row>
    <row r="41" spans="1:76">
      <c r="AL41" s="141"/>
      <c r="AP41" s="141"/>
      <c r="AY41" s="24"/>
      <c r="AZ41" s="64"/>
      <c r="BA41" s="59"/>
      <c r="BB41" s="59"/>
      <c r="BC41" s="38"/>
      <c r="BD41" s="67"/>
      <c r="BE41" s="67"/>
      <c r="BF41" s="67"/>
      <c r="BG41" s="67"/>
      <c r="BH41" s="67"/>
      <c r="BI41" s="67"/>
      <c r="BJ41" s="67"/>
      <c r="BK41" s="67"/>
      <c r="BL41" s="67"/>
      <c r="BM41" s="67"/>
      <c r="BN41" s="67"/>
      <c r="BO41" s="67"/>
      <c r="BP41" s="229"/>
      <c r="BQ41" s="229"/>
      <c r="BR41" s="229"/>
      <c r="BS41" s="67"/>
      <c r="BT41" s="67"/>
      <c r="BU41" s="67"/>
    </row>
    <row r="42" spans="1:76">
      <c r="AL42" s="141"/>
      <c r="AP42" s="141"/>
      <c r="AY42" s="24"/>
      <c r="AZ42" s="64"/>
      <c r="BA42" s="59"/>
      <c r="BB42" s="59"/>
      <c r="BC42" s="38"/>
      <c r="BD42" s="67"/>
      <c r="BE42" s="67"/>
      <c r="BF42" s="67"/>
      <c r="BG42" s="67"/>
      <c r="BH42" s="67"/>
      <c r="BI42" s="67"/>
      <c r="BJ42" s="67"/>
      <c r="BK42" s="67"/>
      <c r="BL42" s="67"/>
      <c r="BM42" s="67"/>
      <c r="BN42" s="67"/>
      <c r="BO42" s="67"/>
      <c r="BP42" s="229"/>
      <c r="BQ42" s="229"/>
      <c r="BR42" s="229"/>
      <c r="BS42" s="67"/>
      <c r="BT42" s="67"/>
      <c r="BU42" s="67"/>
    </row>
    <row r="43" spans="1:76">
      <c r="AL43" s="141"/>
      <c r="AP43" s="141"/>
      <c r="AY43" s="24"/>
      <c r="AZ43" s="64"/>
      <c r="BA43" s="59"/>
      <c r="BB43" s="59"/>
      <c r="BC43" s="38"/>
      <c r="BD43" s="67"/>
      <c r="BE43" s="67"/>
      <c r="BF43" s="67"/>
      <c r="BG43" s="67"/>
      <c r="BH43" s="67"/>
      <c r="BI43" s="67"/>
      <c r="BJ43" s="67"/>
      <c r="BK43" s="67"/>
      <c r="BL43" s="67"/>
      <c r="BM43" s="67"/>
      <c r="BN43" s="67"/>
      <c r="BO43" s="67"/>
      <c r="BP43" s="229"/>
      <c r="BQ43" s="229"/>
      <c r="BR43" s="229"/>
      <c r="BS43" s="67"/>
      <c r="BT43" s="67"/>
      <c r="BU43" s="67"/>
    </row>
    <row r="44" spans="1:76">
      <c r="AL44" s="141"/>
      <c r="AP44" s="141"/>
      <c r="AY44" s="24"/>
      <c r="AZ44" s="64"/>
      <c r="BA44" s="59"/>
      <c r="BB44" s="59"/>
      <c r="BC44" s="38"/>
      <c r="BD44" s="67"/>
      <c r="BE44" s="67"/>
      <c r="BF44" s="67"/>
      <c r="BG44" s="67"/>
      <c r="BH44" s="67"/>
      <c r="BI44" s="67"/>
      <c r="BJ44" s="67"/>
      <c r="BK44" s="67"/>
      <c r="BL44" s="67"/>
      <c r="BM44" s="67"/>
      <c r="BN44" s="67"/>
      <c r="BO44" s="67"/>
      <c r="BP44" s="229"/>
      <c r="BQ44" s="229"/>
      <c r="BR44" s="229"/>
      <c r="BS44" s="67"/>
      <c r="BT44" s="67"/>
      <c r="BU44" s="67"/>
    </row>
    <row r="45" spans="1:76">
      <c r="AL45" s="141"/>
      <c r="AP45" s="141"/>
      <c r="AY45" s="24"/>
      <c r="AZ45" s="64"/>
      <c r="BA45" s="59"/>
      <c r="BB45" s="59"/>
      <c r="BC45" s="38"/>
      <c r="BD45" s="67"/>
      <c r="BE45" s="67"/>
      <c r="BF45" s="67"/>
      <c r="BG45" s="67"/>
      <c r="BH45" s="67"/>
      <c r="BI45" s="67"/>
      <c r="BJ45" s="67"/>
      <c r="BK45" s="67"/>
      <c r="BL45" s="67"/>
      <c r="BM45" s="67"/>
      <c r="BN45" s="67"/>
      <c r="BO45" s="67"/>
      <c r="BP45" s="229"/>
      <c r="BQ45" s="229"/>
      <c r="BR45" s="229"/>
      <c r="BS45" s="67"/>
      <c r="BT45" s="67"/>
      <c r="BU45" s="67"/>
    </row>
    <row r="46" spans="1:76">
      <c r="AL46" s="141"/>
      <c r="AP46" s="141"/>
      <c r="AY46" s="24"/>
      <c r="AZ46" s="64"/>
      <c r="BA46" s="59"/>
      <c r="BB46" s="59"/>
      <c r="BC46" s="38"/>
      <c r="BD46" s="67"/>
      <c r="BE46" s="67"/>
      <c r="BF46" s="67"/>
      <c r="BG46" s="67"/>
      <c r="BH46" s="67"/>
      <c r="BI46" s="67"/>
      <c r="BJ46" s="67"/>
      <c r="BK46" s="67"/>
      <c r="BL46" s="67"/>
      <c r="BM46" s="67"/>
      <c r="BN46" s="67"/>
      <c r="BO46" s="67"/>
      <c r="BP46" s="229"/>
      <c r="BQ46" s="229"/>
      <c r="BR46" s="229"/>
      <c r="BS46" s="67"/>
      <c r="BT46" s="67"/>
      <c r="BU46" s="67"/>
    </row>
  </sheetData>
  <autoFilter ref="B4:BU6"/>
  <mergeCells count="638">
    <mergeCell ref="BU37:BU38"/>
    <mergeCell ref="BV37:BV38"/>
    <mergeCell ref="BW37:BW38"/>
    <mergeCell ref="BX37:BX38"/>
    <mergeCell ref="BU39:BU40"/>
    <mergeCell ref="BV39:BV40"/>
    <mergeCell ref="BW39:BW40"/>
    <mergeCell ref="BX39:BX40"/>
    <mergeCell ref="BV1:BX2"/>
    <mergeCell ref="BX3:BX4"/>
    <mergeCell ref="BV5:BX5"/>
    <mergeCell ref="BU31:BU32"/>
    <mergeCell ref="BV31:BV32"/>
    <mergeCell ref="BW31:BW32"/>
    <mergeCell ref="BX31:BX32"/>
    <mergeCell ref="BU33:BU34"/>
    <mergeCell ref="BV33:BV34"/>
    <mergeCell ref="BW33:BW34"/>
    <mergeCell ref="BX33:BX34"/>
    <mergeCell ref="BU35:BU36"/>
    <mergeCell ref="BV35:BV36"/>
    <mergeCell ref="BW35:BW36"/>
    <mergeCell ref="BX35:BX36"/>
    <mergeCell ref="BU25:BU26"/>
    <mergeCell ref="BV25:BV26"/>
    <mergeCell ref="BW25:BW26"/>
    <mergeCell ref="BX25:BX26"/>
    <mergeCell ref="BU27:BU28"/>
    <mergeCell ref="BV27:BV28"/>
    <mergeCell ref="BW27:BW28"/>
    <mergeCell ref="BX27:BX28"/>
    <mergeCell ref="BU29:BU30"/>
    <mergeCell ref="BV29:BV30"/>
    <mergeCell ref="BW29:BW30"/>
    <mergeCell ref="BX29:BX30"/>
    <mergeCell ref="BU19:BU20"/>
    <mergeCell ref="BV19:BV20"/>
    <mergeCell ref="BW19:BW20"/>
    <mergeCell ref="BX19:BX20"/>
    <mergeCell ref="BU21:BU22"/>
    <mergeCell ref="BV21:BV22"/>
    <mergeCell ref="BW21:BW22"/>
    <mergeCell ref="BX21:BX22"/>
    <mergeCell ref="BU23:BU24"/>
    <mergeCell ref="BV23:BV24"/>
    <mergeCell ref="BW23:BW24"/>
    <mergeCell ref="BX23:BX24"/>
    <mergeCell ref="BU13:BU14"/>
    <mergeCell ref="BV13:BV14"/>
    <mergeCell ref="BW13:BW14"/>
    <mergeCell ref="BX13:BX14"/>
    <mergeCell ref="BU15:BU16"/>
    <mergeCell ref="BV15:BV16"/>
    <mergeCell ref="BW15:BW16"/>
    <mergeCell ref="BX15:BX16"/>
    <mergeCell ref="BU17:BU18"/>
    <mergeCell ref="BV17:BV18"/>
    <mergeCell ref="BW17:BW18"/>
    <mergeCell ref="BX17:BX18"/>
    <mergeCell ref="BU7:BU8"/>
    <mergeCell ref="BV7:BV8"/>
    <mergeCell ref="BW7:BW8"/>
    <mergeCell ref="BX7:BX8"/>
    <mergeCell ref="BU9:BU10"/>
    <mergeCell ref="BV9:BV10"/>
    <mergeCell ref="BW9:BW10"/>
    <mergeCell ref="BX9:BX10"/>
    <mergeCell ref="BU11:BU12"/>
    <mergeCell ref="BV11:BV12"/>
    <mergeCell ref="BW11:BW12"/>
    <mergeCell ref="BX11:BX12"/>
    <mergeCell ref="BT1:BT2"/>
    <mergeCell ref="P3:P4"/>
    <mergeCell ref="T3:T4"/>
    <mergeCell ref="W3:W4"/>
    <mergeCell ref="AA3:AA4"/>
    <mergeCell ref="AE3:AE4"/>
    <mergeCell ref="AK1:AM2"/>
    <mergeCell ref="AO1:AQ2"/>
    <mergeCell ref="AW1:AW4"/>
    <mergeCell ref="AX1:BA2"/>
    <mergeCell ref="BC1:BF2"/>
    <mergeCell ref="BH1:BH2"/>
    <mergeCell ref="N1:P2"/>
    <mergeCell ref="R1:T2"/>
    <mergeCell ref="V1:W2"/>
    <mergeCell ref="Y1:AA2"/>
    <mergeCell ref="AC1:AE2"/>
    <mergeCell ref="AG1:AI2"/>
    <mergeCell ref="BJ1:BJ2"/>
    <mergeCell ref="BL1:BL2"/>
    <mergeCell ref="BN1:BN2"/>
    <mergeCell ref="BP1:BR2"/>
    <mergeCell ref="AS1:AU2"/>
    <mergeCell ref="BP5:BR5"/>
    <mergeCell ref="AI3:AI4"/>
    <mergeCell ref="AM3:AM4"/>
    <mergeCell ref="AQ3:AQ4"/>
    <mergeCell ref="BR3:BR4"/>
    <mergeCell ref="G5:H5"/>
    <mergeCell ref="J5:L5"/>
    <mergeCell ref="N5:P5"/>
    <mergeCell ref="R5:T5"/>
    <mergeCell ref="V5:W5"/>
    <mergeCell ref="Y5:AA5"/>
    <mergeCell ref="AO5:AQ5"/>
    <mergeCell ref="AU3:AU4"/>
    <mergeCell ref="AS5:AU5"/>
    <mergeCell ref="B1:B4"/>
    <mergeCell ref="C1:C4"/>
    <mergeCell ref="D1:D4"/>
    <mergeCell ref="E1:E4"/>
    <mergeCell ref="G1:H3"/>
    <mergeCell ref="J1:L2"/>
    <mergeCell ref="AC5:AE5"/>
    <mergeCell ref="AG5:AI5"/>
    <mergeCell ref="AK5:AM5"/>
    <mergeCell ref="O7:O8"/>
    <mergeCell ref="P7:P8"/>
    <mergeCell ref="Q7:Q8"/>
    <mergeCell ref="R7:R8"/>
    <mergeCell ref="S7:S8"/>
    <mergeCell ref="T7:T8"/>
    <mergeCell ref="B7:B40"/>
    <mergeCell ref="C7:C8"/>
    <mergeCell ref="D7:D8"/>
    <mergeCell ref="M7:M8"/>
    <mergeCell ref="N7:N8"/>
    <mergeCell ref="C11:C12"/>
    <mergeCell ref="D11:D12"/>
    <mergeCell ref="M11:M12"/>
    <mergeCell ref="N11:N12"/>
    <mergeCell ref="O11:O12"/>
    <mergeCell ref="Q9:Q10"/>
    <mergeCell ref="R9:R10"/>
    <mergeCell ref="S9:S10"/>
    <mergeCell ref="T9:T10"/>
    <mergeCell ref="C9:C10"/>
    <mergeCell ref="D9:D10"/>
    <mergeCell ref="M9:M10"/>
    <mergeCell ref="N9:N10"/>
    <mergeCell ref="BP7:BP8"/>
    <mergeCell ref="BQ7:BQ8"/>
    <mergeCell ref="BR7:BR8"/>
    <mergeCell ref="AL7:AL8"/>
    <mergeCell ref="AM7:AM8"/>
    <mergeCell ref="AN7:AN8"/>
    <mergeCell ref="AP7:AP8"/>
    <mergeCell ref="AY7:AY8"/>
    <mergeCell ref="BD7:BD8"/>
    <mergeCell ref="BH7:BH8"/>
    <mergeCell ref="BI7:BI8"/>
    <mergeCell ref="BK7:BK8"/>
    <mergeCell ref="BM7:BM8"/>
    <mergeCell ref="BO7:BO8"/>
    <mergeCell ref="AT7:AT8"/>
    <mergeCell ref="BM9:BM10"/>
    <mergeCell ref="BI13:BI14"/>
    <mergeCell ref="BK13:BK14"/>
    <mergeCell ref="BM13:BM14"/>
    <mergeCell ref="AF7:AF8"/>
    <mergeCell ref="AH7:AH8"/>
    <mergeCell ref="AI7:AI8"/>
    <mergeCell ref="AJ7:AJ8"/>
    <mergeCell ref="AK7:AK8"/>
    <mergeCell ref="AR7:AR40"/>
    <mergeCell ref="AN9:AN10"/>
    <mergeCell ref="AP9:AP10"/>
    <mergeCell ref="AH9:AH10"/>
    <mergeCell ref="AI9:AI10"/>
    <mergeCell ref="AJ9:AJ10"/>
    <mergeCell ref="AK9:AK10"/>
    <mergeCell ref="AL9:AL10"/>
    <mergeCell ref="AM9:AM10"/>
    <mergeCell ref="AF9:AF10"/>
    <mergeCell ref="AN17:AN18"/>
    <mergeCell ref="AI21:AI22"/>
    <mergeCell ref="AJ21:AJ22"/>
    <mergeCell ref="AK21:AK22"/>
    <mergeCell ref="AL21:AL22"/>
    <mergeCell ref="R11:R12"/>
    <mergeCell ref="S11:S12"/>
    <mergeCell ref="T11:T12"/>
    <mergeCell ref="AF11:AF12"/>
    <mergeCell ref="AY9:AY10"/>
    <mergeCell ref="BD9:BD10"/>
    <mergeCell ref="BH9:BH10"/>
    <mergeCell ref="BI9:BI10"/>
    <mergeCell ref="BK9:BK10"/>
    <mergeCell ref="BP9:BP10"/>
    <mergeCell ref="BQ9:BQ10"/>
    <mergeCell ref="BR9:BR10"/>
    <mergeCell ref="AK13:AK14"/>
    <mergeCell ref="AL13:AL14"/>
    <mergeCell ref="AM13:AM14"/>
    <mergeCell ref="AN13:AN14"/>
    <mergeCell ref="R13:R14"/>
    <mergeCell ref="S13:S14"/>
    <mergeCell ref="T13:T14"/>
    <mergeCell ref="AF13:AF14"/>
    <mergeCell ref="AH13:AH14"/>
    <mergeCell ref="BP11:BP12"/>
    <mergeCell ref="BQ11:BQ12"/>
    <mergeCell ref="BR11:BR12"/>
    <mergeCell ref="BI11:BI12"/>
    <mergeCell ref="BK11:BK12"/>
    <mergeCell ref="BM11:BM12"/>
    <mergeCell ref="BO11:BO12"/>
    <mergeCell ref="BO9:BO10"/>
    <mergeCell ref="BP13:BP14"/>
    <mergeCell ref="BQ13:BQ14"/>
    <mergeCell ref="BR13:BR14"/>
    <mergeCell ref="AH11:AH12"/>
    <mergeCell ref="Q15:Q16"/>
    <mergeCell ref="BD13:BD14"/>
    <mergeCell ref="BH13:BH14"/>
    <mergeCell ref="O13:O14"/>
    <mergeCell ref="P13:P14"/>
    <mergeCell ref="Q13:Q14"/>
    <mergeCell ref="AI13:AI14"/>
    <mergeCell ref="AJ13:AJ14"/>
    <mergeCell ref="AX7:AX14"/>
    <mergeCell ref="BC7:BC14"/>
    <mergeCell ref="BD11:BD12"/>
    <mergeCell ref="BH11:BH12"/>
    <mergeCell ref="AM11:AM12"/>
    <mergeCell ref="AN11:AN12"/>
    <mergeCell ref="AP11:AP12"/>
    <mergeCell ref="AY11:AY12"/>
    <mergeCell ref="O9:O10"/>
    <mergeCell ref="P9:P10"/>
    <mergeCell ref="AI11:AI12"/>
    <mergeCell ref="AJ11:AJ12"/>
    <mergeCell ref="AK11:AK12"/>
    <mergeCell ref="AL11:AL12"/>
    <mergeCell ref="P11:P12"/>
    <mergeCell ref="Q11:Q12"/>
    <mergeCell ref="BO13:BO14"/>
    <mergeCell ref="AP13:AP14"/>
    <mergeCell ref="C13:C14"/>
    <mergeCell ref="D13:D14"/>
    <mergeCell ref="M13:M14"/>
    <mergeCell ref="N13:N14"/>
    <mergeCell ref="AY13:AY14"/>
    <mergeCell ref="Q17:Q18"/>
    <mergeCell ref="R15:R16"/>
    <mergeCell ref="S15:S16"/>
    <mergeCell ref="AI17:AI18"/>
    <mergeCell ref="AJ17:AJ18"/>
    <mergeCell ref="AK17:AK18"/>
    <mergeCell ref="R17:R18"/>
    <mergeCell ref="S17:S18"/>
    <mergeCell ref="T17:T18"/>
    <mergeCell ref="AF17:AF18"/>
    <mergeCell ref="AH17:AH18"/>
    <mergeCell ref="C15:C16"/>
    <mergeCell ref="D15:D16"/>
    <mergeCell ref="M15:M16"/>
    <mergeCell ref="N15:N16"/>
    <mergeCell ref="O15:O16"/>
    <mergeCell ref="P15:P16"/>
    <mergeCell ref="BP15:BP16"/>
    <mergeCell ref="BQ15:BQ16"/>
    <mergeCell ref="BR15:BR16"/>
    <mergeCell ref="BI15:BI16"/>
    <mergeCell ref="BK15:BK16"/>
    <mergeCell ref="BM15:BM16"/>
    <mergeCell ref="BO15:BO16"/>
    <mergeCell ref="AL17:AL18"/>
    <mergeCell ref="T15:T16"/>
    <mergeCell ref="AF15:AF16"/>
    <mergeCell ref="AH15:AH16"/>
    <mergeCell ref="BD15:BD16"/>
    <mergeCell ref="BH15:BH16"/>
    <mergeCell ref="AI15:AI16"/>
    <mergeCell ref="AJ15:AJ16"/>
    <mergeCell ref="AK15:AK16"/>
    <mergeCell ref="AL15:AL16"/>
    <mergeCell ref="AM15:AM16"/>
    <mergeCell ref="AN15:AN16"/>
    <mergeCell ref="AY17:AY18"/>
    <mergeCell ref="BD17:BD18"/>
    <mergeCell ref="BH17:BH18"/>
    <mergeCell ref="BR17:BR18"/>
    <mergeCell ref="BI17:BI18"/>
    <mergeCell ref="C19:C20"/>
    <mergeCell ref="D19:D20"/>
    <mergeCell ref="M19:M20"/>
    <mergeCell ref="N19:N20"/>
    <mergeCell ref="O19:O20"/>
    <mergeCell ref="P19:P20"/>
    <mergeCell ref="Q19:Q20"/>
    <mergeCell ref="R19:R20"/>
    <mergeCell ref="S19:S20"/>
    <mergeCell ref="BK17:BK18"/>
    <mergeCell ref="BM17:BM18"/>
    <mergeCell ref="BO17:BO18"/>
    <mergeCell ref="BP17:BP18"/>
    <mergeCell ref="BQ17:BQ18"/>
    <mergeCell ref="AP17:AP18"/>
    <mergeCell ref="C17:C18"/>
    <mergeCell ref="D17:D18"/>
    <mergeCell ref="M17:M18"/>
    <mergeCell ref="N17:N18"/>
    <mergeCell ref="O17:O18"/>
    <mergeCell ref="P17:P18"/>
    <mergeCell ref="BO19:BO20"/>
    <mergeCell ref="BP19:BP20"/>
    <mergeCell ref="BI21:BI22"/>
    <mergeCell ref="BK21:BK22"/>
    <mergeCell ref="T19:T20"/>
    <mergeCell ref="AF19:AF20"/>
    <mergeCell ref="AH19:AH20"/>
    <mergeCell ref="AI19:AI20"/>
    <mergeCell ref="AJ19:AJ20"/>
    <mergeCell ref="AM21:AM22"/>
    <mergeCell ref="AN21:AN22"/>
    <mergeCell ref="AP21:AP22"/>
    <mergeCell ref="AY21:AY22"/>
    <mergeCell ref="BD21:BD22"/>
    <mergeCell ref="BH21:BH22"/>
    <mergeCell ref="Q21:Q22"/>
    <mergeCell ref="BQ19:BQ20"/>
    <mergeCell ref="BR19:BR20"/>
    <mergeCell ref="C21:C22"/>
    <mergeCell ref="D21:D22"/>
    <mergeCell ref="M21:M22"/>
    <mergeCell ref="N21:N22"/>
    <mergeCell ref="O21:O22"/>
    <mergeCell ref="AY19:AY20"/>
    <mergeCell ref="BD19:BD20"/>
    <mergeCell ref="BH19:BH20"/>
    <mergeCell ref="BI19:BI20"/>
    <mergeCell ref="BK19:BK20"/>
    <mergeCell ref="AK19:AK20"/>
    <mergeCell ref="AL19:AL20"/>
    <mergeCell ref="AM19:AM20"/>
    <mergeCell ref="AN19:AN20"/>
    <mergeCell ref="AP19:AP20"/>
    <mergeCell ref="BM21:BM22"/>
    <mergeCell ref="BO21:BO22"/>
    <mergeCell ref="BP21:BP22"/>
    <mergeCell ref="BQ21:BQ22"/>
    <mergeCell ref="BR21:BR22"/>
    <mergeCell ref="BM19:BM20"/>
    <mergeCell ref="N23:N24"/>
    <mergeCell ref="BD25:BD26"/>
    <mergeCell ref="BH25:BH26"/>
    <mergeCell ref="AH21:AH22"/>
    <mergeCell ref="R25:R26"/>
    <mergeCell ref="S25:S26"/>
    <mergeCell ref="T25:T26"/>
    <mergeCell ref="AF25:AF26"/>
    <mergeCell ref="R23:R24"/>
    <mergeCell ref="S23:S24"/>
    <mergeCell ref="T23:T24"/>
    <mergeCell ref="AF23:AF24"/>
    <mergeCell ref="AN23:AN24"/>
    <mergeCell ref="AX15:AX22"/>
    <mergeCell ref="BC15:BC22"/>
    <mergeCell ref="AM23:AM24"/>
    <mergeCell ref="AP15:AP16"/>
    <mergeCell ref="AY15:AY16"/>
    <mergeCell ref="AM17:AM18"/>
    <mergeCell ref="R21:R22"/>
    <mergeCell ref="S21:S22"/>
    <mergeCell ref="T21:T22"/>
    <mergeCell ref="AF21:AF22"/>
    <mergeCell ref="P21:P22"/>
    <mergeCell ref="AP23:AP24"/>
    <mergeCell ref="BR23:BR24"/>
    <mergeCell ref="C25:C26"/>
    <mergeCell ref="D25:D26"/>
    <mergeCell ref="M25:M26"/>
    <mergeCell ref="N25:N26"/>
    <mergeCell ref="O25:O26"/>
    <mergeCell ref="AY23:AY24"/>
    <mergeCell ref="BD23:BD24"/>
    <mergeCell ref="BH23:BH24"/>
    <mergeCell ref="BI23:BI24"/>
    <mergeCell ref="BK23:BK24"/>
    <mergeCell ref="AH23:AH24"/>
    <mergeCell ref="AI23:AI24"/>
    <mergeCell ref="AJ23:AJ24"/>
    <mergeCell ref="AK23:AK24"/>
    <mergeCell ref="AL23:AL24"/>
    <mergeCell ref="P23:P24"/>
    <mergeCell ref="Q23:Q24"/>
    <mergeCell ref="BI25:BI26"/>
    <mergeCell ref="BK25:BK26"/>
    <mergeCell ref="C23:C24"/>
    <mergeCell ref="M23:M24"/>
    <mergeCell ref="D23:D24"/>
    <mergeCell ref="BM25:BM26"/>
    <mergeCell ref="BO25:BO26"/>
    <mergeCell ref="BP25:BP26"/>
    <mergeCell ref="BQ25:BQ26"/>
    <mergeCell ref="BM23:BM24"/>
    <mergeCell ref="BO23:BO24"/>
    <mergeCell ref="BP23:BP24"/>
    <mergeCell ref="BQ23:BQ24"/>
    <mergeCell ref="BP27:BP28"/>
    <mergeCell ref="BQ27:BQ28"/>
    <mergeCell ref="O23:O24"/>
    <mergeCell ref="P27:P28"/>
    <mergeCell ref="AX23:AX30"/>
    <mergeCell ref="BC23:BC30"/>
    <mergeCell ref="AK27:AK28"/>
    <mergeCell ref="AL27:AL28"/>
    <mergeCell ref="AT27:AT28"/>
    <mergeCell ref="BR25:BR26"/>
    <mergeCell ref="C27:C28"/>
    <mergeCell ref="D27:D28"/>
    <mergeCell ref="M27:M28"/>
    <mergeCell ref="N27:N28"/>
    <mergeCell ref="O27:O28"/>
    <mergeCell ref="AM25:AM26"/>
    <mergeCell ref="AN25:AN26"/>
    <mergeCell ref="AP25:AP26"/>
    <mergeCell ref="AY25:AY26"/>
    <mergeCell ref="AH25:AH26"/>
    <mergeCell ref="AI25:AI26"/>
    <mergeCell ref="AJ25:AJ26"/>
    <mergeCell ref="AK25:AK26"/>
    <mergeCell ref="AL25:AL26"/>
    <mergeCell ref="P25:P26"/>
    <mergeCell ref="Q25:Q26"/>
    <mergeCell ref="Q27:Q28"/>
    <mergeCell ref="R27:R28"/>
    <mergeCell ref="S27:S28"/>
    <mergeCell ref="T27:T28"/>
    <mergeCell ref="BR27:BR28"/>
    <mergeCell ref="BI27:BI28"/>
    <mergeCell ref="BK27:BK28"/>
    <mergeCell ref="BM27:BM28"/>
    <mergeCell ref="BO27:BO28"/>
    <mergeCell ref="BD27:BD28"/>
    <mergeCell ref="BH27:BH28"/>
    <mergeCell ref="AM27:AM28"/>
    <mergeCell ref="AN27:AN28"/>
    <mergeCell ref="AP27:AP28"/>
    <mergeCell ref="AY27:AY28"/>
    <mergeCell ref="AH27:AH28"/>
    <mergeCell ref="AI27:AI28"/>
    <mergeCell ref="AJ27:AJ28"/>
    <mergeCell ref="AF27:AF28"/>
    <mergeCell ref="BP29:BP30"/>
    <mergeCell ref="BQ29:BQ30"/>
    <mergeCell ref="BR29:BR30"/>
    <mergeCell ref="BI29:BI30"/>
    <mergeCell ref="BK29:BK30"/>
    <mergeCell ref="BM29:BM30"/>
    <mergeCell ref="BO29:BO30"/>
    <mergeCell ref="C29:C30"/>
    <mergeCell ref="D29:D30"/>
    <mergeCell ref="M29:M30"/>
    <mergeCell ref="N29:N30"/>
    <mergeCell ref="O29:O30"/>
    <mergeCell ref="P29:P30"/>
    <mergeCell ref="Q29:Q30"/>
    <mergeCell ref="AN29:AN30"/>
    <mergeCell ref="R29:R30"/>
    <mergeCell ref="S29:S30"/>
    <mergeCell ref="T29:T30"/>
    <mergeCell ref="AF29:AF30"/>
    <mergeCell ref="C31:C32"/>
    <mergeCell ref="D31:D32"/>
    <mergeCell ref="M31:M32"/>
    <mergeCell ref="N31:N32"/>
    <mergeCell ref="O31:O32"/>
    <mergeCell ref="P31:P32"/>
    <mergeCell ref="Q31:Q32"/>
    <mergeCell ref="BD29:BD30"/>
    <mergeCell ref="BH29:BH30"/>
    <mergeCell ref="AP29:AP30"/>
    <mergeCell ref="AY29:AY30"/>
    <mergeCell ref="AP31:AP32"/>
    <mergeCell ref="AY31:AY32"/>
    <mergeCell ref="AI29:AI30"/>
    <mergeCell ref="AJ29:AJ30"/>
    <mergeCell ref="AK29:AK30"/>
    <mergeCell ref="AL29:AL30"/>
    <mergeCell ref="AM29:AM30"/>
    <mergeCell ref="AH29:AH30"/>
    <mergeCell ref="AM31:AM32"/>
    <mergeCell ref="AN31:AN32"/>
    <mergeCell ref="AT29:AT30"/>
    <mergeCell ref="R31:R32"/>
    <mergeCell ref="S31:S32"/>
    <mergeCell ref="BM35:BM36"/>
    <mergeCell ref="BO35:BO36"/>
    <mergeCell ref="BP35:BP36"/>
    <mergeCell ref="BQ35:BQ36"/>
    <mergeCell ref="BR35:BR36"/>
    <mergeCell ref="BQ31:BQ32"/>
    <mergeCell ref="BR31:BR32"/>
    <mergeCell ref="C33:C34"/>
    <mergeCell ref="D33:D34"/>
    <mergeCell ref="M33:M34"/>
    <mergeCell ref="N33:N34"/>
    <mergeCell ref="O33:O34"/>
    <mergeCell ref="P33:P34"/>
    <mergeCell ref="Q33:Q34"/>
    <mergeCell ref="BD31:BD32"/>
    <mergeCell ref="BH31:BH32"/>
    <mergeCell ref="BI31:BI32"/>
    <mergeCell ref="BK31:BK32"/>
    <mergeCell ref="BM31:BM32"/>
    <mergeCell ref="BO31:BO32"/>
    <mergeCell ref="AI31:AI32"/>
    <mergeCell ref="AJ31:AJ32"/>
    <mergeCell ref="AK31:AK32"/>
    <mergeCell ref="AL31:AL32"/>
    <mergeCell ref="AK33:AK34"/>
    <mergeCell ref="BP31:BP32"/>
    <mergeCell ref="R33:R34"/>
    <mergeCell ref="S33:S34"/>
    <mergeCell ref="T33:T34"/>
    <mergeCell ref="AF33:AF34"/>
    <mergeCell ref="BR33:BR34"/>
    <mergeCell ref="BI33:BI34"/>
    <mergeCell ref="BK33:BK34"/>
    <mergeCell ref="BM33:BM34"/>
    <mergeCell ref="BO33:BO34"/>
    <mergeCell ref="BP33:BP34"/>
    <mergeCell ref="BQ33:BQ34"/>
    <mergeCell ref="AP33:AP34"/>
    <mergeCell ref="AY33:AY34"/>
    <mergeCell ref="BD33:BD34"/>
    <mergeCell ref="BH33:BH34"/>
    <mergeCell ref="T31:T32"/>
    <mergeCell ref="AF31:AF32"/>
    <mergeCell ref="AH31:AH32"/>
    <mergeCell ref="C35:C36"/>
    <mergeCell ref="D35:D36"/>
    <mergeCell ref="M35:M36"/>
    <mergeCell ref="N35:N36"/>
    <mergeCell ref="O35:O36"/>
    <mergeCell ref="P35:P36"/>
    <mergeCell ref="Q35:Q36"/>
    <mergeCell ref="R35:R36"/>
    <mergeCell ref="S35:S36"/>
    <mergeCell ref="AY37:AY38"/>
    <mergeCell ref="BO37:BO38"/>
    <mergeCell ref="BP37:BP38"/>
    <mergeCell ref="AH37:AH38"/>
    <mergeCell ref="AI37:AI38"/>
    <mergeCell ref="AJ37:AJ38"/>
    <mergeCell ref="AK37:AK38"/>
    <mergeCell ref="AL37:AL38"/>
    <mergeCell ref="AX31:AX38"/>
    <mergeCell ref="BC31:BC38"/>
    <mergeCell ref="AL33:AL34"/>
    <mergeCell ref="AM33:AM34"/>
    <mergeCell ref="AN33:AN34"/>
    <mergeCell ref="AI33:AI34"/>
    <mergeCell ref="AJ33:AJ34"/>
    <mergeCell ref="AH33:AH34"/>
    <mergeCell ref="BK35:BK36"/>
    <mergeCell ref="BM37:BM38"/>
    <mergeCell ref="BK37:BK38"/>
    <mergeCell ref="BD37:BD38"/>
    <mergeCell ref="BH37:BH38"/>
    <mergeCell ref="BI37:BI38"/>
    <mergeCell ref="AT31:AT32"/>
    <mergeCell ref="AT33:AT34"/>
    <mergeCell ref="T35:T36"/>
    <mergeCell ref="AF35:AF36"/>
    <mergeCell ref="AH35:AH36"/>
    <mergeCell ref="R37:R38"/>
    <mergeCell ref="S37:S38"/>
    <mergeCell ref="T37:T38"/>
    <mergeCell ref="AM37:AM38"/>
    <mergeCell ref="AN37:AN38"/>
    <mergeCell ref="AP37:AP38"/>
    <mergeCell ref="AI35:AI36"/>
    <mergeCell ref="AJ35:AJ36"/>
    <mergeCell ref="AY35:AY36"/>
    <mergeCell ref="BD35:BD36"/>
    <mergeCell ref="BH35:BH36"/>
    <mergeCell ref="BI35:BI36"/>
    <mergeCell ref="AK35:AK36"/>
    <mergeCell ref="AL35:AL36"/>
    <mergeCell ref="AM35:AM36"/>
    <mergeCell ref="AN35:AN36"/>
    <mergeCell ref="AP35:AP36"/>
    <mergeCell ref="AT35:AT36"/>
    <mergeCell ref="AM39:AM40"/>
    <mergeCell ref="AN39:AN40"/>
    <mergeCell ref="AP39:AP40"/>
    <mergeCell ref="P37:P38"/>
    <mergeCell ref="Q37:Q38"/>
    <mergeCell ref="AF37:AF38"/>
    <mergeCell ref="C39:C40"/>
    <mergeCell ref="D39:D40"/>
    <mergeCell ref="M39:M40"/>
    <mergeCell ref="N39:N40"/>
    <mergeCell ref="O39:O40"/>
    <mergeCell ref="C37:C38"/>
    <mergeCell ref="D37:D38"/>
    <mergeCell ref="M37:M38"/>
    <mergeCell ref="N37:N38"/>
    <mergeCell ref="O37:O38"/>
    <mergeCell ref="BQ39:BQ40"/>
    <mergeCell ref="BR39:BR40"/>
    <mergeCell ref="P39:P40"/>
    <mergeCell ref="Q39:Q40"/>
    <mergeCell ref="R39:R40"/>
    <mergeCell ref="S39:S40"/>
    <mergeCell ref="T39:T40"/>
    <mergeCell ref="AF39:AF40"/>
    <mergeCell ref="BM39:BM40"/>
    <mergeCell ref="BO39:BO40"/>
    <mergeCell ref="BP39:BP40"/>
    <mergeCell ref="AY39:AY40"/>
    <mergeCell ref="BD39:BD40"/>
    <mergeCell ref="BH39:BH40"/>
    <mergeCell ref="BI39:BI40"/>
    <mergeCell ref="BK39:BK40"/>
    <mergeCell ref="AH39:AH40"/>
    <mergeCell ref="AI39:AI40"/>
    <mergeCell ref="AJ39:AJ40"/>
    <mergeCell ref="AK39:AK40"/>
    <mergeCell ref="AL39:AL40"/>
    <mergeCell ref="AV7:AV40"/>
    <mergeCell ref="BQ37:BQ38"/>
    <mergeCell ref="BR37:BR38"/>
    <mergeCell ref="AT37:AT38"/>
    <mergeCell ref="AT39:AT40"/>
    <mergeCell ref="AT9:AT10"/>
    <mergeCell ref="AT11:AT12"/>
    <mergeCell ref="AT13:AT14"/>
    <mergeCell ref="AT15:AT16"/>
    <mergeCell ref="AT17:AT18"/>
    <mergeCell ref="AT19:AT20"/>
    <mergeCell ref="AT21:AT22"/>
    <mergeCell ref="AT23:AT24"/>
    <mergeCell ref="AT25:AT26"/>
  </mergeCells>
  <phoneticPr fontId="1"/>
  <conditionalFormatting sqref="G7:H40">
    <cfRule type="expression" dxfId="277" priority="245">
      <formula>G7&lt;#REF!</formula>
    </cfRule>
    <cfRule type="expression" dxfId="276" priority="246">
      <formula>G7&gt;#REF!</formula>
    </cfRule>
  </conditionalFormatting>
  <conditionalFormatting sqref="AO1:AQ2">
    <cfRule type="expression" dxfId="275" priority="155">
      <formula>AO1&lt;#REF!</formula>
    </cfRule>
    <cfRule type="expression" dxfId="274" priority="156">
      <formula>AO1&gt;#REF!</formula>
    </cfRule>
  </conditionalFormatting>
  <conditionalFormatting sqref="J7:L40">
    <cfRule type="expression" dxfId="273" priority="243">
      <formula>J7&lt;#REF!</formula>
    </cfRule>
    <cfRule type="expression" dxfId="272" priority="244">
      <formula>J7&gt;#REF!</formula>
    </cfRule>
  </conditionalFormatting>
  <conditionalFormatting sqref="N7:P40">
    <cfRule type="expression" dxfId="271" priority="241">
      <formula>N7&lt;#REF!</formula>
    </cfRule>
    <cfRule type="expression" dxfId="270" priority="242">
      <formula>N7&gt;#REF!</formula>
    </cfRule>
  </conditionalFormatting>
  <conditionalFormatting sqref="R7:T40">
    <cfRule type="expression" dxfId="269" priority="239">
      <formula>R7&lt;#REF!</formula>
    </cfRule>
    <cfRule type="expression" dxfId="268" priority="240">
      <formula>R7&gt;#REF!</formula>
    </cfRule>
  </conditionalFormatting>
  <conditionalFormatting sqref="V7:W40">
    <cfRule type="expression" dxfId="267" priority="237">
      <formula>V7&lt;#REF!</formula>
    </cfRule>
    <cfRule type="expression" dxfId="266" priority="238">
      <formula>V7&gt;#REF!</formula>
    </cfRule>
  </conditionalFormatting>
  <conditionalFormatting sqref="AC7:AE40">
    <cfRule type="expression" dxfId="265" priority="235">
      <formula>AC7&lt;#REF!</formula>
    </cfRule>
    <cfRule type="expression" dxfId="264" priority="236">
      <formula>AC7&gt;#REF!</formula>
    </cfRule>
  </conditionalFormatting>
  <conditionalFormatting sqref="BV7:BX40">
    <cfRule type="expression" dxfId="263" priority="233">
      <formula>BV7&lt;#REF!</formula>
    </cfRule>
    <cfRule type="expression" dxfId="262" priority="234">
      <formula>BV7&gt;#REF!</formula>
    </cfRule>
  </conditionalFormatting>
  <conditionalFormatting sqref="AG7:AI40">
    <cfRule type="expression" dxfId="261" priority="231">
      <formula>AG7&lt;#REF!</formula>
    </cfRule>
    <cfRule type="expression" dxfId="260" priority="232">
      <formula>AG7&gt;#REF!</formula>
    </cfRule>
  </conditionalFormatting>
  <conditionalFormatting sqref="AK7:AM40">
    <cfRule type="expression" dxfId="259" priority="229">
      <formula>AK7&lt;#REF!</formula>
    </cfRule>
    <cfRule type="expression" dxfId="258" priority="230">
      <formula>AK7&gt;#REF!</formula>
    </cfRule>
  </conditionalFormatting>
  <conditionalFormatting sqref="AO7 AO9 AO11 AO13 AO15 AO17 AO19 AO21 AO23 AO25 AO27 AO29 AO31 AO33 AO35 AO37 AO39 AQ39 AQ37 AQ35 AQ33 AQ31 AQ29 AQ27 AQ25 AQ23 AQ21 AQ19 AQ17 AQ15 AQ13 AQ11 AQ9 AQ7">
    <cfRule type="expression" dxfId="257" priority="227">
      <formula>AO7&lt;#REF!</formula>
    </cfRule>
    <cfRule type="expression" dxfId="256" priority="228">
      <formula>AO7&gt;#REF!</formula>
    </cfRule>
  </conditionalFormatting>
  <conditionalFormatting sqref="AO8">
    <cfRule type="expression" dxfId="255" priority="225">
      <formula>AO8&lt;#REF!</formula>
    </cfRule>
    <cfRule type="expression" dxfId="254" priority="226">
      <formula>AO8&gt;#REF!</formula>
    </cfRule>
  </conditionalFormatting>
  <conditionalFormatting sqref="AQ8">
    <cfRule type="expression" dxfId="253" priority="223">
      <formula>AQ8&lt;#REF!</formula>
    </cfRule>
    <cfRule type="expression" dxfId="252" priority="224">
      <formula>AQ8&gt;#REF!</formula>
    </cfRule>
  </conditionalFormatting>
  <conditionalFormatting sqref="AO10">
    <cfRule type="expression" dxfId="251" priority="221">
      <formula>AO10&lt;#REF!</formula>
    </cfRule>
    <cfRule type="expression" dxfId="250" priority="222">
      <formula>AO10&gt;#REF!</formula>
    </cfRule>
  </conditionalFormatting>
  <conditionalFormatting sqref="AQ10">
    <cfRule type="expression" dxfId="249" priority="219">
      <formula>AQ10&lt;#REF!</formula>
    </cfRule>
    <cfRule type="expression" dxfId="248" priority="220">
      <formula>AQ10&gt;#REF!</formula>
    </cfRule>
  </conditionalFormatting>
  <conditionalFormatting sqref="AO12">
    <cfRule type="expression" dxfId="247" priority="217">
      <formula>AO12&lt;#REF!</formula>
    </cfRule>
    <cfRule type="expression" dxfId="246" priority="218">
      <formula>AO12&gt;#REF!</formula>
    </cfRule>
  </conditionalFormatting>
  <conditionalFormatting sqref="AQ12">
    <cfRule type="expression" dxfId="245" priority="215">
      <formula>AQ12&lt;#REF!</formula>
    </cfRule>
    <cfRule type="expression" dxfId="244" priority="216">
      <formula>AQ12&gt;#REF!</formula>
    </cfRule>
  </conditionalFormatting>
  <conditionalFormatting sqref="AO14">
    <cfRule type="expression" dxfId="243" priority="213">
      <formula>AO14&lt;#REF!</formula>
    </cfRule>
    <cfRule type="expression" dxfId="242" priority="214">
      <formula>AO14&gt;#REF!</formula>
    </cfRule>
  </conditionalFormatting>
  <conditionalFormatting sqref="AQ14">
    <cfRule type="expression" dxfId="241" priority="211">
      <formula>AQ14&lt;#REF!</formula>
    </cfRule>
    <cfRule type="expression" dxfId="240" priority="212">
      <formula>AQ14&gt;#REF!</formula>
    </cfRule>
  </conditionalFormatting>
  <conditionalFormatting sqref="AO16">
    <cfRule type="expression" dxfId="239" priority="209">
      <formula>AO16&lt;#REF!</formula>
    </cfRule>
    <cfRule type="expression" dxfId="238" priority="210">
      <formula>AO16&gt;#REF!</formula>
    </cfRule>
  </conditionalFormatting>
  <conditionalFormatting sqref="AQ16">
    <cfRule type="expression" dxfId="237" priority="207">
      <formula>AQ16&lt;#REF!</formula>
    </cfRule>
    <cfRule type="expression" dxfId="236" priority="208">
      <formula>AQ16&gt;#REF!</formula>
    </cfRule>
  </conditionalFormatting>
  <conditionalFormatting sqref="AO18">
    <cfRule type="expression" dxfId="235" priority="205">
      <formula>AO18&lt;#REF!</formula>
    </cfRule>
    <cfRule type="expression" dxfId="234" priority="206">
      <formula>AO18&gt;#REF!</formula>
    </cfRule>
  </conditionalFormatting>
  <conditionalFormatting sqref="AQ18">
    <cfRule type="expression" dxfId="233" priority="203">
      <formula>AQ18&lt;#REF!</formula>
    </cfRule>
    <cfRule type="expression" dxfId="232" priority="204">
      <formula>AQ18&gt;#REF!</formula>
    </cfRule>
  </conditionalFormatting>
  <conditionalFormatting sqref="AO20">
    <cfRule type="expression" dxfId="231" priority="201">
      <formula>AO20&lt;#REF!</formula>
    </cfRule>
    <cfRule type="expression" dxfId="230" priority="202">
      <formula>AO20&gt;#REF!</formula>
    </cfRule>
  </conditionalFormatting>
  <conditionalFormatting sqref="AQ20">
    <cfRule type="expression" dxfId="229" priority="199">
      <formula>AQ20&lt;#REF!</formula>
    </cfRule>
    <cfRule type="expression" dxfId="228" priority="200">
      <formula>AQ20&gt;#REF!</formula>
    </cfRule>
  </conditionalFormatting>
  <conditionalFormatting sqref="AO22">
    <cfRule type="expression" dxfId="227" priority="197">
      <formula>AO22&lt;#REF!</formula>
    </cfRule>
    <cfRule type="expression" dxfId="226" priority="198">
      <formula>AO22&gt;#REF!</formula>
    </cfRule>
  </conditionalFormatting>
  <conditionalFormatting sqref="AQ22">
    <cfRule type="expression" dxfId="225" priority="195">
      <formula>AQ22&lt;#REF!</formula>
    </cfRule>
    <cfRule type="expression" dxfId="224" priority="196">
      <formula>AQ22&gt;#REF!</formula>
    </cfRule>
  </conditionalFormatting>
  <conditionalFormatting sqref="AO24">
    <cfRule type="expression" dxfId="223" priority="193">
      <formula>AO24&lt;#REF!</formula>
    </cfRule>
    <cfRule type="expression" dxfId="222" priority="194">
      <formula>AO24&gt;#REF!</formula>
    </cfRule>
  </conditionalFormatting>
  <conditionalFormatting sqref="AQ24">
    <cfRule type="expression" dxfId="221" priority="191">
      <formula>AQ24&lt;#REF!</formula>
    </cfRule>
    <cfRule type="expression" dxfId="220" priority="192">
      <formula>AQ24&gt;#REF!</formula>
    </cfRule>
  </conditionalFormatting>
  <conditionalFormatting sqref="AO26">
    <cfRule type="expression" dxfId="219" priority="189">
      <formula>AO26&lt;#REF!</formula>
    </cfRule>
    <cfRule type="expression" dxfId="218" priority="190">
      <formula>AO26&gt;#REF!</formula>
    </cfRule>
  </conditionalFormatting>
  <conditionalFormatting sqref="AQ26">
    <cfRule type="expression" dxfId="217" priority="187">
      <formula>AQ26&lt;#REF!</formula>
    </cfRule>
    <cfRule type="expression" dxfId="216" priority="188">
      <formula>AQ26&gt;#REF!</formula>
    </cfRule>
  </conditionalFormatting>
  <conditionalFormatting sqref="AO28">
    <cfRule type="expression" dxfId="215" priority="185">
      <formula>AO28&lt;#REF!</formula>
    </cfRule>
    <cfRule type="expression" dxfId="214" priority="186">
      <formula>AO28&gt;#REF!</formula>
    </cfRule>
  </conditionalFormatting>
  <conditionalFormatting sqref="AQ28">
    <cfRule type="expression" dxfId="213" priority="183">
      <formula>AQ28&lt;#REF!</formula>
    </cfRule>
    <cfRule type="expression" dxfId="212" priority="184">
      <formula>AQ28&gt;#REF!</formula>
    </cfRule>
  </conditionalFormatting>
  <conditionalFormatting sqref="AO30">
    <cfRule type="expression" dxfId="211" priority="181">
      <formula>AO30&lt;#REF!</formula>
    </cfRule>
    <cfRule type="expression" dxfId="210" priority="182">
      <formula>AO30&gt;#REF!</formula>
    </cfRule>
  </conditionalFormatting>
  <conditionalFormatting sqref="AQ30">
    <cfRule type="expression" dxfId="209" priority="179">
      <formula>AQ30&lt;#REF!</formula>
    </cfRule>
    <cfRule type="expression" dxfId="208" priority="180">
      <formula>AQ30&gt;#REF!</formula>
    </cfRule>
  </conditionalFormatting>
  <conditionalFormatting sqref="AO32">
    <cfRule type="expression" dxfId="207" priority="177">
      <formula>AO32&lt;#REF!</formula>
    </cfRule>
    <cfRule type="expression" dxfId="206" priority="178">
      <formula>AO32&gt;#REF!</formula>
    </cfRule>
  </conditionalFormatting>
  <conditionalFormatting sqref="AQ32">
    <cfRule type="expression" dxfId="205" priority="175">
      <formula>AQ32&lt;#REF!</formula>
    </cfRule>
    <cfRule type="expression" dxfId="204" priority="176">
      <formula>AQ32&gt;#REF!</formula>
    </cfRule>
  </conditionalFormatting>
  <conditionalFormatting sqref="AO34">
    <cfRule type="expression" dxfId="203" priority="173">
      <formula>AO34&lt;#REF!</formula>
    </cfRule>
    <cfRule type="expression" dxfId="202" priority="174">
      <formula>AO34&gt;#REF!</formula>
    </cfRule>
  </conditionalFormatting>
  <conditionalFormatting sqref="AQ34">
    <cfRule type="expression" dxfId="201" priority="171">
      <formula>AQ34&lt;#REF!</formula>
    </cfRule>
    <cfRule type="expression" dxfId="200" priority="172">
      <formula>AQ34&gt;#REF!</formula>
    </cfRule>
  </conditionalFormatting>
  <conditionalFormatting sqref="AO36">
    <cfRule type="expression" dxfId="199" priority="169">
      <formula>AO36&lt;#REF!</formula>
    </cfRule>
    <cfRule type="expression" dxfId="198" priority="170">
      <formula>AO36&gt;#REF!</formula>
    </cfRule>
  </conditionalFormatting>
  <conditionalFormatting sqref="AQ36">
    <cfRule type="expression" dxfId="197" priority="167">
      <formula>AQ36&lt;#REF!</formula>
    </cfRule>
    <cfRule type="expression" dxfId="196" priority="168">
      <formula>AQ36&gt;#REF!</formula>
    </cfRule>
  </conditionalFormatting>
  <conditionalFormatting sqref="AO38">
    <cfRule type="expression" dxfId="195" priority="165">
      <formula>AO38&lt;#REF!</formula>
    </cfRule>
    <cfRule type="expression" dxfId="194" priority="166">
      <formula>AO38&gt;#REF!</formula>
    </cfRule>
  </conditionalFormatting>
  <conditionalFormatting sqref="AQ38">
    <cfRule type="expression" dxfId="193" priority="163">
      <formula>AQ38&lt;#REF!</formula>
    </cfRule>
    <cfRule type="expression" dxfId="192" priority="164">
      <formula>AQ38&gt;#REF!</formula>
    </cfRule>
  </conditionalFormatting>
  <conditionalFormatting sqref="AO40">
    <cfRule type="expression" dxfId="191" priority="161">
      <formula>AO40&lt;#REF!</formula>
    </cfRule>
    <cfRule type="expression" dxfId="190" priority="162">
      <formula>AO40&gt;#REF!</formula>
    </cfRule>
  </conditionalFormatting>
  <conditionalFormatting sqref="AQ40">
    <cfRule type="expression" dxfId="189" priority="159">
      <formula>AQ40&lt;#REF!</formula>
    </cfRule>
    <cfRule type="expression" dxfId="188" priority="160">
      <formula>AQ40&gt;#REF!</formula>
    </cfRule>
  </conditionalFormatting>
  <conditionalFormatting sqref="AP7:AP40">
    <cfRule type="expression" dxfId="187" priority="157">
      <formula>AP7&lt;#REF!</formula>
    </cfRule>
    <cfRule type="expression" dxfId="186" priority="158">
      <formula>AP7&gt;#REF!</formula>
    </cfRule>
  </conditionalFormatting>
  <conditionalFormatting sqref="AS1:AU2">
    <cfRule type="expression" dxfId="185" priority="79">
      <formula>AS1&lt;#REF!</formula>
    </cfRule>
    <cfRule type="expression" dxfId="184" priority="80">
      <formula>AS1&gt;#REF!</formula>
    </cfRule>
  </conditionalFormatting>
  <conditionalFormatting sqref="AS7 AS29 AS31 AS33 AS35 AS37 AS39 AS9 AS11 AS13 AS15 AS17 AS19 AS21 AS23 AS25 AS27 AU27 AU25 AU23 AU21 AU19 AU17 AU15 AU13 AU11 AU9 AU39 AU37 AU35 AU33 AU31 AU29 AU7">
    <cfRule type="expression" dxfId="183" priority="77">
      <formula>AS7&lt;#REF!</formula>
    </cfRule>
    <cfRule type="expression" dxfId="182" priority="78">
      <formula>AS7&gt;#REF!</formula>
    </cfRule>
  </conditionalFormatting>
  <conditionalFormatting sqref="AS8">
    <cfRule type="expression" dxfId="181" priority="75">
      <formula>AS8&lt;#REF!</formula>
    </cfRule>
    <cfRule type="expression" dxfId="180" priority="76">
      <formula>AS8&gt;#REF!</formula>
    </cfRule>
  </conditionalFormatting>
  <conditionalFormatting sqref="AU8">
    <cfRule type="expression" dxfId="179" priority="73">
      <formula>AU8&lt;#REF!</formula>
    </cfRule>
    <cfRule type="expression" dxfId="178" priority="74">
      <formula>AU8&gt;#REF!</formula>
    </cfRule>
  </conditionalFormatting>
  <conditionalFormatting sqref="AS10">
    <cfRule type="expression" dxfId="177" priority="71">
      <formula>AS10&lt;#REF!</formula>
    </cfRule>
    <cfRule type="expression" dxfId="176" priority="72">
      <formula>AS10&gt;#REF!</formula>
    </cfRule>
  </conditionalFormatting>
  <conditionalFormatting sqref="AU10">
    <cfRule type="expression" dxfId="175" priority="69">
      <formula>AU10&lt;#REF!</formula>
    </cfRule>
    <cfRule type="expression" dxfId="174" priority="70">
      <formula>AU10&gt;#REF!</formula>
    </cfRule>
  </conditionalFormatting>
  <conditionalFormatting sqref="AS12">
    <cfRule type="expression" dxfId="173" priority="67">
      <formula>AS12&lt;#REF!</formula>
    </cfRule>
    <cfRule type="expression" dxfId="172" priority="68">
      <formula>AS12&gt;#REF!</formula>
    </cfRule>
  </conditionalFormatting>
  <conditionalFormatting sqref="AU12">
    <cfRule type="expression" dxfId="171" priority="65">
      <formula>AU12&lt;#REF!</formula>
    </cfRule>
    <cfRule type="expression" dxfId="170" priority="66">
      <formula>AU12&gt;#REF!</formula>
    </cfRule>
  </conditionalFormatting>
  <conditionalFormatting sqref="AS14">
    <cfRule type="expression" dxfId="169" priority="63">
      <formula>AS14&lt;#REF!</formula>
    </cfRule>
    <cfRule type="expression" dxfId="168" priority="64">
      <formula>AS14&gt;#REF!</formula>
    </cfRule>
  </conditionalFormatting>
  <conditionalFormatting sqref="AU14">
    <cfRule type="expression" dxfId="167" priority="61">
      <formula>AU14&lt;#REF!</formula>
    </cfRule>
    <cfRule type="expression" dxfId="166" priority="62">
      <formula>AU14&gt;#REF!</formula>
    </cfRule>
  </conditionalFormatting>
  <conditionalFormatting sqref="AS16">
    <cfRule type="expression" dxfId="165" priority="59">
      <formula>AS16&lt;#REF!</formula>
    </cfRule>
    <cfRule type="expression" dxfId="164" priority="60">
      <formula>AS16&gt;#REF!</formula>
    </cfRule>
  </conditionalFormatting>
  <conditionalFormatting sqref="AU16">
    <cfRule type="expression" dxfId="163" priority="57">
      <formula>AU16&lt;#REF!</formula>
    </cfRule>
    <cfRule type="expression" dxfId="162" priority="58">
      <formula>AU16&gt;#REF!</formula>
    </cfRule>
  </conditionalFormatting>
  <conditionalFormatting sqref="AS18">
    <cfRule type="expression" dxfId="161" priority="55">
      <formula>AS18&lt;#REF!</formula>
    </cfRule>
    <cfRule type="expression" dxfId="160" priority="56">
      <formula>AS18&gt;#REF!</formula>
    </cfRule>
  </conditionalFormatting>
  <conditionalFormatting sqref="AU18">
    <cfRule type="expression" dxfId="159" priority="53">
      <formula>AU18&lt;#REF!</formula>
    </cfRule>
    <cfRule type="expression" dxfId="158" priority="54">
      <formula>AU18&gt;#REF!</formula>
    </cfRule>
  </conditionalFormatting>
  <conditionalFormatting sqref="AS20">
    <cfRule type="expression" dxfId="157" priority="51">
      <formula>AS20&lt;#REF!</formula>
    </cfRule>
    <cfRule type="expression" dxfId="156" priority="52">
      <formula>AS20&gt;#REF!</formula>
    </cfRule>
  </conditionalFormatting>
  <conditionalFormatting sqref="AU20">
    <cfRule type="expression" dxfId="155" priority="49">
      <formula>AU20&lt;#REF!</formula>
    </cfRule>
    <cfRule type="expression" dxfId="154" priority="50">
      <formula>AU20&gt;#REF!</formula>
    </cfRule>
  </conditionalFormatting>
  <conditionalFormatting sqref="AS22">
    <cfRule type="expression" dxfId="153" priority="47">
      <formula>AS22&lt;#REF!</formula>
    </cfRule>
    <cfRule type="expression" dxfId="152" priority="48">
      <formula>AS22&gt;#REF!</formula>
    </cfRule>
  </conditionalFormatting>
  <conditionalFormatting sqref="AU22">
    <cfRule type="expression" dxfId="151" priority="45">
      <formula>AU22&lt;#REF!</formula>
    </cfRule>
    <cfRule type="expression" dxfId="150" priority="46">
      <formula>AU22&gt;#REF!</formula>
    </cfRule>
  </conditionalFormatting>
  <conditionalFormatting sqref="AS24">
    <cfRule type="expression" dxfId="149" priority="43">
      <formula>AS24&lt;#REF!</formula>
    </cfRule>
    <cfRule type="expression" dxfId="148" priority="44">
      <formula>AS24&gt;#REF!</formula>
    </cfRule>
  </conditionalFormatting>
  <conditionalFormatting sqref="AU24">
    <cfRule type="expression" dxfId="147" priority="41">
      <formula>AU24&lt;#REF!</formula>
    </cfRule>
    <cfRule type="expression" dxfId="146" priority="42">
      <formula>AU24&gt;#REF!</formula>
    </cfRule>
  </conditionalFormatting>
  <conditionalFormatting sqref="AS26">
    <cfRule type="expression" dxfId="145" priority="39">
      <formula>AS26&lt;#REF!</formula>
    </cfRule>
    <cfRule type="expression" dxfId="144" priority="40">
      <formula>AS26&gt;#REF!</formula>
    </cfRule>
  </conditionalFormatting>
  <conditionalFormatting sqref="AU26">
    <cfRule type="expression" dxfId="143" priority="37">
      <formula>AU26&lt;#REF!</formula>
    </cfRule>
    <cfRule type="expression" dxfId="142" priority="38">
      <formula>AU26&gt;#REF!</formula>
    </cfRule>
  </conditionalFormatting>
  <conditionalFormatting sqref="AS28">
    <cfRule type="expression" dxfId="141" priority="35">
      <formula>AS28&lt;#REF!</formula>
    </cfRule>
    <cfRule type="expression" dxfId="140" priority="36">
      <formula>AS28&gt;#REF!</formula>
    </cfRule>
  </conditionalFormatting>
  <conditionalFormatting sqref="AU28">
    <cfRule type="expression" dxfId="139" priority="33">
      <formula>AU28&lt;#REF!</formula>
    </cfRule>
    <cfRule type="expression" dxfId="138" priority="34">
      <formula>AU28&gt;#REF!</formula>
    </cfRule>
  </conditionalFormatting>
  <conditionalFormatting sqref="AS30">
    <cfRule type="expression" dxfId="137" priority="31">
      <formula>AS30&lt;#REF!</formula>
    </cfRule>
    <cfRule type="expression" dxfId="136" priority="32">
      <formula>AS30&gt;#REF!</formula>
    </cfRule>
  </conditionalFormatting>
  <conditionalFormatting sqref="AU30">
    <cfRule type="expression" dxfId="135" priority="29">
      <formula>AU30&lt;#REF!</formula>
    </cfRule>
    <cfRule type="expression" dxfId="134" priority="30">
      <formula>AU30&gt;#REF!</formula>
    </cfRule>
  </conditionalFormatting>
  <conditionalFormatting sqref="AS32">
    <cfRule type="expression" dxfId="133" priority="27">
      <formula>AS32&lt;#REF!</formula>
    </cfRule>
    <cfRule type="expression" dxfId="132" priority="28">
      <formula>AS32&gt;#REF!</formula>
    </cfRule>
  </conditionalFormatting>
  <conditionalFormatting sqref="AU32">
    <cfRule type="expression" dxfId="131" priority="25">
      <formula>AU32&lt;#REF!</formula>
    </cfRule>
    <cfRule type="expression" dxfId="130" priority="26">
      <formula>AU32&gt;#REF!</formula>
    </cfRule>
  </conditionalFormatting>
  <conditionalFormatting sqref="AS34">
    <cfRule type="expression" dxfId="129" priority="23">
      <formula>AS34&lt;#REF!</formula>
    </cfRule>
    <cfRule type="expression" dxfId="128" priority="24">
      <formula>AS34&gt;#REF!</formula>
    </cfRule>
  </conditionalFormatting>
  <conditionalFormatting sqref="AU34">
    <cfRule type="expression" dxfId="127" priority="21">
      <formula>AU34&lt;#REF!</formula>
    </cfRule>
    <cfRule type="expression" dxfId="126" priority="22">
      <formula>AU34&gt;#REF!</formula>
    </cfRule>
  </conditionalFormatting>
  <conditionalFormatting sqref="AS36">
    <cfRule type="expression" dxfId="125" priority="19">
      <formula>AS36&lt;#REF!</formula>
    </cfRule>
    <cfRule type="expression" dxfId="124" priority="20">
      <formula>AS36&gt;#REF!</formula>
    </cfRule>
  </conditionalFormatting>
  <conditionalFormatting sqref="AU36">
    <cfRule type="expression" dxfId="123" priority="17">
      <formula>AU36&lt;#REF!</formula>
    </cfRule>
    <cfRule type="expression" dxfId="122" priority="18">
      <formula>AU36&gt;#REF!</formula>
    </cfRule>
  </conditionalFormatting>
  <conditionalFormatting sqref="AS38">
    <cfRule type="expression" dxfId="121" priority="15">
      <formula>AS38&lt;#REF!</formula>
    </cfRule>
    <cfRule type="expression" dxfId="120" priority="16">
      <formula>AS38&gt;#REF!</formula>
    </cfRule>
  </conditionalFormatting>
  <conditionalFormatting sqref="AU38">
    <cfRule type="expression" dxfId="119" priority="13">
      <formula>AU38&lt;#REF!</formula>
    </cfRule>
    <cfRule type="expression" dxfId="118" priority="14">
      <formula>AU38&gt;#REF!</formula>
    </cfRule>
  </conditionalFormatting>
  <conditionalFormatting sqref="AS40">
    <cfRule type="expression" dxfId="117" priority="11">
      <formula>AS40&lt;#REF!</formula>
    </cfRule>
    <cfRule type="expression" dxfId="116" priority="12">
      <formula>AS40&gt;#REF!</formula>
    </cfRule>
  </conditionalFormatting>
  <conditionalFormatting sqref="AU40">
    <cfRule type="expression" dxfId="115" priority="9">
      <formula>AU40&lt;#REF!</formula>
    </cfRule>
    <cfRule type="expression" dxfId="114" priority="10">
      <formula>AU40&gt;#REF!</formula>
    </cfRule>
  </conditionalFormatting>
  <conditionalFormatting sqref="AT7:AT40">
    <cfRule type="expression" dxfId="113" priority="7">
      <formula>AT7&lt;#REF!</formula>
    </cfRule>
    <cfRule type="expression" dxfId="112" priority="8">
      <formula>AT7&gt;#REF!</formula>
    </cfRule>
  </conditionalFormatting>
  <conditionalFormatting sqref="AW7:AW40">
    <cfRule type="expression" dxfId="111" priority="5">
      <formula>AW7&lt;#REF!</formula>
    </cfRule>
    <cfRule type="expression" dxfId="110" priority="6">
      <formula>AW7&gt;#REF!</formula>
    </cfRule>
  </conditionalFormatting>
  <conditionalFormatting sqref="BJ7:BN40">
    <cfRule type="expression" dxfId="109" priority="3">
      <formula>BJ7&lt;#REF!</formula>
    </cfRule>
    <cfRule type="expression" dxfId="108" priority="4">
      <formula>BJ7&gt;#REF!</formula>
    </cfRule>
  </conditionalFormatting>
  <conditionalFormatting sqref="BT7:BT40">
    <cfRule type="expression" dxfId="107" priority="1">
      <formula>BT7&lt;#REF!</formula>
    </cfRule>
    <cfRule type="expression" dxfId="106" priority="2">
      <formula>BT7&gt;#REF!</formula>
    </cfRule>
  </conditionalFormatting>
  <pageMargins left="0.39370078740157483" right="0.39370078740157483" top="0.78740157480314965" bottom="0.39370078740157483" header="0.39370078740157483" footer="0"/>
  <pageSetup paperSize="9" scale="83" fitToHeight="0" pageOrder="overThenDown" orientation="portrait" r:id="rId1"/>
  <headerFooter differentFirst="1">
    <firstHeader>&amp;L&amp;"ＤＦ特太ゴシック体,標準"&amp;16認定こども園（教育標準時間認定）</firstHeader>
  </headerFooter>
  <rowBreaks count="1" manualBreakCount="1">
    <brk id="6" max="71" man="1"/>
  </rowBreaks>
  <colBreaks count="3" manualBreakCount="3">
    <brk id="20" max="39" man="1"/>
    <brk id="35" max="39" man="1"/>
    <brk id="60" max="3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view="pageBreakPreview" zoomScale="90" zoomScaleNormal="70" zoomScaleSheetLayoutView="90" workbookViewId="0">
      <selection sqref="A1:A2"/>
    </sheetView>
  </sheetViews>
  <sheetFormatPr defaultColWidth="2.5" defaultRowHeight="25.5" customHeight="1"/>
  <cols>
    <col min="1" max="1" width="23" style="109" customWidth="1"/>
    <col min="2" max="2" width="2.5" style="109" customWidth="1"/>
    <col min="3" max="21" width="2.625" style="109" customWidth="1"/>
    <col min="22" max="22" width="2.75" style="109" customWidth="1"/>
    <col min="23" max="23" width="57.375" style="135" customWidth="1"/>
    <col min="24" max="16384" width="2.5" style="109"/>
  </cols>
  <sheetData>
    <row r="1" spans="1:23" ht="25.5" customHeight="1">
      <c r="A1" s="107" t="s">
        <v>152</v>
      </c>
      <c r="B1" s="108"/>
      <c r="C1" s="108"/>
      <c r="D1" s="108"/>
      <c r="E1" s="108"/>
      <c r="F1" s="108"/>
      <c r="G1" s="108"/>
      <c r="H1" s="108"/>
      <c r="I1" s="108"/>
      <c r="J1" s="108"/>
      <c r="K1" s="108"/>
      <c r="L1" s="108"/>
      <c r="M1" s="108"/>
      <c r="N1" s="108"/>
      <c r="O1" s="108"/>
      <c r="P1" s="108"/>
      <c r="Q1" s="108"/>
      <c r="R1" s="108"/>
      <c r="S1" s="108"/>
      <c r="T1" s="108"/>
      <c r="U1" s="108"/>
      <c r="V1" s="108"/>
      <c r="W1" s="108"/>
    </row>
    <row r="3" spans="1:23" ht="20.25" hidden="1" customHeight="1">
      <c r="A3" s="690" t="s">
        <v>153</v>
      </c>
      <c r="B3" s="693" t="s">
        <v>102</v>
      </c>
      <c r="C3" s="696"/>
      <c r="D3" s="110"/>
      <c r="E3" s="699" t="s">
        <v>154</v>
      </c>
      <c r="F3" s="699"/>
      <c r="G3" s="699"/>
      <c r="H3" s="699"/>
      <c r="I3" s="699"/>
      <c r="J3" s="111"/>
      <c r="K3" s="700" t="s">
        <v>155</v>
      </c>
      <c r="L3" s="700"/>
      <c r="M3" s="700"/>
      <c r="N3" s="700"/>
      <c r="O3" s="700"/>
      <c r="P3" s="700"/>
      <c r="Q3" s="700"/>
      <c r="R3" s="700"/>
      <c r="S3" s="111"/>
      <c r="T3" s="111"/>
      <c r="U3" s="111"/>
      <c r="V3" s="112"/>
      <c r="W3" s="701" t="s">
        <v>156</v>
      </c>
    </row>
    <row r="4" spans="1:23" ht="25.5" hidden="1" customHeight="1">
      <c r="A4" s="691"/>
      <c r="B4" s="694"/>
      <c r="C4" s="697"/>
      <c r="D4" s="113" t="s">
        <v>157</v>
      </c>
      <c r="E4" s="704">
        <v>108530</v>
      </c>
      <c r="F4" s="704"/>
      <c r="G4" s="704"/>
      <c r="H4" s="704"/>
      <c r="I4" s="704"/>
      <c r="J4" s="114" t="s">
        <v>158</v>
      </c>
      <c r="K4" s="705">
        <v>1080</v>
      </c>
      <c r="L4" s="705"/>
      <c r="M4" s="705"/>
      <c r="N4" s="705"/>
      <c r="O4" s="705"/>
      <c r="P4" s="705"/>
      <c r="Q4" s="705"/>
      <c r="R4" s="705"/>
      <c r="S4" s="187" t="s">
        <v>159</v>
      </c>
      <c r="T4" s="114"/>
      <c r="U4" s="114"/>
      <c r="V4" s="115"/>
      <c r="W4" s="702"/>
    </row>
    <row r="5" spans="1:23" ht="20.25" hidden="1" customHeight="1">
      <c r="A5" s="692"/>
      <c r="B5" s="695"/>
      <c r="C5" s="698"/>
      <c r="D5" s="116"/>
      <c r="E5" s="116"/>
      <c r="F5" s="116"/>
      <c r="G5" s="117"/>
      <c r="H5" s="117"/>
      <c r="I5" s="117"/>
      <c r="J5" s="117"/>
      <c r="K5" s="117"/>
      <c r="L5" s="117"/>
      <c r="M5" s="706" t="s">
        <v>160</v>
      </c>
      <c r="N5" s="706"/>
      <c r="O5" s="706"/>
      <c r="P5" s="706"/>
      <c r="Q5" s="706"/>
      <c r="R5" s="706"/>
      <c r="S5" s="706"/>
      <c r="T5" s="706"/>
      <c r="U5" s="706"/>
      <c r="V5" s="707"/>
      <c r="W5" s="703"/>
    </row>
    <row r="6" spans="1:23" ht="25.5" hidden="1" customHeight="1">
      <c r="A6" s="123"/>
      <c r="B6" s="123"/>
      <c r="C6" s="123"/>
      <c r="D6" s="124"/>
      <c r="E6" s="124"/>
      <c r="F6" s="124"/>
      <c r="G6" s="124"/>
      <c r="H6" s="125"/>
      <c r="I6" s="125"/>
      <c r="J6" s="125"/>
      <c r="K6" s="125"/>
      <c r="L6" s="123"/>
      <c r="M6" s="125"/>
      <c r="N6" s="125"/>
      <c r="O6" s="125"/>
      <c r="P6" s="125"/>
      <c r="Q6" s="126"/>
      <c r="R6" s="126"/>
      <c r="S6" s="126"/>
      <c r="T6" s="126"/>
      <c r="U6" s="126"/>
      <c r="V6" s="126"/>
      <c r="W6" s="127"/>
    </row>
    <row r="7" spans="1:23" ht="20.25" customHeight="1">
      <c r="A7" s="708" t="s">
        <v>161</v>
      </c>
      <c r="B7" s="711" t="s">
        <v>497</v>
      </c>
      <c r="C7" s="714" t="s">
        <v>162</v>
      </c>
      <c r="D7" s="110"/>
      <c r="E7" s="699" t="s">
        <v>154</v>
      </c>
      <c r="F7" s="699"/>
      <c r="G7" s="699"/>
      <c r="H7" s="699"/>
      <c r="I7" s="699"/>
      <c r="J7" s="111"/>
      <c r="K7" s="700" t="s">
        <v>498</v>
      </c>
      <c r="L7" s="700"/>
      <c r="M7" s="700"/>
      <c r="N7" s="700"/>
      <c r="O7" s="700"/>
      <c r="P7" s="700"/>
      <c r="Q7" s="700"/>
      <c r="R7" s="700"/>
      <c r="S7" s="111"/>
      <c r="T7" s="111"/>
      <c r="U7" s="111"/>
      <c r="V7" s="112"/>
      <c r="W7" s="717" t="s">
        <v>163</v>
      </c>
    </row>
    <row r="8" spans="1:23" ht="25.5" customHeight="1">
      <c r="A8" s="709"/>
      <c r="B8" s="712"/>
      <c r="C8" s="715"/>
      <c r="D8" s="113" t="s">
        <v>157</v>
      </c>
      <c r="E8" s="704">
        <v>18280</v>
      </c>
      <c r="F8" s="704"/>
      <c r="G8" s="704"/>
      <c r="H8" s="704"/>
      <c r="I8" s="704"/>
      <c r="J8" s="114" t="s">
        <v>158</v>
      </c>
      <c r="K8" s="705">
        <v>180</v>
      </c>
      <c r="L8" s="705"/>
      <c r="M8" s="705"/>
      <c r="N8" s="705"/>
      <c r="O8" s="705"/>
      <c r="P8" s="705"/>
      <c r="Q8" s="705"/>
      <c r="R8" s="705"/>
      <c r="S8" s="187" t="s">
        <v>159</v>
      </c>
      <c r="T8" s="114"/>
      <c r="U8" s="114"/>
      <c r="V8" s="115"/>
      <c r="W8" s="717"/>
    </row>
    <row r="9" spans="1:23" ht="20.25" customHeight="1">
      <c r="A9" s="709"/>
      <c r="B9" s="712"/>
      <c r="C9" s="716"/>
      <c r="D9" s="116"/>
      <c r="E9" s="116"/>
      <c r="F9" s="116"/>
      <c r="G9" s="117"/>
      <c r="H9" s="117"/>
      <c r="I9" s="117"/>
      <c r="J9" s="117"/>
      <c r="K9" s="117"/>
      <c r="L9" s="117"/>
      <c r="M9" s="706" t="s">
        <v>160</v>
      </c>
      <c r="N9" s="706"/>
      <c r="O9" s="706"/>
      <c r="P9" s="706"/>
      <c r="Q9" s="706"/>
      <c r="R9" s="706"/>
      <c r="S9" s="706"/>
      <c r="T9" s="706"/>
      <c r="U9" s="706"/>
      <c r="V9" s="707"/>
      <c r="W9" s="717"/>
    </row>
    <row r="10" spans="1:23" ht="20.25" customHeight="1">
      <c r="A10" s="709"/>
      <c r="B10" s="712"/>
      <c r="C10" s="714" t="s">
        <v>164</v>
      </c>
      <c r="D10" s="110"/>
      <c r="E10" s="699" t="s">
        <v>154</v>
      </c>
      <c r="F10" s="699"/>
      <c r="G10" s="699"/>
      <c r="H10" s="699"/>
      <c r="I10" s="699"/>
      <c r="J10" s="111"/>
      <c r="K10" s="700" t="s">
        <v>498</v>
      </c>
      <c r="L10" s="700"/>
      <c r="M10" s="700"/>
      <c r="N10" s="700"/>
      <c r="O10" s="700"/>
      <c r="P10" s="700"/>
      <c r="Q10" s="700"/>
      <c r="R10" s="700"/>
      <c r="S10" s="111"/>
      <c r="T10" s="111"/>
      <c r="U10" s="111"/>
      <c r="V10" s="112"/>
      <c r="W10" s="717"/>
    </row>
    <row r="11" spans="1:23" ht="25.5" customHeight="1">
      <c r="A11" s="709"/>
      <c r="B11" s="712"/>
      <c r="C11" s="715"/>
      <c r="D11" s="113" t="s">
        <v>157</v>
      </c>
      <c r="E11" s="704">
        <v>12190</v>
      </c>
      <c r="F11" s="704"/>
      <c r="G11" s="704"/>
      <c r="H11" s="704"/>
      <c r="I11" s="704"/>
      <c r="J11" s="114" t="s">
        <v>158</v>
      </c>
      <c r="K11" s="705">
        <v>120</v>
      </c>
      <c r="L11" s="705"/>
      <c r="M11" s="705"/>
      <c r="N11" s="705"/>
      <c r="O11" s="705"/>
      <c r="P11" s="705"/>
      <c r="Q11" s="705"/>
      <c r="R11" s="705"/>
      <c r="S11" s="187" t="s">
        <v>159</v>
      </c>
      <c r="T11" s="114"/>
      <c r="U11" s="114"/>
      <c r="V11" s="115"/>
      <c r="W11" s="717"/>
    </row>
    <row r="12" spans="1:23" ht="20.25" customHeight="1">
      <c r="A12" s="710"/>
      <c r="B12" s="713"/>
      <c r="C12" s="716"/>
      <c r="D12" s="116"/>
      <c r="E12" s="116"/>
      <c r="F12" s="116"/>
      <c r="G12" s="117"/>
      <c r="H12" s="117"/>
      <c r="I12" s="117"/>
      <c r="J12" s="117"/>
      <c r="K12" s="117"/>
      <c r="L12" s="117"/>
      <c r="M12" s="718" t="s">
        <v>160</v>
      </c>
      <c r="N12" s="718"/>
      <c r="O12" s="718"/>
      <c r="P12" s="718"/>
      <c r="Q12" s="718"/>
      <c r="R12" s="718"/>
      <c r="S12" s="718"/>
      <c r="T12" s="718"/>
      <c r="U12" s="718"/>
      <c r="V12" s="719"/>
      <c r="W12" s="717"/>
    </row>
    <row r="13" spans="1:23" ht="25.5" customHeight="1">
      <c r="A13" s="123"/>
      <c r="B13" s="123"/>
      <c r="C13" s="123"/>
      <c r="D13" s="124"/>
      <c r="E13" s="124"/>
      <c r="F13" s="124"/>
      <c r="G13" s="124"/>
      <c r="H13" s="125"/>
      <c r="I13" s="125"/>
      <c r="J13" s="125"/>
      <c r="K13" s="125"/>
      <c r="L13" s="123"/>
      <c r="M13" s="125"/>
      <c r="N13" s="125"/>
      <c r="O13" s="125"/>
      <c r="P13" s="125"/>
      <c r="Q13" s="126"/>
      <c r="R13" s="126"/>
      <c r="S13" s="126"/>
      <c r="T13" s="126"/>
      <c r="U13" s="126"/>
      <c r="V13" s="126"/>
      <c r="W13" s="127"/>
    </row>
    <row r="14" spans="1:23" ht="20.25" customHeight="1">
      <c r="A14" s="690" t="s">
        <v>165</v>
      </c>
      <c r="B14" s="711" t="s">
        <v>168</v>
      </c>
      <c r="C14" s="696"/>
      <c r="D14" s="110"/>
      <c r="E14" s="699" t="s">
        <v>154</v>
      </c>
      <c r="F14" s="699"/>
      <c r="G14" s="699"/>
      <c r="H14" s="699"/>
      <c r="I14" s="699"/>
      <c r="J14" s="111"/>
      <c r="K14" s="700" t="s">
        <v>498</v>
      </c>
      <c r="L14" s="700"/>
      <c r="M14" s="700"/>
      <c r="N14" s="700"/>
      <c r="O14" s="700"/>
      <c r="P14" s="700"/>
      <c r="Q14" s="700"/>
      <c r="R14" s="700"/>
      <c r="S14" s="111"/>
      <c r="T14" s="111"/>
      <c r="U14" s="111"/>
      <c r="V14" s="112"/>
      <c r="W14" s="720" t="s">
        <v>166</v>
      </c>
    </row>
    <row r="15" spans="1:23" ht="25.5" customHeight="1">
      <c r="A15" s="691"/>
      <c r="B15" s="712"/>
      <c r="C15" s="697"/>
      <c r="D15" s="113" t="s">
        <v>157</v>
      </c>
      <c r="E15" s="704">
        <v>78020</v>
      </c>
      <c r="F15" s="704"/>
      <c r="G15" s="704"/>
      <c r="H15" s="704"/>
      <c r="I15" s="704"/>
      <c r="J15" s="114" t="s">
        <v>158</v>
      </c>
      <c r="K15" s="705">
        <v>780</v>
      </c>
      <c r="L15" s="705"/>
      <c r="M15" s="705"/>
      <c r="N15" s="705"/>
      <c r="O15" s="705"/>
      <c r="P15" s="705"/>
      <c r="Q15" s="705"/>
      <c r="R15" s="705"/>
      <c r="S15" s="187" t="s">
        <v>159</v>
      </c>
      <c r="T15" s="114"/>
      <c r="U15" s="114"/>
      <c r="V15" s="115"/>
      <c r="W15" s="721"/>
    </row>
    <row r="16" spans="1:23" ht="20.25" customHeight="1">
      <c r="A16" s="692"/>
      <c r="B16" s="713"/>
      <c r="C16" s="698"/>
      <c r="D16" s="116"/>
      <c r="E16" s="116"/>
      <c r="F16" s="116"/>
      <c r="G16" s="117"/>
      <c r="H16" s="117"/>
      <c r="I16" s="117"/>
      <c r="J16" s="117"/>
      <c r="K16" s="117"/>
      <c r="L16" s="117"/>
      <c r="M16" s="706" t="s">
        <v>160</v>
      </c>
      <c r="N16" s="706"/>
      <c r="O16" s="706"/>
      <c r="P16" s="706"/>
      <c r="Q16" s="706"/>
      <c r="R16" s="706"/>
      <c r="S16" s="706"/>
      <c r="T16" s="706"/>
      <c r="U16" s="706"/>
      <c r="V16" s="707"/>
      <c r="W16" s="722"/>
    </row>
    <row r="17" spans="1:23" ht="25.5" customHeight="1">
      <c r="A17" s="123"/>
      <c r="B17" s="123"/>
      <c r="C17" s="123"/>
      <c r="D17" s="124"/>
      <c r="E17" s="124"/>
      <c r="F17" s="124"/>
      <c r="G17" s="124"/>
      <c r="H17" s="125"/>
      <c r="I17" s="125"/>
      <c r="J17" s="125"/>
      <c r="K17" s="125"/>
      <c r="L17" s="123"/>
      <c r="M17" s="125"/>
      <c r="N17" s="125"/>
      <c r="O17" s="125"/>
      <c r="P17" s="125"/>
      <c r="Q17" s="126"/>
      <c r="R17" s="126"/>
      <c r="S17" s="126"/>
      <c r="T17" s="126"/>
      <c r="U17" s="126"/>
      <c r="V17" s="126"/>
      <c r="W17" s="127"/>
    </row>
    <row r="18" spans="1:23" ht="20.25" customHeight="1">
      <c r="A18" s="723" t="s">
        <v>167</v>
      </c>
      <c r="B18" s="693" t="s">
        <v>170</v>
      </c>
      <c r="C18" s="696"/>
      <c r="D18" s="110"/>
      <c r="E18" s="699" t="s">
        <v>154</v>
      </c>
      <c r="F18" s="699"/>
      <c r="G18" s="699"/>
      <c r="H18" s="699"/>
      <c r="I18" s="699"/>
      <c r="J18" s="111"/>
      <c r="K18" s="700" t="s">
        <v>498</v>
      </c>
      <c r="L18" s="700"/>
      <c r="M18" s="700"/>
      <c r="N18" s="700"/>
      <c r="O18" s="700"/>
      <c r="P18" s="700"/>
      <c r="Q18" s="700"/>
      <c r="R18" s="700"/>
      <c r="S18" s="111"/>
      <c r="T18" s="111"/>
      <c r="U18" s="111"/>
      <c r="V18" s="112"/>
      <c r="W18" s="701" t="s">
        <v>156</v>
      </c>
    </row>
    <row r="19" spans="1:23" ht="25.5" customHeight="1">
      <c r="A19" s="691"/>
      <c r="B19" s="694"/>
      <c r="C19" s="697"/>
      <c r="D19" s="113" t="s">
        <v>157</v>
      </c>
      <c r="E19" s="704">
        <v>82880</v>
      </c>
      <c r="F19" s="704"/>
      <c r="G19" s="704"/>
      <c r="H19" s="704"/>
      <c r="I19" s="704"/>
      <c r="J19" s="114" t="s">
        <v>158</v>
      </c>
      <c r="K19" s="705">
        <v>820</v>
      </c>
      <c r="L19" s="705"/>
      <c r="M19" s="705"/>
      <c r="N19" s="705"/>
      <c r="O19" s="705"/>
      <c r="P19" s="705"/>
      <c r="Q19" s="705"/>
      <c r="R19" s="705"/>
      <c r="S19" s="187" t="s">
        <v>159</v>
      </c>
      <c r="T19" s="114"/>
      <c r="U19" s="114"/>
      <c r="V19" s="115"/>
      <c r="W19" s="702"/>
    </row>
    <row r="20" spans="1:23" ht="20.25" customHeight="1">
      <c r="A20" s="692"/>
      <c r="B20" s="695"/>
      <c r="C20" s="698"/>
      <c r="D20" s="116"/>
      <c r="E20" s="116"/>
      <c r="F20" s="116"/>
      <c r="G20" s="117"/>
      <c r="H20" s="117"/>
      <c r="I20" s="117"/>
      <c r="J20" s="117"/>
      <c r="K20" s="117"/>
      <c r="L20" s="117"/>
      <c r="M20" s="706" t="s">
        <v>160</v>
      </c>
      <c r="N20" s="706"/>
      <c r="O20" s="706"/>
      <c r="P20" s="706"/>
      <c r="Q20" s="706"/>
      <c r="R20" s="706"/>
      <c r="S20" s="706"/>
      <c r="T20" s="706"/>
      <c r="U20" s="706"/>
      <c r="V20" s="707"/>
      <c r="W20" s="703"/>
    </row>
    <row r="21" spans="1:23" ht="25.5" customHeight="1">
      <c r="A21" s="123"/>
      <c r="B21" s="123"/>
      <c r="C21" s="123"/>
      <c r="D21" s="124"/>
      <c r="E21" s="124"/>
      <c r="F21" s="124"/>
      <c r="G21" s="124"/>
      <c r="H21" s="125"/>
      <c r="I21" s="125"/>
      <c r="J21" s="125"/>
      <c r="K21" s="125"/>
      <c r="L21" s="123"/>
      <c r="M21" s="125"/>
      <c r="N21" s="125"/>
      <c r="O21" s="125"/>
      <c r="P21" s="125"/>
      <c r="Q21" s="126"/>
      <c r="R21" s="126"/>
      <c r="S21" s="126"/>
      <c r="T21" s="126"/>
      <c r="U21" s="126"/>
      <c r="V21" s="126"/>
      <c r="W21" s="127"/>
    </row>
    <row r="22" spans="1:23" ht="20.25" customHeight="1">
      <c r="A22" s="723" t="s">
        <v>169</v>
      </c>
      <c r="B22" s="711" t="s">
        <v>499</v>
      </c>
      <c r="C22" s="696"/>
      <c r="D22" s="110"/>
      <c r="E22" s="699" t="s">
        <v>154</v>
      </c>
      <c r="F22" s="699"/>
      <c r="G22" s="699"/>
      <c r="H22" s="699"/>
      <c r="I22" s="699"/>
      <c r="J22" s="111"/>
      <c r="K22" s="700" t="s">
        <v>498</v>
      </c>
      <c r="L22" s="700"/>
      <c r="M22" s="700"/>
      <c r="N22" s="700"/>
      <c r="O22" s="700"/>
      <c r="P22" s="700"/>
      <c r="Q22" s="700"/>
      <c r="R22" s="700"/>
      <c r="S22" s="111"/>
      <c r="T22" s="111"/>
      <c r="U22" s="111"/>
      <c r="V22" s="112"/>
      <c r="W22" s="701" t="s">
        <v>156</v>
      </c>
    </row>
    <row r="23" spans="1:23" ht="25.5" customHeight="1">
      <c r="A23" s="691"/>
      <c r="B23" s="712"/>
      <c r="C23" s="697"/>
      <c r="D23" s="113" t="s">
        <v>157</v>
      </c>
      <c r="E23" s="704">
        <v>69060</v>
      </c>
      <c r="F23" s="704"/>
      <c r="G23" s="704"/>
      <c r="H23" s="704"/>
      <c r="I23" s="704"/>
      <c r="J23" s="114" t="s">
        <v>158</v>
      </c>
      <c r="K23" s="705">
        <v>690</v>
      </c>
      <c r="L23" s="705"/>
      <c r="M23" s="705"/>
      <c r="N23" s="705"/>
      <c r="O23" s="705"/>
      <c r="P23" s="705"/>
      <c r="Q23" s="705"/>
      <c r="R23" s="705"/>
      <c r="S23" s="187" t="s">
        <v>159</v>
      </c>
      <c r="T23" s="114"/>
      <c r="U23" s="114"/>
      <c r="V23" s="115"/>
      <c r="W23" s="702"/>
    </row>
    <row r="24" spans="1:23" ht="20.25" customHeight="1">
      <c r="A24" s="692"/>
      <c r="B24" s="713"/>
      <c r="C24" s="698"/>
      <c r="D24" s="116"/>
      <c r="E24" s="116"/>
      <c r="F24" s="116"/>
      <c r="G24" s="117"/>
      <c r="H24" s="117"/>
      <c r="I24" s="117"/>
      <c r="J24" s="117"/>
      <c r="K24" s="117"/>
      <c r="L24" s="117"/>
      <c r="M24" s="706" t="s">
        <v>160</v>
      </c>
      <c r="N24" s="706"/>
      <c r="O24" s="706"/>
      <c r="P24" s="706"/>
      <c r="Q24" s="706"/>
      <c r="R24" s="706"/>
      <c r="S24" s="706"/>
      <c r="T24" s="706"/>
      <c r="U24" s="706"/>
      <c r="V24" s="707"/>
      <c r="W24" s="703"/>
    </row>
    <row r="25" spans="1:23" ht="25.5" customHeight="1">
      <c r="A25" s="123"/>
      <c r="B25" s="123"/>
      <c r="C25" s="123"/>
      <c r="D25" s="124"/>
      <c r="E25" s="124"/>
      <c r="F25" s="124"/>
      <c r="G25" s="124"/>
      <c r="H25" s="125"/>
      <c r="I25" s="125"/>
      <c r="J25" s="125"/>
      <c r="K25" s="125"/>
      <c r="L25" s="123"/>
      <c r="M25" s="125"/>
      <c r="N25" s="125"/>
      <c r="O25" s="125"/>
      <c r="P25" s="125"/>
      <c r="Q25" s="126"/>
      <c r="R25" s="126"/>
      <c r="S25" s="126"/>
      <c r="T25" s="126"/>
      <c r="U25" s="126"/>
      <c r="V25" s="126"/>
      <c r="W25" s="127"/>
    </row>
    <row r="26" spans="1:23" s="68" customFormat="1" ht="25.5" customHeight="1">
      <c r="A26" s="724" t="s">
        <v>171</v>
      </c>
      <c r="B26" s="727" t="s">
        <v>175</v>
      </c>
      <c r="C26" s="724" t="s">
        <v>172</v>
      </c>
      <c r="D26" s="730"/>
      <c r="E26" s="730"/>
      <c r="F26" s="730"/>
      <c r="G26" s="730"/>
      <c r="H26" s="730"/>
      <c r="I26" s="730"/>
      <c r="J26" s="730"/>
      <c r="K26" s="730"/>
      <c r="L26" s="730"/>
      <c r="M26" s="730"/>
      <c r="N26" s="730"/>
      <c r="O26" s="730"/>
      <c r="P26" s="730"/>
      <c r="Q26" s="730"/>
      <c r="R26" s="730"/>
      <c r="S26" s="730"/>
      <c r="T26" s="730"/>
      <c r="U26" s="730"/>
      <c r="V26" s="731"/>
      <c r="W26" s="732" t="s">
        <v>173</v>
      </c>
    </row>
    <row r="27" spans="1:23" s="68" customFormat="1" ht="25.5" customHeight="1">
      <c r="A27" s="725"/>
      <c r="B27" s="728"/>
      <c r="C27" s="735" t="s">
        <v>500</v>
      </c>
      <c r="D27" s="736"/>
      <c r="E27" s="736"/>
      <c r="F27" s="736"/>
      <c r="G27" s="736"/>
      <c r="H27" s="736"/>
      <c r="I27" s="736"/>
      <c r="J27" s="736"/>
      <c r="K27" s="736"/>
      <c r="L27" s="704">
        <v>49950</v>
      </c>
      <c r="M27" s="704"/>
      <c r="N27" s="704"/>
      <c r="O27" s="704"/>
      <c r="P27" s="114" t="s">
        <v>501</v>
      </c>
      <c r="Q27" s="737" t="s">
        <v>502</v>
      </c>
      <c r="R27" s="737"/>
      <c r="S27" s="737"/>
      <c r="T27" s="114" t="s">
        <v>501</v>
      </c>
      <c r="U27" s="738" t="s">
        <v>503</v>
      </c>
      <c r="V27" s="739"/>
      <c r="W27" s="733"/>
    </row>
    <row r="28" spans="1:23" s="68" customFormat="1" ht="25.5" customHeight="1">
      <c r="A28" s="726"/>
      <c r="B28" s="729"/>
      <c r="C28" s="740" t="s">
        <v>504</v>
      </c>
      <c r="D28" s="741"/>
      <c r="E28" s="741"/>
      <c r="F28" s="741"/>
      <c r="G28" s="741"/>
      <c r="H28" s="741"/>
      <c r="I28" s="741"/>
      <c r="J28" s="741"/>
      <c r="K28" s="741"/>
      <c r="L28" s="742">
        <v>6240</v>
      </c>
      <c r="M28" s="742"/>
      <c r="N28" s="742"/>
      <c r="O28" s="742"/>
      <c r="P28" s="236" t="s">
        <v>501</v>
      </c>
      <c r="Q28" s="743" t="s">
        <v>505</v>
      </c>
      <c r="R28" s="743"/>
      <c r="S28" s="743"/>
      <c r="T28" s="236" t="s">
        <v>501</v>
      </c>
      <c r="U28" s="744" t="s">
        <v>503</v>
      </c>
      <c r="V28" s="745"/>
      <c r="W28" s="734"/>
    </row>
    <row r="29" spans="1:23" s="68" customFormat="1" ht="26.25" customHeight="1">
      <c r="A29" s="237"/>
      <c r="B29" s="237"/>
      <c r="C29" s="238"/>
      <c r="D29" s="239"/>
      <c r="E29" s="239"/>
      <c r="F29" s="239"/>
      <c r="G29" s="239"/>
      <c r="H29" s="239"/>
      <c r="I29" s="239"/>
      <c r="J29" s="239"/>
      <c r="K29" s="239"/>
      <c r="L29" s="239"/>
      <c r="M29" s="239"/>
      <c r="N29" s="239"/>
      <c r="O29" s="239"/>
      <c r="P29" s="239"/>
      <c r="Q29" s="239"/>
      <c r="R29" s="239"/>
      <c r="S29" s="239"/>
      <c r="T29" s="239"/>
      <c r="U29" s="239"/>
      <c r="V29" s="239"/>
      <c r="W29" s="237"/>
    </row>
    <row r="30" spans="1:23" ht="30" customHeight="1">
      <c r="A30" s="708" t="s">
        <v>174</v>
      </c>
      <c r="B30" s="711" t="s">
        <v>506</v>
      </c>
      <c r="C30" s="759" t="s">
        <v>176</v>
      </c>
      <c r="D30" s="760"/>
      <c r="E30" s="760"/>
      <c r="F30" s="760"/>
      <c r="G30" s="760"/>
      <c r="H30" s="761">
        <v>1780</v>
      </c>
      <c r="I30" s="761"/>
      <c r="J30" s="761"/>
      <c r="K30" s="761"/>
      <c r="L30" s="762"/>
      <c r="M30" s="759" t="s">
        <v>177</v>
      </c>
      <c r="N30" s="760"/>
      <c r="O30" s="760"/>
      <c r="P30" s="760"/>
      <c r="Q30" s="760"/>
      <c r="R30" s="761">
        <v>1230</v>
      </c>
      <c r="S30" s="761"/>
      <c r="T30" s="761"/>
      <c r="U30" s="761"/>
      <c r="V30" s="762"/>
      <c r="W30" s="717" t="s">
        <v>178</v>
      </c>
    </row>
    <row r="31" spans="1:23" ht="30" customHeight="1">
      <c r="A31" s="709"/>
      <c r="B31" s="712"/>
      <c r="C31" s="759" t="s">
        <v>179</v>
      </c>
      <c r="D31" s="760"/>
      <c r="E31" s="760"/>
      <c r="F31" s="760"/>
      <c r="G31" s="760"/>
      <c r="H31" s="761">
        <v>1580</v>
      </c>
      <c r="I31" s="761"/>
      <c r="J31" s="761"/>
      <c r="K31" s="761"/>
      <c r="L31" s="762"/>
      <c r="M31" s="759" t="s">
        <v>180</v>
      </c>
      <c r="N31" s="760"/>
      <c r="O31" s="760"/>
      <c r="P31" s="760"/>
      <c r="Q31" s="760"/>
      <c r="R31" s="761">
        <v>110</v>
      </c>
      <c r="S31" s="761"/>
      <c r="T31" s="761"/>
      <c r="U31" s="761"/>
      <c r="V31" s="762"/>
      <c r="W31" s="717"/>
    </row>
    <row r="32" spans="1:23" ht="30" customHeight="1">
      <c r="A32" s="710"/>
      <c r="B32" s="713"/>
      <c r="C32" s="759" t="s">
        <v>181</v>
      </c>
      <c r="D32" s="760"/>
      <c r="E32" s="760"/>
      <c r="F32" s="760"/>
      <c r="G32" s="760"/>
      <c r="H32" s="761">
        <v>1560</v>
      </c>
      <c r="I32" s="761"/>
      <c r="J32" s="761"/>
      <c r="K32" s="761"/>
      <c r="L32" s="762"/>
      <c r="M32" s="763"/>
      <c r="N32" s="764"/>
      <c r="O32" s="764"/>
      <c r="P32" s="764"/>
      <c r="Q32" s="764"/>
      <c r="R32" s="764"/>
      <c r="S32" s="764"/>
      <c r="T32" s="764"/>
      <c r="U32" s="764"/>
      <c r="V32" s="765"/>
      <c r="W32" s="717"/>
    </row>
    <row r="33" spans="1:23" ht="25.5" customHeight="1">
      <c r="A33" s="123"/>
      <c r="B33" s="123"/>
      <c r="C33" s="123"/>
      <c r="D33" s="124"/>
      <c r="E33" s="124"/>
      <c r="F33" s="124"/>
      <c r="G33" s="124"/>
      <c r="H33" s="125"/>
      <c r="I33" s="125"/>
      <c r="J33" s="125"/>
      <c r="K33" s="125"/>
      <c r="L33" s="123"/>
      <c r="M33" s="125"/>
      <c r="N33" s="125"/>
      <c r="O33" s="125"/>
      <c r="P33" s="125"/>
      <c r="Q33" s="126"/>
      <c r="R33" s="126"/>
      <c r="S33" s="126"/>
      <c r="T33" s="126"/>
      <c r="U33" s="126"/>
      <c r="V33" s="126"/>
      <c r="W33" s="127"/>
    </row>
    <row r="34" spans="1:23" ht="25.5" customHeight="1">
      <c r="A34" s="746" t="s">
        <v>182</v>
      </c>
      <c r="B34" s="749" t="s">
        <v>507</v>
      </c>
      <c r="C34" s="751" t="s">
        <v>440</v>
      </c>
      <c r="D34" s="752">
        <v>153010</v>
      </c>
      <c r="E34" s="752"/>
      <c r="F34" s="752"/>
      <c r="G34" s="752"/>
      <c r="H34" s="752"/>
      <c r="I34" s="752"/>
      <c r="J34" s="752"/>
      <c r="K34" s="752"/>
      <c r="L34" s="752"/>
      <c r="M34" s="752"/>
      <c r="N34" s="752"/>
      <c r="O34" s="752"/>
      <c r="P34" s="752"/>
      <c r="Q34" s="752"/>
      <c r="R34" s="752"/>
      <c r="S34" s="752"/>
      <c r="T34" s="752"/>
      <c r="U34" s="752"/>
      <c r="V34" s="753"/>
      <c r="W34" s="756" t="s">
        <v>508</v>
      </c>
    </row>
    <row r="35" spans="1:23" ht="25.5" customHeight="1">
      <c r="A35" s="747"/>
      <c r="B35" s="750"/>
      <c r="C35" s="751"/>
      <c r="D35" s="754"/>
      <c r="E35" s="754"/>
      <c r="F35" s="754"/>
      <c r="G35" s="754"/>
      <c r="H35" s="754"/>
      <c r="I35" s="754"/>
      <c r="J35" s="754"/>
      <c r="K35" s="754"/>
      <c r="L35" s="754"/>
      <c r="M35" s="754"/>
      <c r="N35" s="754"/>
      <c r="O35" s="754"/>
      <c r="P35" s="754"/>
      <c r="Q35" s="754"/>
      <c r="R35" s="754"/>
      <c r="S35" s="754"/>
      <c r="T35" s="754"/>
      <c r="U35" s="754"/>
      <c r="V35" s="755"/>
      <c r="W35" s="757"/>
    </row>
    <row r="36" spans="1:23" ht="25.5" customHeight="1">
      <c r="A36" s="747"/>
      <c r="B36" s="750"/>
      <c r="C36" s="751" t="s">
        <v>441</v>
      </c>
      <c r="D36" s="752">
        <v>30260</v>
      </c>
      <c r="E36" s="752"/>
      <c r="F36" s="752"/>
      <c r="G36" s="752"/>
      <c r="H36" s="752"/>
      <c r="I36" s="752"/>
      <c r="J36" s="752"/>
      <c r="K36" s="752"/>
      <c r="L36" s="752"/>
      <c r="M36" s="752"/>
      <c r="N36" s="752"/>
      <c r="O36" s="752"/>
      <c r="P36" s="752"/>
      <c r="Q36" s="752"/>
      <c r="R36" s="752"/>
      <c r="S36" s="752"/>
      <c r="T36" s="752"/>
      <c r="U36" s="752"/>
      <c r="V36" s="753"/>
      <c r="W36" s="757"/>
    </row>
    <row r="37" spans="1:23" ht="30" customHeight="1">
      <c r="A37" s="748"/>
      <c r="B37" s="707"/>
      <c r="C37" s="751"/>
      <c r="D37" s="754"/>
      <c r="E37" s="754"/>
      <c r="F37" s="754"/>
      <c r="G37" s="754"/>
      <c r="H37" s="754"/>
      <c r="I37" s="754"/>
      <c r="J37" s="754"/>
      <c r="K37" s="754"/>
      <c r="L37" s="754"/>
      <c r="M37" s="754"/>
      <c r="N37" s="754"/>
      <c r="O37" s="754"/>
      <c r="P37" s="754"/>
      <c r="Q37" s="754"/>
      <c r="R37" s="754"/>
      <c r="S37" s="754"/>
      <c r="T37" s="754"/>
      <c r="U37" s="754"/>
      <c r="V37" s="755"/>
      <c r="W37" s="758"/>
    </row>
    <row r="38" spans="1:23" ht="25.5" customHeight="1">
      <c r="A38" s="123"/>
      <c r="B38" s="123"/>
      <c r="C38" s="123"/>
      <c r="D38" s="124"/>
      <c r="E38" s="124"/>
      <c r="F38" s="124"/>
      <c r="G38" s="124"/>
      <c r="H38" s="125"/>
      <c r="I38" s="125"/>
      <c r="J38" s="125"/>
      <c r="K38" s="125"/>
      <c r="L38" s="123"/>
      <c r="M38" s="125"/>
      <c r="N38" s="125"/>
      <c r="O38" s="125"/>
      <c r="P38" s="125"/>
      <c r="Q38" s="126"/>
      <c r="R38" s="126"/>
      <c r="S38" s="126"/>
      <c r="T38" s="126"/>
      <c r="U38" s="126"/>
      <c r="V38" s="126"/>
      <c r="W38" s="127"/>
    </row>
    <row r="39" spans="1:23" ht="30" customHeight="1">
      <c r="A39" s="128" t="s">
        <v>184</v>
      </c>
      <c r="B39" s="69" t="s">
        <v>509</v>
      </c>
      <c r="C39" s="766">
        <v>6090</v>
      </c>
      <c r="D39" s="766"/>
      <c r="E39" s="766"/>
      <c r="F39" s="766"/>
      <c r="G39" s="766"/>
      <c r="H39" s="766"/>
      <c r="I39" s="766"/>
      <c r="J39" s="766"/>
      <c r="K39" s="766"/>
      <c r="L39" s="766"/>
      <c r="M39" s="766"/>
      <c r="N39" s="766"/>
      <c r="O39" s="766"/>
      <c r="P39" s="766"/>
      <c r="Q39" s="766"/>
      <c r="R39" s="766"/>
      <c r="S39" s="766"/>
      <c r="T39" s="766"/>
      <c r="U39" s="766"/>
      <c r="V39" s="767"/>
      <c r="W39" s="130" t="s">
        <v>183</v>
      </c>
    </row>
    <row r="40" spans="1:23" ht="25.5" customHeight="1">
      <c r="A40" s="123"/>
      <c r="B40" s="123"/>
      <c r="C40" s="123"/>
      <c r="D40" s="124"/>
      <c r="E40" s="124"/>
      <c r="F40" s="124"/>
      <c r="G40" s="124"/>
      <c r="H40" s="125"/>
      <c r="I40" s="125"/>
      <c r="J40" s="125"/>
      <c r="K40" s="125"/>
      <c r="L40" s="123"/>
      <c r="M40" s="125"/>
      <c r="N40" s="125"/>
      <c r="O40" s="125"/>
      <c r="P40" s="125"/>
      <c r="Q40" s="126"/>
      <c r="R40" s="126"/>
      <c r="S40" s="126"/>
      <c r="T40" s="126"/>
      <c r="U40" s="126"/>
      <c r="V40" s="126"/>
      <c r="W40" s="131"/>
    </row>
    <row r="41" spans="1:23" ht="30" customHeight="1">
      <c r="A41" s="128" t="s">
        <v>186</v>
      </c>
      <c r="B41" s="129" t="s">
        <v>510</v>
      </c>
      <c r="C41" s="768">
        <v>76340</v>
      </c>
      <c r="D41" s="768"/>
      <c r="E41" s="768"/>
      <c r="F41" s="768"/>
      <c r="G41" s="768"/>
      <c r="H41" s="768"/>
      <c r="I41" s="768"/>
      <c r="J41" s="768"/>
      <c r="K41" s="768"/>
      <c r="L41" s="768"/>
      <c r="M41" s="768"/>
      <c r="N41" s="768"/>
      <c r="O41" s="768"/>
      <c r="P41" s="768"/>
      <c r="Q41" s="768"/>
      <c r="R41" s="768"/>
      <c r="S41" s="768"/>
      <c r="T41" s="768"/>
      <c r="U41" s="768"/>
      <c r="V41" s="769"/>
      <c r="W41" s="130" t="s">
        <v>183</v>
      </c>
    </row>
    <row r="42" spans="1:23" ht="25.5" customHeight="1">
      <c r="A42" s="123"/>
      <c r="B42" s="118"/>
      <c r="C42" s="240"/>
      <c r="D42" s="124"/>
      <c r="E42" s="124"/>
      <c r="F42" s="124"/>
      <c r="G42" s="124"/>
      <c r="H42" s="125"/>
      <c r="I42" s="125"/>
      <c r="J42" s="125"/>
      <c r="K42" s="125"/>
      <c r="L42" s="123"/>
      <c r="M42" s="125"/>
      <c r="N42" s="125"/>
      <c r="O42" s="125"/>
      <c r="P42" s="125"/>
      <c r="Q42" s="126"/>
      <c r="R42" s="126"/>
      <c r="S42" s="126"/>
      <c r="T42" s="126"/>
      <c r="U42" s="126"/>
      <c r="V42" s="126"/>
      <c r="W42" s="131"/>
    </row>
    <row r="43" spans="1:23" ht="18" hidden="1" customHeight="1">
      <c r="A43" s="708" t="s">
        <v>187</v>
      </c>
      <c r="B43" s="185"/>
      <c r="C43" s="770" t="s">
        <v>188</v>
      </c>
      <c r="D43" s="771"/>
      <c r="E43" s="771"/>
      <c r="F43" s="771"/>
      <c r="G43" s="771"/>
      <c r="H43" s="771"/>
      <c r="I43" s="771"/>
      <c r="J43" s="771"/>
      <c r="K43" s="771"/>
      <c r="L43" s="774">
        <v>456000</v>
      </c>
      <c r="M43" s="774"/>
      <c r="N43" s="774"/>
      <c r="O43" s="774"/>
      <c r="P43" s="132"/>
      <c r="Q43" s="132"/>
      <c r="R43" s="132"/>
      <c r="S43" s="132"/>
      <c r="T43" s="132"/>
      <c r="U43" s="132"/>
      <c r="V43" s="133"/>
      <c r="W43" s="717" t="s">
        <v>189</v>
      </c>
    </row>
    <row r="44" spans="1:23" ht="18" hidden="1" customHeight="1">
      <c r="A44" s="709"/>
      <c r="B44" s="185"/>
      <c r="C44" s="772"/>
      <c r="D44" s="773"/>
      <c r="E44" s="773"/>
      <c r="F44" s="773"/>
      <c r="G44" s="773"/>
      <c r="H44" s="773"/>
      <c r="I44" s="773"/>
      <c r="J44" s="773"/>
      <c r="K44" s="773"/>
      <c r="L44" s="775" t="s">
        <v>190</v>
      </c>
      <c r="M44" s="775"/>
      <c r="N44" s="775"/>
      <c r="O44" s="775"/>
      <c r="P44" s="775"/>
      <c r="Q44" s="775"/>
      <c r="R44" s="775"/>
      <c r="S44" s="775"/>
      <c r="T44" s="775"/>
      <c r="U44" s="775"/>
      <c r="V44" s="776"/>
      <c r="W44" s="717"/>
    </row>
    <row r="45" spans="1:23" ht="18" hidden="1" customHeight="1">
      <c r="A45" s="709"/>
      <c r="B45" s="185"/>
      <c r="C45" s="770" t="s">
        <v>191</v>
      </c>
      <c r="D45" s="771"/>
      <c r="E45" s="771"/>
      <c r="F45" s="771"/>
      <c r="G45" s="771"/>
      <c r="H45" s="771"/>
      <c r="I45" s="771"/>
      <c r="J45" s="771"/>
      <c r="K45" s="771"/>
      <c r="L45" s="774">
        <v>760000</v>
      </c>
      <c r="M45" s="774"/>
      <c r="N45" s="774"/>
      <c r="O45" s="774"/>
      <c r="P45" s="132"/>
      <c r="Q45" s="132"/>
      <c r="R45" s="132"/>
      <c r="S45" s="132"/>
      <c r="T45" s="132"/>
      <c r="U45" s="132"/>
      <c r="V45" s="133"/>
      <c r="W45" s="717"/>
    </row>
    <row r="46" spans="1:23" ht="18" hidden="1" customHeight="1">
      <c r="A46" s="709"/>
      <c r="B46" s="186"/>
      <c r="C46" s="772"/>
      <c r="D46" s="773"/>
      <c r="E46" s="773"/>
      <c r="F46" s="773"/>
      <c r="G46" s="773"/>
      <c r="H46" s="773"/>
      <c r="I46" s="773"/>
      <c r="J46" s="773"/>
      <c r="K46" s="773"/>
      <c r="L46" s="775" t="s">
        <v>190</v>
      </c>
      <c r="M46" s="775"/>
      <c r="N46" s="775"/>
      <c r="O46" s="775"/>
      <c r="P46" s="775"/>
      <c r="Q46" s="775"/>
      <c r="R46" s="775"/>
      <c r="S46" s="775"/>
      <c r="T46" s="775"/>
      <c r="U46" s="775"/>
      <c r="V46" s="776"/>
      <c r="W46" s="717"/>
    </row>
    <row r="47" spans="1:23" ht="18" hidden="1" customHeight="1">
      <c r="A47" s="709"/>
      <c r="B47" s="123"/>
      <c r="C47" s="770" t="s">
        <v>192</v>
      </c>
      <c r="D47" s="771"/>
      <c r="E47" s="771"/>
      <c r="F47" s="771"/>
      <c r="G47" s="771"/>
      <c r="H47" s="771"/>
      <c r="I47" s="771"/>
      <c r="J47" s="771"/>
      <c r="K47" s="771"/>
      <c r="L47" s="774">
        <v>1065000</v>
      </c>
      <c r="M47" s="774"/>
      <c r="N47" s="774"/>
      <c r="O47" s="774"/>
      <c r="P47" s="132"/>
      <c r="Q47" s="132"/>
      <c r="R47" s="132"/>
      <c r="S47" s="132"/>
      <c r="T47" s="132"/>
      <c r="U47" s="132"/>
      <c r="V47" s="133"/>
      <c r="W47" s="717"/>
    </row>
    <row r="48" spans="1:23" ht="18" hidden="1" customHeight="1">
      <c r="A48" s="710"/>
      <c r="B48" s="129" t="s">
        <v>506</v>
      </c>
      <c r="C48" s="772"/>
      <c r="D48" s="773"/>
      <c r="E48" s="773"/>
      <c r="F48" s="773"/>
      <c r="G48" s="773"/>
      <c r="H48" s="773"/>
      <c r="I48" s="773"/>
      <c r="J48" s="773"/>
      <c r="K48" s="773"/>
      <c r="L48" s="775" t="s">
        <v>190</v>
      </c>
      <c r="M48" s="775"/>
      <c r="N48" s="775"/>
      <c r="O48" s="775"/>
      <c r="P48" s="775"/>
      <c r="Q48" s="775"/>
      <c r="R48" s="775"/>
      <c r="S48" s="775"/>
      <c r="T48" s="775"/>
      <c r="U48" s="775"/>
      <c r="V48" s="776"/>
      <c r="W48" s="717"/>
    </row>
    <row r="49" spans="1:23" ht="25.5" hidden="1" customHeight="1">
      <c r="A49" s="123"/>
      <c r="B49" s="123"/>
      <c r="C49" s="123"/>
      <c r="D49" s="124"/>
      <c r="E49" s="124"/>
      <c r="F49" s="124"/>
      <c r="G49" s="124"/>
      <c r="H49" s="125"/>
      <c r="I49" s="125"/>
      <c r="J49" s="125"/>
      <c r="K49" s="125"/>
      <c r="L49" s="123"/>
      <c r="M49" s="126"/>
      <c r="N49" s="125"/>
      <c r="O49" s="125"/>
      <c r="P49" s="125"/>
      <c r="Q49" s="126"/>
      <c r="R49" s="126"/>
      <c r="S49" s="126"/>
      <c r="T49" s="126"/>
      <c r="U49" s="126"/>
      <c r="V49" s="126"/>
      <c r="W49" s="131"/>
    </row>
    <row r="50" spans="1:23" ht="30" customHeight="1">
      <c r="A50" s="128" t="s">
        <v>193</v>
      </c>
      <c r="B50" s="129" t="s">
        <v>511</v>
      </c>
      <c r="C50" s="778">
        <v>80000</v>
      </c>
      <c r="D50" s="778"/>
      <c r="E50" s="778"/>
      <c r="F50" s="778"/>
      <c r="G50" s="778"/>
      <c r="H50" s="778"/>
      <c r="I50" s="778"/>
      <c r="J50" s="778"/>
      <c r="K50" s="778"/>
      <c r="L50" s="778"/>
      <c r="M50" s="778"/>
      <c r="N50" s="778"/>
      <c r="O50" s="778"/>
      <c r="P50" s="778"/>
      <c r="Q50" s="778"/>
      <c r="R50" s="778"/>
      <c r="S50" s="778"/>
      <c r="T50" s="778"/>
      <c r="U50" s="778"/>
      <c r="V50" s="779"/>
      <c r="W50" s="130" t="s">
        <v>183</v>
      </c>
    </row>
    <row r="51" spans="1:23" ht="25.5" customHeight="1">
      <c r="A51" s="123"/>
      <c r="B51" s="123"/>
      <c r="C51" s="123"/>
      <c r="D51" s="124"/>
      <c r="E51" s="124"/>
      <c r="F51" s="124"/>
      <c r="G51" s="124"/>
      <c r="H51" s="125"/>
      <c r="I51" s="125"/>
      <c r="J51" s="125"/>
      <c r="K51" s="125"/>
      <c r="L51" s="123"/>
      <c r="M51" s="126"/>
      <c r="N51" s="125"/>
      <c r="O51" s="125"/>
      <c r="P51" s="125"/>
      <c r="Q51" s="126"/>
      <c r="R51" s="126"/>
      <c r="S51" s="126"/>
      <c r="T51" s="126"/>
      <c r="U51" s="126"/>
      <c r="V51" s="126"/>
      <c r="W51" s="134"/>
    </row>
    <row r="52" spans="1:23" ht="30" customHeight="1">
      <c r="A52" s="128" t="s">
        <v>195</v>
      </c>
      <c r="B52" s="129" t="s">
        <v>512</v>
      </c>
      <c r="C52" s="768">
        <v>48420</v>
      </c>
      <c r="D52" s="768"/>
      <c r="E52" s="768"/>
      <c r="F52" s="768"/>
      <c r="G52" s="768"/>
      <c r="H52" s="768"/>
      <c r="I52" s="768"/>
      <c r="J52" s="768"/>
      <c r="K52" s="768"/>
      <c r="L52" s="768"/>
      <c r="M52" s="768"/>
      <c r="N52" s="768"/>
      <c r="O52" s="768"/>
      <c r="P52" s="768"/>
      <c r="Q52" s="768"/>
      <c r="R52" s="768"/>
      <c r="S52" s="768"/>
      <c r="T52" s="768"/>
      <c r="U52" s="768"/>
      <c r="V52" s="769"/>
      <c r="W52" s="130" t="s">
        <v>183</v>
      </c>
    </row>
    <row r="53" spans="1:23" ht="25.5" customHeight="1">
      <c r="A53" s="123"/>
      <c r="B53" s="123"/>
      <c r="C53" s="123"/>
      <c r="D53" s="124"/>
      <c r="E53" s="124"/>
      <c r="F53" s="124"/>
      <c r="G53" s="124"/>
      <c r="H53" s="125"/>
      <c r="I53" s="125"/>
      <c r="J53" s="125"/>
      <c r="K53" s="125"/>
      <c r="L53" s="123"/>
      <c r="M53" s="126"/>
      <c r="N53" s="125"/>
      <c r="O53" s="125"/>
      <c r="P53" s="125"/>
      <c r="Q53" s="126"/>
      <c r="R53" s="126"/>
      <c r="S53" s="126"/>
      <c r="T53" s="126"/>
      <c r="U53" s="126"/>
      <c r="V53" s="126"/>
      <c r="W53" s="134" t="s">
        <v>197</v>
      </c>
    </row>
    <row r="54" spans="1:23" ht="30" hidden="1" customHeight="1">
      <c r="A54" s="128" t="s">
        <v>198</v>
      </c>
      <c r="B54" s="129" t="s">
        <v>509</v>
      </c>
      <c r="C54" s="769">
        <v>120000</v>
      </c>
      <c r="D54" s="780"/>
      <c r="E54" s="780"/>
      <c r="F54" s="780"/>
      <c r="G54" s="780"/>
      <c r="H54" s="780"/>
      <c r="I54" s="780"/>
      <c r="J54" s="780"/>
      <c r="K54" s="780"/>
      <c r="L54" s="780"/>
      <c r="M54" s="780"/>
      <c r="N54" s="780"/>
      <c r="O54" s="780"/>
      <c r="P54" s="780"/>
      <c r="Q54" s="780"/>
      <c r="R54" s="780"/>
      <c r="S54" s="780"/>
      <c r="T54" s="780"/>
      <c r="U54" s="780"/>
      <c r="V54" s="781"/>
      <c r="W54" s="130" t="s">
        <v>183</v>
      </c>
    </row>
    <row r="55" spans="1:23" ht="25.5" hidden="1" customHeight="1">
      <c r="A55" s="123"/>
      <c r="B55" s="123"/>
      <c r="C55" s="123"/>
      <c r="D55" s="124"/>
      <c r="E55" s="124"/>
      <c r="F55" s="124"/>
      <c r="G55" s="124"/>
      <c r="H55" s="125"/>
      <c r="I55" s="125"/>
      <c r="J55" s="125"/>
      <c r="K55" s="125"/>
      <c r="L55" s="123"/>
      <c r="M55" s="126"/>
      <c r="N55" s="125"/>
      <c r="O55" s="125"/>
      <c r="P55" s="125"/>
      <c r="Q55" s="126"/>
      <c r="R55" s="126"/>
      <c r="S55" s="126"/>
      <c r="T55" s="126"/>
      <c r="U55" s="126"/>
      <c r="V55" s="126"/>
      <c r="W55" s="134" t="s">
        <v>197</v>
      </c>
    </row>
    <row r="56" spans="1:23" ht="30" customHeight="1">
      <c r="A56" s="128" t="s">
        <v>199</v>
      </c>
      <c r="B56" s="69" t="s">
        <v>415</v>
      </c>
      <c r="C56" s="768">
        <v>75000</v>
      </c>
      <c r="D56" s="768"/>
      <c r="E56" s="768"/>
      <c r="F56" s="768"/>
      <c r="G56" s="768"/>
      <c r="H56" s="768"/>
      <c r="I56" s="768"/>
      <c r="J56" s="768"/>
      <c r="K56" s="768"/>
      <c r="L56" s="768"/>
      <c r="M56" s="768"/>
      <c r="N56" s="768"/>
      <c r="O56" s="768"/>
      <c r="P56" s="768"/>
      <c r="Q56" s="768"/>
      <c r="R56" s="768"/>
      <c r="S56" s="768"/>
      <c r="T56" s="768"/>
      <c r="U56" s="768"/>
      <c r="V56" s="769"/>
      <c r="W56" s="130" t="s">
        <v>183</v>
      </c>
    </row>
    <row r="57" spans="1:23" ht="25.5" customHeight="1">
      <c r="A57" s="777"/>
      <c r="B57" s="777"/>
      <c r="C57" s="777"/>
      <c r="D57" s="777"/>
      <c r="E57" s="777"/>
      <c r="F57" s="777"/>
      <c r="G57" s="777"/>
      <c r="H57" s="777"/>
      <c r="I57" s="777"/>
      <c r="J57" s="777"/>
      <c r="K57" s="777"/>
      <c r="L57" s="777"/>
      <c r="M57" s="777"/>
      <c r="N57" s="777"/>
      <c r="O57" s="777"/>
      <c r="P57" s="777"/>
      <c r="Q57" s="777"/>
      <c r="R57" s="777"/>
      <c r="S57" s="777"/>
      <c r="T57" s="777"/>
      <c r="U57" s="777"/>
      <c r="V57" s="777"/>
      <c r="W57" s="777"/>
    </row>
    <row r="58" spans="1:23" ht="25.5" customHeight="1">
      <c r="A58" s="777" t="s">
        <v>200</v>
      </c>
      <c r="B58" s="777"/>
      <c r="C58" s="777"/>
      <c r="D58" s="777"/>
      <c r="E58" s="777"/>
      <c r="F58" s="777"/>
      <c r="G58" s="777"/>
      <c r="H58" s="777"/>
      <c r="I58" s="777"/>
      <c r="J58" s="777"/>
      <c r="K58" s="777"/>
      <c r="L58" s="777"/>
      <c r="M58" s="777"/>
      <c r="N58" s="777"/>
      <c r="O58" s="777"/>
      <c r="P58" s="777"/>
      <c r="Q58" s="777"/>
      <c r="R58" s="777"/>
      <c r="S58" s="777"/>
      <c r="T58" s="777"/>
      <c r="U58" s="777"/>
      <c r="V58" s="777"/>
      <c r="W58" s="777"/>
    </row>
  </sheetData>
  <mergeCells count="103">
    <mergeCell ref="C56:V56"/>
    <mergeCell ref="A57:W57"/>
    <mergeCell ref="A58:W58"/>
    <mergeCell ref="C47:K48"/>
    <mergeCell ref="L47:O47"/>
    <mergeCell ref="L48:V48"/>
    <mergeCell ref="C50:V50"/>
    <mergeCell ref="C52:V52"/>
    <mergeCell ref="C54:V54"/>
    <mergeCell ref="C39:V39"/>
    <mergeCell ref="C41:V41"/>
    <mergeCell ref="A43:A48"/>
    <mergeCell ref="C43:K44"/>
    <mergeCell ref="L43:O43"/>
    <mergeCell ref="W43:W48"/>
    <mergeCell ref="L44:V44"/>
    <mergeCell ref="C45:K46"/>
    <mergeCell ref="L45:O45"/>
    <mergeCell ref="L46:V46"/>
    <mergeCell ref="A34:A37"/>
    <mergeCell ref="B34:B37"/>
    <mergeCell ref="C34:C35"/>
    <mergeCell ref="D34:V35"/>
    <mergeCell ref="W34:W37"/>
    <mergeCell ref="C36:C37"/>
    <mergeCell ref="D36:V37"/>
    <mergeCell ref="W30:W32"/>
    <mergeCell ref="C31:G31"/>
    <mergeCell ref="H31:L31"/>
    <mergeCell ref="M31:Q31"/>
    <mergeCell ref="R31:V31"/>
    <mergeCell ref="C32:G32"/>
    <mergeCell ref="H32:L32"/>
    <mergeCell ref="M32:V32"/>
    <mergeCell ref="A30:A32"/>
    <mergeCell ref="B30:B32"/>
    <mergeCell ref="C30:G30"/>
    <mergeCell ref="H30:L30"/>
    <mergeCell ref="M30:Q30"/>
    <mergeCell ref="R30:V30"/>
    <mergeCell ref="A26:A28"/>
    <mergeCell ref="B26:B28"/>
    <mergeCell ref="C26:V26"/>
    <mergeCell ref="W26:W28"/>
    <mergeCell ref="C27:K27"/>
    <mergeCell ref="L27:O27"/>
    <mergeCell ref="E19:I19"/>
    <mergeCell ref="K19:R19"/>
    <mergeCell ref="M20:V20"/>
    <mergeCell ref="A22:A24"/>
    <mergeCell ref="B22:B24"/>
    <mergeCell ref="C22:C24"/>
    <mergeCell ref="E22:I22"/>
    <mergeCell ref="K22:R22"/>
    <mergeCell ref="Q27:S27"/>
    <mergeCell ref="U27:V27"/>
    <mergeCell ref="C28:K28"/>
    <mergeCell ref="L28:O28"/>
    <mergeCell ref="Q28:S28"/>
    <mergeCell ref="U28:V28"/>
    <mergeCell ref="W22:W24"/>
    <mergeCell ref="E23:I23"/>
    <mergeCell ref="K23:R23"/>
    <mergeCell ref="M24:V24"/>
    <mergeCell ref="W14:W16"/>
    <mergeCell ref="E15:I15"/>
    <mergeCell ref="K15:R15"/>
    <mergeCell ref="M16:V16"/>
    <mergeCell ref="A18:A20"/>
    <mergeCell ref="B18:B20"/>
    <mergeCell ref="C18:C20"/>
    <mergeCell ref="E18:I18"/>
    <mergeCell ref="K18:R18"/>
    <mergeCell ref="W18:W20"/>
    <mergeCell ref="A14:A16"/>
    <mergeCell ref="B14:B16"/>
    <mergeCell ref="C14:C16"/>
    <mergeCell ref="E14:I14"/>
    <mergeCell ref="K14:R14"/>
    <mergeCell ref="A7:A12"/>
    <mergeCell ref="B7:B12"/>
    <mergeCell ref="C7:C9"/>
    <mergeCell ref="E7:I7"/>
    <mergeCell ref="K7:R7"/>
    <mergeCell ref="W7:W12"/>
    <mergeCell ref="E8:I8"/>
    <mergeCell ref="K8:R8"/>
    <mergeCell ref="M9:V9"/>
    <mergeCell ref="C10:C12"/>
    <mergeCell ref="E10:I10"/>
    <mergeCell ref="K10:R10"/>
    <mergeCell ref="E11:I11"/>
    <mergeCell ref="K11:R11"/>
    <mergeCell ref="M12:V12"/>
    <mergeCell ref="A3:A5"/>
    <mergeCell ref="B3:B5"/>
    <mergeCell ref="C3:C5"/>
    <mergeCell ref="E3:I3"/>
    <mergeCell ref="K3:R3"/>
    <mergeCell ref="W3:W5"/>
    <mergeCell ref="E4:I4"/>
    <mergeCell ref="K4:R4"/>
    <mergeCell ref="M5:V5"/>
  </mergeCells>
  <phoneticPr fontId="1"/>
  <conditionalFormatting sqref="A1:XFD33 A38:XFD1048576">
    <cfRule type="expression" dxfId="105" priority="3">
      <formula>#REF!&lt;#REF!</formula>
    </cfRule>
    <cfRule type="expression" dxfId="104" priority="4">
      <formula>A1&gt;#REF!</formula>
    </cfRule>
  </conditionalFormatting>
  <conditionalFormatting sqref="A34:D34 A36:D36 W34:XFD37 A35:B35 A37:B37">
    <cfRule type="expression" dxfId="103" priority="1">
      <formula>A34&lt;A34</formula>
    </cfRule>
    <cfRule type="expression" dxfId="102" priority="2">
      <formula>A34&gt;A34</formula>
    </cfRule>
  </conditionalFormatting>
  <printOptions horizontalCentered="1"/>
  <pageMargins left="0.39370078740157483" right="0.39370078740157483" top="0.39370078740157483" bottom="0.39370078740157483" header="0.39370078740157483" footer="0.15748031496062992"/>
  <pageSetup paperSize="9" scale="7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67"/>
  <sheetViews>
    <sheetView view="pageBreakPreview" zoomScaleNormal="100" zoomScaleSheetLayoutView="100" workbookViewId="0">
      <selection activeCell="X74" sqref="X74"/>
    </sheetView>
  </sheetViews>
  <sheetFormatPr defaultRowHeight="13.5"/>
  <cols>
    <col min="1" max="32" width="2.75" style="140" customWidth="1"/>
    <col min="33" max="33" width="3" style="140" customWidth="1"/>
    <col min="34" max="39" width="9" style="140" customWidth="1"/>
    <col min="40" max="49" width="9" style="140" hidden="1" customWidth="1"/>
    <col min="50" max="52" width="0" style="140" hidden="1" customWidth="1"/>
    <col min="53" max="16384" width="9" style="140"/>
  </cols>
  <sheetData>
    <row r="1" spans="1:51" ht="14.25" thickBot="1">
      <c r="A1" s="301"/>
      <c r="B1" s="301"/>
      <c r="C1" s="301"/>
      <c r="D1" s="301"/>
      <c r="E1" s="301"/>
      <c r="F1" s="301"/>
      <c r="G1" s="301"/>
      <c r="H1" s="301"/>
      <c r="I1" s="301"/>
      <c r="J1" s="301"/>
      <c r="K1" s="301"/>
      <c r="L1" s="301"/>
      <c r="M1" s="301"/>
      <c r="N1" s="301"/>
      <c r="O1" s="301"/>
      <c r="P1" s="301"/>
      <c r="Q1" s="301"/>
      <c r="R1" s="300"/>
      <c r="S1" s="367"/>
      <c r="T1" s="367"/>
      <c r="U1" s="301"/>
      <c r="V1" s="302"/>
      <c r="W1" s="302"/>
      <c r="X1" s="302"/>
      <c r="Y1" s="302"/>
      <c r="Z1" s="302"/>
      <c r="AA1" s="368">
        <f ca="1">TODAY()</f>
        <v>44203</v>
      </c>
      <c r="AB1" s="368"/>
      <c r="AC1" s="368"/>
      <c r="AD1" s="368"/>
      <c r="AE1" s="368"/>
      <c r="AF1" s="368"/>
      <c r="AL1" s="1"/>
      <c r="AM1" s="2"/>
      <c r="AN1" s="2"/>
      <c r="AO1" s="1" t="s">
        <v>0</v>
      </c>
      <c r="AP1" s="1"/>
      <c r="AV1" s="140" t="s">
        <v>556</v>
      </c>
      <c r="AX1" s="140" t="s">
        <v>557</v>
      </c>
    </row>
    <row r="2" spans="1:51" ht="14.25" customHeight="1">
      <c r="A2" s="301"/>
      <c r="B2" s="538" t="s">
        <v>237</v>
      </c>
      <c r="C2" s="539"/>
      <c r="D2" s="539"/>
      <c r="E2" s="539"/>
      <c r="F2" s="539"/>
      <c r="G2" s="539"/>
      <c r="H2" s="539"/>
      <c r="I2" s="539"/>
      <c r="J2" s="539"/>
      <c r="K2" s="540"/>
      <c r="L2" s="301"/>
      <c r="M2" s="301"/>
      <c r="N2" s="301"/>
      <c r="O2" s="301"/>
      <c r="P2" s="301"/>
      <c r="Q2" s="301"/>
      <c r="R2" s="547" t="s">
        <v>536</v>
      </c>
      <c r="S2" s="548"/>
      <c r="T2" s="548"/>
      <c r="U2" s="549"/>
      <c r="V2" s="369" t="s">
        <v>537</v>
      </c>
      <c r="W2" s="370"/>
      <c r="X2" s="370"/>
      <c r="Y2" s="906">
        <f>'積算表（教育）'!Y2</f>
        <v>0</v>
      </c>
      <c r="Z2" s="906"/>
      <c r="AA2" s="906"/>
      <c r="AB2" s="906"/>
      <c r="AC2" s="906"/>
      <c r="AD2" s="370" t="s">
        <v>450</v>
      </c>
      <c r="AE2" s="370"/>
      <c r="AF2" s="372"/>
      <c r="AL2" s="1"/>
      <c r="AM2" s="2"/>
      <c r="AN2" s="2"/>
      <c r="AO2" s="1">
        <v>1</v>
      </c>
      <c r="AP2" s="1">
        <v>10</v>
      </c>
      <c r="AW2" s="140" t="s">
        <v>558</v>
      </c>
      <c r="AY2" s="140">
        <v>0</v>
      </c>
    </row>
    <row r="3" spans="1:51" ht="14.25" customHeight="1">
      <c r="A3" s="301"/>
      <c r="B3" s="541"/>
      <c r="C3" s="542"/>
      <c r="D3" s="542"/>
      <c r="E3" s="542"/>
      <c r="F3" s="542"/>
      <c r="G3" s="542"/>
      <c r="H3" s="542"/>
      <c r="I3" s="542"/>
      <c r="J3" s="542"/>
      <c r="K3" s="543"/>
      <c r="L3" s="301"/>
      <c r="M3" s="301"/>
      <c r="N3" s="301"/>
      <c r="O3" s="301"/>
      <c r="P3" s="301"/>
      <c r="Q3" s="301"/>
      <c r="R3" s="373" t="s">
        <v>1</v>
      </c>
      <c r="S3" s="374"/>
      <c r="T3" s="374"/>
      <c r="U3" s="375"/>
      <c r="V3" s="550" t="str">
        <f>'積算表（教育）'!V3</f>
        <v>認定こども園</v>
      </c>
      <c r="W3" s="551"/>
      <c r="X3" s="551"/>
      <c r="Y3" s="551"/>
      <c r="Z3" s="551"/>
      <c r="AA3" s="551"/>
      <c r="AB3" s="551"/>
      <c r="AC3" s="551"/>
      <c r="AD3" s="551"/>
      <c r="AE3" s="551"/>
      <c r="AF3" s="552"/>
      <c r="AL3" s="1"/>
      <c r="AM3" s="2"/>
      <c r="AN3" s="2"/>
      <c r="AO3" s="3">
        <v>11</v>
      </c>
      <c r="AP3" s="3">
        <v>20</v>
      </c>
      <c r="AW3" s="140" t="s">
        <v>559</v>
      </c>
      <c r="AY3" s="140">
        <v>2</v>
      </c>
    </row>
    <row r="4" spans="1:51" ht="14.25" customHeight="1">
      <c r="A4" s="301"/>
      <c r="B4" s="541"/>
      <c r="C4" s="542"/>
      <c r="D4" s="542"/>
      <c r="E4" s="542"/>
      <c r="F4" s="542"/>
      <c r="G4" s="542"/>
      <c r="H4" s="542"/>
      <c r="I4" s="542"/>
      <c r="J4" s="542"/>
      <c r="K4" s="543"/>
      <c r="L4" s="301"/>
      <c r="M4" s="301"/>
      <c r="N4" s="301"/>
      <c r="O4" s="301"/>
      <c r="P4" s="301"/>
      <c r="Q4" s="301"/>
      <c r="R4" s="373" t="s">
        <v>2</v>
      </c>
      <c r="S4" s="374"/>
      <c r="T4" s="374"/>
      <c r="U4" s="375"/>
      <c r="V4" s="550">
        <f>'積算表（教育）'!V4</f>
        <v>0</v>
      </c>
      <c r="W4" s="551"/>
      <c r="X4" s="551"/>
      <c r="Y4" s="551"/>
      <c r="Z4" s="551"/>
      <c r="AA4" s="551"/>
      <c r="AB4" s="551"/>
      <c r="AC4" s="551"/>
      <c r="AD4" s="551"/>
      <c r="AE4" s="551"/>
      <c r="AF4" s="552"/>
      <c r="AL4" s="1"/>
      <c r="AO4" s="3">
        <v>21</v>
      </c>
      <c r="AP4" s="3">
        <v>30</v>
      </c>
      <c r="AT4" s="4" t="s">
        <v>3</v>
      </c>
      <c r="AU4" s="2" t="e">
        <f>$AA$16&amp;AT4</f>
        <v>#N/A</v>
      </c>
      <c r="AW4" s="140" t="s">
        <v>560</v>
      </c>
      <c r="AY4" s="140">
        <v>3</v>
      </c>
    </row>
    <row r="5" spans="1:51" ht="14.25" customHeight="1">
      <c r="A5" s="301"/>
      <c r="B5" s="541"/>
      <c r="C5" s="542"/>
      <c r="D5" s="542"/>
      <c r="E5" s="542"/>
      <c r="F5" s="542"/>
      <c r="G5" s="542"/>
      <c r="H5" s="542"/>
      <c r="I5" s="542"/>
      <c r="J5" s="542"/>
      <c r="K5" s="543"/>
      <c r="L5" s="301"/>
      <c r="M5" s="301"/>
      <c r="N5" s="301"/>
      <c r="O5" s="301"/>
      <c r="P5" s="301"/>
      <c r="Q5" s="301"/>
      <c r="R5" s="379" t="s">
        <v>538</v>
      </c>
      <c r="S5" s="380"/>
      <c r="T5" s="380"/>
      <c r="U5" s="381"/>
      <c r="V5" s="783">
        <f>'積算表（教育）'!V5</f>
        <v>0</v>
      </c>
      <c r="W5" s="784"/>
      <c r="X5" s="784"/>
      <c r="Y5" s="784"/>
      <c r="Z5" s="784"/>
      <c r="AA5" s="784"/>
      <c r="AB5" s="784"/>
      <c r="AC5" s="784"/>
      <c r="AD5" s="784"/>
      <c r="AE5" s="784"/>
      <c r="AF5" s="785"/>
      <c r="AL5" s="1"/>
      <c r="AO5" s="3"/>
      <c r="AP5" s="3"/>
      <c r="AT5" s="4"/>
      <c r="AU5" s="2"/>
      <c r="AW5" s="140" t="s">
        <v>561</v>
      </c>
      <c r="AY5" s="140">
        <v>4</v>
      </c>
    </row>
    <row r="6" spans="1:51" ht="14.25" customHeight="1">
      <c r="A6" s="301"/>
      <c r="B6" s="541"/>
      <c r="C6" s="542"/>
      <c r="D6" s="542"/>
      <c r="E6" s="542"/>
      <c r="F6" s="542"/>
      <c r="G6" s="542"/>
      <c r="H6" s="542"/>
      <c r="I6" s="542"/>
      <c r="J6" s="542"/>
      <c r="K6" s="543"/>
      <c r="L6" s="301"/>
      <c r="M6" s="301"/>
      <c r="N6" s="301"/>
      <c r="O6" s="301"/>
      <c r="P6" s="301"/>
      <c r="Q6" s="301"/>
      <c r="R6" s="382"/>
      <c r="S6" s="383"/>
      <c r="T6" s="383"/>
      <c r="U6" s="384"/>
      <c r="V6" s="786"/>
      <c r="W6" s="787"/>
      <c r="X6" s="787"/>
      <c r="Y6" s="787"/>
      <c r="Z6" s="787"/>
      <c r="AA6" s="787"/>
      <c r="AB6" s="787"/>
      <c r="AC6" s="787"/>
      <c r="AD6" s="787"/>
      <c r="AE6" s="787"/>
      <c r="AF6" s="788"/>
      <c r="AL6" s="1"/>
      <c r="AO6" s="3">
        <v>31</v>
      </c>
      <c r="AP6" s="3">
        <v>40</v>
      </c>
      <c r="AT6" s="5" t="s">
        <v>4</v>
      </c>
      <c r="AU6" s="2" t="e">
        <f>$AA$16&amp;AT6</f>
        <v>#N/A</v>
      </c>
      <c r="AW6" s="140" t="s">
        <v>562</v>
      </c>
      <c r="AY6" s="140">
        <v>5</v>
      </c>
    </row>
    <row r="7" spans="1:51" ht="15" customHeight="1" thickBot="1">
      <c r="A7" s="301"/>
      <c r="B7" s="544"/>
      <c r="C7" s="545"/>
      <c r="D7" s="545"/>
      <c r="E7" s="545"/>
      <c r="F7" s="545"/>
      <c r="G7" s="545"/>
      <c r="H7" s="545"/>
      <c r="I7" s="545"/>
      <c r="J7" s="545"/>
      <c r="K7" s="546"/>
      <c r="L7" s="301"/>
      <c r="M7" s="301"/>
      <c r="N7" s="301"/>
      <c r="O7" s="301"/>
      <c r="P7" s="301"/>
      <c r="Q7" s="301"/>
      <c r="R7" s="530" t="s">
        <v>539</v>
      </c>
      <c r="S7" s="531"/>
      <c r="T7" s="531"/>
      <c r="U7" s="532"/>
      <c r="V7" s="903">
        <f>'積算表（教育）'!V7</f>
        <v>0</v>
      </c>
      <c r="W7" s="904"/>
      <c r="X7" s="904"/>
      <c r="Y7" s="904"/>
      <c r="Z7" s="904"/>
      <c r="AA7" s="904"/>
      <c r="AB7" s="904"/>
      <c r="AC7" s="904"/>
      <c r="AD7" s="904"/>
      <c r="AE7" s="904"/>
      <c r="AF7" s="905"/>
      <c r="AL7" s="1"/>
      <c r="AO7" s="3">
        <v>41</v>
      </c>
      <c r="AP7" s="3">
        <v>50</v>
      </c>
      <c r="AT7" s="5" t="s">
        <v>5</v>
      </c>
      <c r="AU7" s="2" t="e">
        <f>$AA$16&amp;"１，２歳児"</f>
        <v>#N/A</v>
      </c>
      <c r="AW7" s="140" t="s">
        <v>563</v>
      </c>
      <c r="AY7" s="140">
        <v>6</v>
      </c>
    </row>
    <row r="8" spans="1:51" ht="8.25" customHeight="1">
      <c r="A8" s="301"/>
      <c r="B8" s="301"/>
      <c r="C8" s="301"/>
      <c r="D8" s="301"/>
      <c r="E8" s="301"/>
      <c r="F8" s="301"/>
      <c r="G8" s="301"/>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L8" s="1"/>
      <c r="AO8" s="3">
        <v>51</v>
      </c>
      <c r="AP8" s="3">
        <v>60</v>
      </c>
      <c r="AT8" s="5" t="s">
        <v>6</v>
      </c>
      <c r="AU8" s="2" t="e">
        <f>$AA$16&amp;"１，２歳児"</f>
        <v>#N/A</v>
      </c>
      <c r="AW8" s="140" t="s">
        <v>564</v>
      </c>
      <c r="AY8" s="140">
        <v>7</v>
      </c>
    </row>
    <row r="9" spans="1:51" ht="6.75" customHeight="1">
      <c r="A9" s="301"/>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L9" s="1"/>
      <c r="AO9" s="3">
        <v>61</v>
      </c>
      <c r="AP9" s="3">
        <v>70</v>
      </c>
      <c r="AT9" s="5" t="s">
        <v>7</v>
      </c>
      <c r="AU9" s="2" t="e">
        <f>$AA$16&amp;AT9</f>
        <v>#N/A</v>
      </c>
    </row>
    <row r="10" spans="1:51" ht="21">
      <c r="A10" s="553" t="s">
        <v>474</v>
      </c>
      <c r="B10" s="553"/>
      <c r="C10" s="553"/>
      <c r="D10" s="553"/>
      <c r="E10" s="553"/>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L10" s="1"/>
      <c r="AM10" s="5"/>
      <c r="AN10" s="2"/>
      <c r="AO10" s="3">
        <v>71</v>
      </c>
      <c r="AP10" s="3">
        <v>80</v>
      </c>
    </row>
    <row r="11" spans="1:51" ht="6" customHeight="1">
      <c r="A11" s="301"/>
      <c r="B11" s="301"/>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L11" s="1"/>
      <c r="AM11" s="2"/>
      <c r="AN11" s="2"/>
      <c r="AO11" s="3">
        <v>81</v>
      </c>
      <c r="AP11" s="3">
        <v>90</v>
      </c>
    </row>
    <row r="12" spans="1:51">
      <c r="A12" s="304" t="s">
        <v>445</v>
      </c>
      <c r="B12" s="305"/>
      <c r="C12" s="30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c r="AB12" s="307"/>
      <c r="AC12" s="308"/>
      <c r="AD12" s="308"/>
      <c r="AE12" s="309"/>
      <c r="AF12" s="310"/>
      <c r="AL12" s="1"/>
      <c r="AM12" s="2"/>
      <c r="AN12" s="2"/>
      <c r="AO12" s="3">
        <v>91</v>
      </c>
      <c r="AP12" s="3">
        <v>100</v>
      </c>
    </row>
    <row r="13" spans="1:51">
      <c r="A13" s="554" t="s">
        <v>8</v>
      </c>
      <c r="B13" s="555"/>
      <c r="C13" s="555"/>
      <c r="D13" s="555"/>
      <c r="E13" s="555"/>
      <c r="F13" s="555"/>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6"/>
      <c r="AL13" s="1"/>
      <c r="AM13" s="2"/>
      <c r="AN13" s="2"/>
      <c r="AO13" s="3">
        <v>101</v>
      </c>
      <c r="AP13" s="3">
        <v>110</v>
      </c>
    </row>
    <row r="14" spans="1:51">
      <c r="A14" s="311" t="s">
        <v>9</v>
      </c>
      <c r="B14" s="312"/>
      <c r="C14" s="313"/>
      <c r="D14" s="313"/>
      <c r="E14" s="313"/>
      <c r="F14" s="313"/>
      <c r="G14" s="313"/>
      <c r="H14" s="313"/>
      <c r="I14" s="313"/>
      <c r="J14" s="313"/>
      <c r="K14" s="313"/>
      <c r="L14" s="313"/>
      <c r="M14" s="314"/>
      <c r="N14" s="313"/>
      <c r="O14" s="313"/>
      <c r="P14" s="313"/>
      <c r="Q14" s="313"/>
      <c r="R14" s="313"/>
      <c r="S14" s="313"/>
      <c r="T14" s="313"/>
      <c r="U14" s="313"/>
      <c r="V14" s="313"/>
      <c r="W14" s="313"/>
      <c r="X14" s="313"/>
      <c r="Y14" s="313"/>
      <c r="Z14" s="313"/>
      <c r="AA14" s="313"/>
      <c r="AB14" s="315"/>
      <c r="AC14" s="313"/>
      <c r="AD14" s="313"/>
      <c r="AE14" s="316"/>
      <c r="AF14" s="317"/>
      <c r="AL14" s="1"/>
      <c r="AM14" s="2"/>
      <c r="AN14" s="2"/>
      <c r="AO14" s="3">
        <v>111</v>
      </c>
      <c r="AP14" s="3">
        <v>120</v>
      </c>
    </row>
    <row r="15" spans="1:51" ht="8.25" customHeight="1" thickBot="1">
      <c r="A15" s="301"/>
      <c r="B15" s="301"/>
      <c r="C15" s="301"/>
      <c r="D15" s="301"/>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L15" s="1"/>
      <c r="AM15" s="2"/>
      <c r="AN15" s="2"/>
      <c r="AO15" s="3">
        <v>121</v>
      </c>
      <c r="AP15" s="3">
        <v>130</v>
      </c>
    </row>
    <row r="16" spans="1:51" ht="27.75" customHeight="1" thickBot="1">
      <c r="A16" s="301"/>
      <c r="B16" s="557" t="s">
        <v>436</v>
      </c>
      <c r="C16" s="525"/>
      <c r="D16" s="525"/>
      <c r="E16" s="525"/>
      <c r="F16" s="558"/>
      <c r="G16" s="894">
        <f>'積算表（教育）'!G16:K16</f>
        <v>0</v>
      </c>
      <c r="H16" s="895"/>
      <c r="I16" s="895"/>
      <c r="J16" s="895"/>
      <c r="K16" s="896"/>
      <c r="L16" s="897" t="s">
        <v>420</v>
      </c>
      <c r="M16" s="898"/>
      <c r="N16" s="898"/>
      <c r="O16" s="898"/>
      <c r="P16" s="899"/>
      <c r="Q16" s="900">
        <f>G17+Q17</f>
        <v>0</v>
      </c>
      <c r="R16" s="901"/>
      <c r="S16" s="901"/>
      <c r="T16" s="901"/>
      <c r="U16" s="902"/>
      <c r="V16" s="524" t="s">
        <v>10</v>
      </c>
      <c r="W16" s="525"/>
      <c r="X16" s="525"/>
      <c r="Y16" s="525"/>
      <c r="Z16" s="526"/>
      <c r="AA16" s="527" t="e">
        <f>VLOOKUP(Q16,保育定員,2,1)</f>
        <v>#N/A</v>
      </c>
      <c r="AB16" s="528"/>
      <c r="AC16" s="528"/>
      <c r="AD16" s="528"/>
      <c r="AE16" s="529"/>
      <c r="AF16" s="301"/>
      <c r="AL16" s="1"/>
      <c r="AM16" s="1"/>
      <c r="AN16" s="1"/>
      <c r="AO16" s="3">
        <v>131</v>
      </c>
      <c r="AP16" s="3">
        <v>140</v>
      </c>
    </row>
    <row r="17" spans="1:42" ht="27.75" customHeight="1" thickBot="1">
      <c r="A17" s="301"/>
      <c r="B17" s="557" t="s">
        <v>546</v>
      </c>
      <c r="C17" s="525"/>
      <c r="D17" s="525"/>
      <c r="E17" s="525"/>
      <c r="F17" s="558"/>
      <c r="G17" s="907"/>
      <c r="H17" s="908"/>
      <c r="I17" s="908"/>
      <c r="J17" s="908"/>
      <c r="K17" s="909"/>
      <c r="L17" s="897" t="s">
        <v>547</v>
      </c>
      <c r="M17" s="898"/>
      <c r="N17" s="898"/>
      <c r="O17" s="898"/>
      <c r="P17" s="899"/>
      <c r="Q17" s="521"/>
      <c r="R17" s="522"/>
      <c r="S17" s="522"/>
      <c r="T17" s="522"/>
      <c r="U17" s="523"/>
      <c r="V17" s="910"/>
      <c r="W17" s="911"/>
      <c r="X17" s="911"/>
      <c r="Y17" s="911"/>
      <c r="Z17" s="911"/>
      <c r="AA17" s="912"/>
      <c r="AB17" s="912"/>
      <c r="AC17" s="912"/>
      <c r="AD17" s="912"/>
      <c r="AE17" s="912"/>
      <c r="AF17" s="301"/>
      <c r="AL17" s="1"/>
      <c r="AM17" s="1"/>
      <c r="AN17" s="1"/>
      <c r="AO17" s="3">
        <v>131</v>
      </c>
      <c r="AP17" s="3">
        <v>140</v>
      </c>
    </row>
    <row r="18" spans="1:42" ht="6"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L18" s="1"/>
      <c r="AM18" s="1"/>
      <c r="AN18" s="1"/>
      <c r="AO18" s="3">
        <v>141</v>
      </c>
      <c r="AP18" s="3">
        <v>150</v>
      </c>
    </row>
    <row r="19" spans="1:42" ht="6.75" customHeight="1">
      <c r="A19" s="301"/>
      <c r="B19" s="301"/>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L19" s="1"/>
      <c r="AM19" s="2"/>
      <c r="AN19" s="2"/>
      <c r="AO19" s="3">
        <v>151</v>
      </c>
      <c r="AP19" s="3">
        <v>160</v>
      </c>
    </row>
    <row r="20" spans="1:42" ht="7.5" customHeight="1">
      <c r="A20" s="301"/>
      <c r="B20" s="301"/>
      <c r="C20" s="301"/>
      <c r="D20" s="301"/>
      <c r="E20" s="301"/>
      <c r="F20" s="301"/>
      <c r="G20" s="488" t="s">
        <v>238</v>
      </c>
      <c r="H20" s="488"/>
      <c r="I20" s="488"/>
      <c r="J20" s="488"/>
      <c r="K20" s="488"/>
      <c r="L20" s="490" t="s">
        <v>12</v>
      </c>
      <c r="M20" s="490"/>
      <c r="N20" s="490"/>
      <c r="O20" s="490"/>
      <c r="P20" s="490"/>
      <c r="Q20" s="491" t="s">
        <v>13</v>
      </c>
      <c r="R20" s="492"/>
      <c r="S20" s="492"/>
      <c r="T20" s="492"/>
      <c r="U20" s="492"/>
      <c r="V20" s="318"/>
      <c r="W20" s="318"/>
      <c r="X20" s="319"/>
      <c r="Y20" s="320"/>
      <c r="Z20" s="321"/>
      <c r="AA20" s="301"/>
      <c r="AB20" s="301"/>
      <c r="AC20" s="301"/>
      <c r="AD20" s="301"/>
      <c r="AE20" s="301"/>
      <c r="AF20" s="301"/>
      <c r="AL20" s="3"/>
      <c r="AM20" s="1"/>
      <c r="AN20" s="1"/>
      <c r="AO20" s="3">
        <v>161</v>
      </c>
      <c r="AP20" s="3">
        <v>170</v>
      </c>
    </row>
    <row r="21" spans="1:42" ht="21" customHeight="1" thickBot="1">
      <c r="A21" s="301"/>
      <c r="B21" s="301"/>
      <c r="C21" s="301"/>
      <c r="D21" s="301"/>
      <c r="E21" s="301"/>
      <c r="F21" s="301"/>
      <c r="G21" s="489"/>
      <c r="H21" s="489"/>
      <c r="I21" s="489"/>
      <c r="J21" s="489"/>
      <c r="K21" s="489"/>
      <c r="L21" s="490"/>
      <c r="M21" s="490"/>
      <c r="N21" s="490"/>
      <c r="O21" s="490"/>
      <c r="P21" s="490"/>
      <c r="Q21" s="493"/>
      <c r="R21" s="494"/>
      <c r="S21" s="494"/>
      <c r="T21" s="494"/>
      <c r="U21" s="494"/>
      <c r="V21" s="495" t="s">
        <v>14</v>
      </c>
      <c r="W21" s="495"/>
      <c r="X21" s="495"/>
      <c r="Y21" s="495"/>
      <c r="Z21" s="495"/>
      <c r="AA21" s="301"/>
      <c r="AB21" s="301"/>
      <c r="AC21" s="301"/>
      <c r="AD21" s="301"/>
      <c r="AE21" s="301"/>
      <c r="AF21" s="301"/>
      <c r="AO21" s="9">
        <v>171</v>
      </c>
      <c r="AP21" s="9">
        <v>180</v>
      </c>
    </row>
    <row r="22" spans="1:42" ht="30.75" customHeight="1" thickBot="1">
      <c r="A22" s="301"/>
      <c r="B22" s="301"/>
      <c r="C22" s="301"/>
      <c r="D22" s="301"/>
      <c r="E22" s="301"/>
      <c r="F22" s="301"/>
      <c r="G22" s="888">
        <f>'積算表（教育）'!G21:K21</f>
        <v>12</v>
      </c>
      <c r="H22" s="889"/>
      <c r="I22" s="889"/>
      <c r="J22" s="889"/>
      <c r="K22" s="890"/>
      <c r="L22" s="499">
        <f>VLOOKUP(G16,平均勤続年数,3)</f>
        <v>2</v>
      </c>
      <c r="M22" s="500"/>
      <c r="N22" s="500"/>
      <c r="O22" s="500"/>
      <c r="P22" s="500"/>
      <c r="Q22" s="499">
        <f>IF(V22="○",VLOOKUP($G$16,平均勤続年数,4),VLOOKUP($G$16,平均勤続年数,4)-2)</f>
        <v>4</v>
      </c>
      <c r="R22" s="500"/>
      <c r="S22" s="500"/>
      <c r="T22" s="500"/>
      <c r="U22" s="500"/>
      <c r="V22" s="891"/>
      <c r="W22" s="892"/>
      <c r="X22" s="892"/>
      <c r="Y22" s="892"/>
      <c r="Z22" s="893"/>
      <c r="AA22" s="301"/>
      <c r="AB22" s="301"/>
      <c r="AC22" s="301"/>
      <c r="AD22" s="301"/>
      <c r="AE22" s="301"/>
      <c r="AF22" s="301"/>
    </row>
    <row r="23" spans="1:42" ht="9.9499999999999993" customHeight="1">
      <c r="A23" s="301"/>
      <c r="B23" s="301"/>
      <c r="C23" s="301"/>
      <c r="D23" s="301"/>
      <c r="E23" s="301"/>
      <c r="F23" s="338"/>
      <c r="G23" s="301"/>
      <c r="H23" s="301"/>
      <c r="I23" s="301"/>
      <c r="J23" s="301"/>
      <c r="K23" s="301"/>
      <c r="L23" s="338"/>
      <c r="M23" s="338"/>
      <c r="N23" s="338"/>
      <c r="O23" s="338"/>
      <c r="P23" s="338"/>
      <c r="Q23" s="338"/>
      <c r="R23" s="338"/>
      <c r="S23" s="338"/>
      <c r="T23" s="338"/>
      <c r="U23" s="338"/>
      <c r="V23" s="301"/>
      <c r="W23" s="301"/>
      <c r="X23" s="301"/>
      <c r="Y23" s="301"/>
      <c r="Z23" s="301"/>
      <c r="AA23" s="338"/>
      <c r="AB23" s="301"/>
      <c r="AC23" s="301"/>
      <c r="AD23" s="301"/>
      <c r="AE23" s="301"/>
      <c r="AF23" s="301"/>
    </row>
    <row r="24" spans="1:42" s="301" customFormat="1" ht="30.75" customHeight="1" thickBot="1">
      <c r="G24" s="506" t="s">
        <v>551</v>
      </c>
      <c r="H24" s="506"/>
      <c r="I24" s="506"/>
      <c r="J24" s="506"/>
      <c r="K24" s="506"/>
      <c r="L24" s="507" t="s">
        <v>552</v>
      </c>
      <c r="M24" s="507"/>
      <c r="N24" s="507"/>
      <c r="O24" s="507"/>
      <c r="P24" s="507"/>
      <c r="Q24" s="508" t="s">
        <v>553</v>
      </c>
      <c r="R24" s="507"/>
      <c r="S24" s="507"/>
      <c r="T24" s="507"/>
      <c r="U24" s="509"/>
      <c r="V24" s="510" t="s">
        <v>554</v>
      </c>
      <c r="W24" s="511"/>
      <c r="X24" s="511"/>
      <c r="Y24" s="511"/>
      <c r="Z24" s="511"/>
    </row>
    <row r="25" spans="1:42" s="301" customFormat="1" ht="30.75" customHeight="1" thickBot="1">
      <c r="G25" s="913">
        <f>'積算表（教育）'!G24:K24</f>
        <v>0</v>
      </c>
      <c r="H25" s="914"/>
      <c r="I25" s="914"/>
      <c r="J25" s="914"/>
      <c r="K25" s="914"/>
      <c r="L25" s="915">
        <f>'積算表（教育）'!L24:P24</f>
        <v>0</v>
      </c>
      <c r="M25" s="916"/>
      <c r="N25" s="916"/>
      <c r="O25" s="916"/>
      <c r="P25" s="917"/>
      <c r="Q25" s="918">
        <f>'積算表（教育）'!Q24:U24</f>
        <v>0</v>
      </c>
      <c r="R25" s="919"/>
      <c r="S25" s="919"/>
      <c r="T25" s="919"/>
      <c r="U25" s="920"/>
      <c r="V25" s="520">
        <f>Q22-Q25</f>
        <v>4</v>
      </c>
      <c r="W25" s="511"/>
      <c r="X25" s="511"/>
      <c r="Y25" s="511"/>
      <c r="Z25" s="511"/>
    </row>
    <row r="26" spans="1:42" s="2" customFormat="1" ht="18" customHeight="1">
      <c r="A26" s="782" t="s">
        <v>15</v>
      </c>
      <c r="B26" s="782"/>
      <c r="C26" s="782"/>
      <c r="D26" s="782"/>
      <c r="E26" s="782"/>
      <c r="F26" s="782"/>
      <c r="G26" s="782"/>
      <c r="H26" s="782"/>
      <c r="I26" s="782"/>
      <c r="J26" s="782"/>
      <c r="K26" s="782"/>
      <c r="L26" s="782"/>
      <c r="M26" s="782"/>
      <c r="N26" s="782"/>
      <c r="O26" s="782"/>
      <c r="P26" s="782"/>
      <c r="Q26" s="782"/>
      <c r="R26" s="782"/>
      <c r="S26" s="782"/>
      <c r="T26" s="782"/>
      <c r="U26" s="782"/>
      <c r="V26" s="782"/>
      <c r="W26" s="782"/>
      <c r="X26" s="782"/>
      <c r="Y26" s="782"/>
      <c r="Z26" s="782"/>
      <c r="AA26" s="782"/>
      <c r="AB26" s="782"/>
      <c r="AC26" s="782"/>
      <c r="AD26" s="782"/>
      <c r="AE26" s="782"/>
      <c r="AF26" s="782"/>
      <c r="AG26" s="6"/>
    </row>
    <row r="27" spans="1:42" s="2" customFormat="1" ht="20.25" customHeight="1">
      <c r="A27" s="7" t="s">
        <v>435</v>
      </c>
      <c r="B27" s="8"/>
      <c r="C27" s="8"/>
      <c r="D27" s="8"/>
      <c r="E27" s="8"/>
      <c r="F27" s="8"/>
      <c r="G27" s="8"/>
      <c r="H27" s="8"/>
      <c r="I27" s="8"/>
      <c r="J27" s="136"/>
      <c r="K27" s="137"/>
      <c r="L27" s="136"/>
      <c r="M27" s="853" t="e">
        <f>M28+M29</f>
        <v>#N/A</v>
      </c>
      <c r="N27" s="854"/>
      <c r="O27" s="854"/>
      <c r="P27" s="854"/>
      <c r="Q27" s="854"/>
      <c r="R27" s="854"/>
      <c r="S27" s="854"/>
      <c r="T27" s="854"/>
      <c r="U27" s="854"/>
      <c r="V27" s="854"/>
      <c r="W27" s="854"/>
      <c r="X27" s="854"/>
      <c r="Y27" s="854"/>
      <c r="Z27" s="854"/>
      <c r="AA27" s="854"/>
      <c r="AB27" s="854"/>
      <c r="AC27" s="854"/>
      <c r="AD27" s="854"/>
      <c r="AE27" s="854"/>
      <c r="AF27" s="855"/>
      <c r="AG27" s="6"/>
    </row>
    <row r="28" spans="1:42" s="1" customFormat="1" ht="20.25" customHeight="1">
      <c r="A28" s="138"/>
      <c r="B28" s="856" t="s">
        <v>432</v>
      </c>
      <c r="C28" s="857"/>
      <c r="D28" s="857"/>
      <c r="E28" s="857"/>
      <c r="F28" s="857"/>
      <c r="G28" s="857"/>
      <c r="H28" s="857"/>
      <c r="I28" s="857"/>
      <c r="J28" s="857"/>
      <c r="K28" s="857"/>
      <c r="L28" s="858"/>
      <c r="M28" s="853" t="e">
        <f>ROUNDDOWN(M58,-3)</f>
        <v>#N/A</v>
      </c>
      <c r="N28" s="854"/>
      <c r="O28" s="854"/>
      <c r="P28" s="854"/>
      <c r="Q28" s="854"/>
      <c r="R28" s="854"/>
      <c r="S28" s="854"/>
      <c r="T28" s="854"/>
      <c r="U28" s="854"/>
      <c r="V28" s="854"/>
      <c r="W28" s="854"/>
      <c r="X28" s="854"/>
      <c r="Y28" s="854"/>
      <c r="Z28" s="854"/>
      <c r="AA28" s="854"/>
      <c r="AB28" s="854"/>
      <c r="AC28" s="854"/>
      <c r="AD28" s="854"/>
      <c r="AE28" s="854"/>
      <c r="AF28" s="855"/>
      <c r="AG28" s="2"/>
      <c r="AH28" s="2"/>
      <c r="AI28" s="2"/>
    </row>
    <row r="29" spans="1:42" ht="21">
      <c r="A29" s="139"/>
      <c r="B29" s="856" t="s">
        <v>433</v>
      </c>
      <c r="C29" s="857"/>
      <c r="D29" s="857"/>
      <c r="E29" s="857"/>
      <c r="F29" s="857"/>
      <c r="G29" s="857"/>
      <c r="H29" s="857"/>
      <c r="I29" s="857"/>
      <c r="J29" s="857"/>
      <c r="K29" s="857"/>
      <c r="L29" s="858"/>
      <c r="M29" s="853">
        <f>ROUNDDOWN(M65,-3)</f>
        <v>0</v>
      </c>
      <c r="N29" s="854"/>
      <c r="O29" s="854"/>
      <c r="P29" s="854"/>
      <c r="Q29" s="854"/>
      <c r="R29" s="854"/>
      <c r="S29" s="854"/>
      <c r="T29" s="854"/>
      <c r="U29" s="854"/>
      <c r="V29" s="854"/>
      <c r="W29" s="854"/>
      <c r="X29" s="854"/>
      <c r="Y29" s="854"/>
      <c r="Z29" s="854"/>
      <c r="AA29" s="854"/>
      <c r="AB29" s="854"/>
      <c r="AC29" s="854"/>
      <c r="AD29" s="854"/>
      <c r="AE29" s="854"/>
      <c r="AF29" s="855"/>
    </row>
    <row r="30" spans="1:42" s="341" customFormat="1" ht="20.25" customHeight="1">
      <c r="A30" s="342" t="s">
        <v>579</v>
      </c>
      <c r="B30" s="343"/>
      <c r="C30" s="343"/>
      <c r="D30" s="343"/>
      <c r="E30" s="343"/>
      <c r="F30" s="343"/>
      <c r="G30" s="343"/>
      <c r="H30" s="343"/>
      <c r="I30" s="343"/>
      <c r="J30" s="344"/>
      <c r="K30" s="345"/>
      <c r="L30" s="344"/>
      <c r="M30" s="940" t="e">
        <f>M31+M32</f>
        <v>#N/A</v>
      </c>
      <c r="N30" s="941"/>
      <c r="O30" s="941"/>
      <c r="P30" s="941"/>
      <c r="Q30" s="941"/>
      <c r="R30" s="941"/>
      <c r="S30" s="941"/>
      <c r="T30" s="941"/>
      <c r="U30" s="941"/>
      <c r="V30" s="941"/>
      <c r="W30" s="941"/>
      <c r="X30" s="941"/>
      <c r="Y30" s="941"/>
      <c r="Z30" s="941"/>
      <c r="AA30" s="941"/>
      <c r="AB30" s="941"/>
      <c r="AC30" s="941"/>
      <c r="AD30" s="941"/>
      <c r="AE30" s="941"/>
      <c r="AF30" s="942"/>
      <c r="AG30" s="340"/>
    </row>
    <row r="31" spans="1:42" s="347" customFormat="1" ht="20.25" customHeight="1">
      <c r="A31" s="346"/>
      <c r="B31" s="943" t="s">
        <v>432</v>
      </c>
      <c r="C31" s="944"/>
      <c r="D31" s="944"/>
      <c r="E31" s="944"/>
      <c r="F31" s="944"/>
      <c r="G31" s="944"/>
      <c r="H31" s="944"/>
      <c r="I31" s="944"/>
      <c r="J31" s="944"/>
      <c r="K31" s="944"/>
      <c r="L31" s="945"/>
      <c r="M31" s="940" t="e">
        <f>ROUNDDOWN(M59,-3)</f>
        <v>#N/A</v>
      </c>
      <c r="N31" s="941"/>
      <c r="O31" s="941"/>
      <c r="P31" s="941"/>
      <c r="Q31" s="941"/>
      <c r="R31" s="941"/>
      <c r="S31" s="941"/>
      <c r="T31" s="941"/>
      <c r="U31" s="941"/>
      <c r="V31" s="941"/>
      <c r="W31" s="941"/>
      <c r="X31" s="941"/>
      <c r="Y31" s="941"/>
      <c r="Z31" s="941"/>
      <c r="AA31" s="941"/>
      <c r="AB31" s="941"/>
      <c r="AC31" s="941"/>
      <c r="AD31" s="941"/>
      <c r="AE31" s="941"/>
      <c r="AF31" s="942"/>
      <c r="AG31" s="341"/>
      <c r="AH31" s="341"/>
      <c r="AI31" s="341"/>
    </row>
    <row r="32" spans="1:42" s="339" customFormat="1" ht="21">
      <c r="A32" s="348"/>
      <c r="B32" s="943" t="s">
        <v>433</v>
      </c>
      <c r="C32" s="944"/>
      <c r="D32" s="944"/>
      <c r="E32" s="944"/>
      <c r="F32" s="944"/>
      <c r="G32" s="944"/>
      <c r="H32" s="944"/>
      <c r="I32" s="944"/>
      <c r="J32" s="944"/>
      <c r="K32" s="944"/>
      <c r="L32" s="945"/>
      <c r="M32" s="940">
        <f>ROUNDDOWN(M66,-3)</f>
        <v>0</v>
      </c>
      <c r="N32" s="941"/>
      <c r="O32" s="941"/>
      <c r="P32" s="941"/>
      <c r="Q32" s="941"/>
      <c r="R32" s="941"/>
      <c r="S32" s="941"/>
      <c r="T32" s="941"/>
      <c r="U32" s="941"/>
      <c r="V32" s="941"/>
      <c r="W32" s="941"/>
      <c r="X32" s="941"/>
      <c r="Y32" s="941"/>
      <c r="Z32" s="941"/>
      <c r="AA32" s="941"/>
      <c r="AB32" s="941"/>
      <c r="AC32" s="941"/>
      <c r="AD32" s="941"/>
      <c r="AE32" s="941"/>
      <c r="AF32" s="942"/>
    </row>
    <row r="33" spans="1:40" ht="9" customHeight="1">
      <c r="A33" s="301"/>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row>
    <row r="34" spans="1:40">
      <c r="A34" s="567" t="s">
        <v>16</v>
      </c>
      <c r="B34" s="568"/>
      <c r="C34" s="568"/>
      <c r="D34" s="568"/>
      <c r="E34" s="568"/>
      <c r="F34" s="568"/>
      <c r="G34" s="568"/>
      <c r="H34" s="568"/>
      <c r="I34" s="568"/>
      <c r="J34" s="568"/>
      <c r="K34" s="571" t="s">
        <v>17</v>
      </c>
      <c r="L34" s="572"/>
      <c r="M34" s="567" t="s">
        <v>18</v>
      </c>
      <c r="N34" s="568"/>
      <c r="O34" s="568"/>
      <c r="P34" s="568"/>
      <c r="Q34" s="568"/>
      <c r="R34" s="568"/>
      <c r="S34" s="568"/>
      <c r="T34" s="568"/>
      <c r="U34" s="568"/>
      <c r="V34" s="568"/>
      <c r="W34" s="568"/>
      <c r="X34" s="568"/>
      <c r="Y34" s="568"/>
      <c r="Z34" s="568"/>
      <c r="AA34" s="568"/>
      <c r="AB34" s="568"/>
      <c r="AC34" s="568"/>
      <c r="AD34" s="568"/>
      <c r="AE34" s="568"/>
      <c r="AF34" s="862"/>
    </row>
    <row r="35" spans="1:40">
      <c r="A35" s="569"/>
      <c r="B35" s="570"/>
      <c r="C35" s="570"/>
      <c r="D35" s="570"/>
      <c r="E35" s="570"/>
      <c r="F35" s="570"/>
      <c r="G35" s="570"/>
      <c r="H35" s="570"/>
      <c r="I35" s="570"/>
      <c r="J35" s="570"/>
      <c r="K35" s="573"/>
      <c r="L35" s="574"/>
      <c r="M35" s="863"/>
      <c r="N35" s="864"/>
      <c r="O35" s="864"/>
      <c r="P35" s="864"/>
      <c r="Q35" s="864"/>
      <c r="R35" s="864"/>
      <c r="S35" s="864"/>
      <c r="T35" s="864"/>
      <c r="U35" s="864"/>
      <c r="V35" s="864"/>
      <c r="W35" s="864"/>
      <c r="X35" s="864"/>
      <c r="Y35" s="864"/>
      <c r="Z35" s="864"/>
      <c r="AA35" s="864"/>
      <c r="AB35" s="864"/>
      <c r="AC35" s="864"/>
      <c r="AD35" s="864"/>
      <c r="AE35" s="864"/>
      <c r="AF35" s="865"/>
    </row>
    <row r="36" spans="1:40">
      <c r="A36" s="569"/>
      <c r="B36" s="570"/>
      <c r="C36" s="570"/>
      <c r="D36" s="570"/>
      <c r="E36" s="570"/>
      <c r="F36" s="570"/>
      <c r="G36" s="570"/>
      <c r="H36" s="570"/>
      <c r="I36" s="570"/>
      <c r="J36" s="570"/>
      <c r="K36" s="573"/>
      <c r="L36" s="574"/>
      <c r="M36" s="866" t="s">
        <v>7</v>
      </c>
      <c r="N36" s="866"/>
      <c r="O36" s="866"/>
      <c r="P36" s="866"/>
      <c r="Q36" s="866" t="s">
        <v>6</v>
      </c>
      <c r="R36" s="866"/>
      <c r="S36" s="866"/>
      <c r="T36" s="866"/>
      <c r="U36" s="866" t="s">
        <v>423</v>
      </c>
      <c r="V36" s="866"/>
      <c r="W36" s="866"/>
      <c r="X36" s="866"/>
      <c r="Y36" s="866" t="s">
        <v>20</v>
      </c>
      <c r="Z36" s="866"/>
      <c r="AA36" s="866"/>
      <c r="AB36" s="866"/>
      <c r="AC36" s="866" t="s">
        <v>21</v>
      </c>
      <c r="AD36" s="866"/>
      <c r="AE36" s="866"/>
      <c r="AF36" s="866"/>
    </row>
    <row r="37" spans="1:40" ht="14.25" thickBot="1">
      <c r="A37" s="569"/>
      <c r="B37" s="570"/>
      <c r="C37" s="570"/>
      <c r="D37" s="570"/>
      <c r="E37" s="570"/>
      <c r="F37" s="570"/>
      <c r="G37" s="570"/>
      <c r="H37" s="570"/>
      <c r="I37" s="570"/>
      <c r="J37" s="570"/>
      <c r="K37" s="573"/>
      <c r="L37" s="574"/>
      <c r="M37" s="923" t="s">
        <v>417</v>
      </c>
      <c r="N37" s="924"/>
      <c r="O37" s="925" t="s">
        <v>418</v>
      </c>
      <c r="P37" s="926"/>
      <c r="Q37" s="923" t="s">
        <v>417</v>
      </c>
      <c r="R37" s="924"/>
      <c r="S37" s="925" t="s">
        <v>418</v>
      </c>
      <c r="T37" s="926"/>
      <c r="U37" s="923" t="s">
        <v>417</v>
      </c>
      <c r="V37" s="924"/>
      <c r="W37" s="925" t="s">
        <v>418</v>
      </c>
      <c r="X37" s="926"/>
      <c r="Y37" s="923" t="s">
        <v>417</v>
      </c>
      <c r="Z37" s="924"/>
      <c r="AA37" s="925" t="s">
        <v>418</v>
      </c>
      <c r="AB37" s="926"/>
      <c r="AC37" s="923" t="s">
        <v>417</v>
      </c>
      <c r="AD37" s="924"/>
      <c r="AE37" s="925" t="s">
        <v>418</v>
      </c>
      <c r="AF37" s="926"/>
    </row>
    <row r="38" spans="1:40" ht="20.25" customHeight="1" thickBot="1">
      <c r="A38" s="397" t="s">
        <v>22</v>
      </c>
      <c r="B38" s="398"/>
      <c r="C38" s="398"/>
      <c r="D38" s="398"/>
      <c r="E38" s="398"/>
      <c r="F38" s="398"/>
      <c r="G38" s="398"/>
      <c r="H38" s="398"/>
      <c r="I38" s="398"/>
      <c r="J38" s="398"/>
      <c r="K38" s="877" t="s">
        <v>239</v>
      </c>
      <c r="L38" s="877"/>
      <c r="M38" s="876"/>
      <c r="N38" s="819"/>
      <c r="O38" s="819"/>
      <c r="P38" s="820"/>
      <c r="Q38" s="821"/>
      <c r="R38" s="819"/>
      <c r="S38" s="819"/>
      <c r="T38" s="820"/>
      <c r="U38" s="821"/>
      <c r="V38" s="819"/>
      <c r="W38" s="819"/>
      <c r="X38" s="820"/>
      <c r="Y38" s="821"/>
      <c r="Z38" s="819"/>
      <c r="AA38" s="819"/>
      <c r="AB38" s="820"/>
      <c r="AC38" s="821"/>
      <c r="AD38" s="819"/>
      <c r="AE38" s="819"/>
      <c r="AF38" s="922"/>
    </row>
    <row r="39" spans="1:40" ht="13.5" customHeight="1">
      <c r="A39" s="588" t="s">
        <v>24</v>
      </c>
      <c r="B39" s="589" t="s">
        <v>25</v>
      </c>
      <c r="C39" s="325" t="s">
        <v>26</v>
      </c>
      <c r="D39" s="325"/>
      <c r="E39" s="325"/>
      <c r="F39" s="325"/>
      <c r="G39" s="325"/>
      <c r="H39" s="325"/>
      <c r="I39" s="325"/>
      <c r="J39" s="325"/>
      <c r="K39" s="867" t="str">
        <f>'積算表（教育）'!K33:L33</f>
        <v>○</v>
      </c>
      <c r="L39" s="868"/>
      <c r="M39" s="816" t="e">
        <f>IF($K39="○",VLOOKUP(AU9,保育単価表,12,0),0)</f>
        <v>#N/A</v>
      </c>
      <c r="N39" s="817"/>
      <c r="O39" s="817" t="e">
        <f>IF($K39="○",VLOOKUP(AU9,保育単価表,15,0),0)</f>
        <v>#N/A</v>
      </c>
      <c r="P39" s="823"/>
      <c r="Q39" s="822" t="e">
        <f>IF($K39="○",VLOOKUP(AU8,保育単価表,12,0),0)</f>
        <v>#N/A</v>
      </c>
      <c r="R39" s="817"/>
      <c r="S39" s="817" t="e">
        <f>IF($K39="○",VLOOKUP(AU8,保育単価表,15,0),0)</f>
        <v>#N/A</v>
      </c>
      <c r="T39" s="823"/>
      <c r="U39" s="822" t="e">
        <f>IF($K39="○",VLOOKUP(AU7,保育単価表,12,0),0)</f>
        <v>#N/A</v>
      </c>
      <c r="V39" s="817"/>
      <c r="W39" s="817" t="e">
        <f>IF($K39="○",VLOOKUP(AU7,保育単価表,15,0),0)</f>
        <v>#N/A</v>
      </c>
      <c r="X39" s="818"/>
      <c r="Y39" s="816" t="e">
        <f>IF($K39="○",VLOOKUP(AU6,保育単価表,12,0),0)</f>
        <v>#N/A</v>
      </c>
      <c r="Z39" s="817"/>
      <c r="AA39" s="817" t="e">
        <f>IF($K39="○",VLOOKUP(AU6,保育単価表,15,0),0)</f>
        <v>#N/A</v>
      </c>
      <c r="AB39" s="818"/>
      <c r="AC39" s="816" t="e">
        <f>IF($K39="○",VLOOKUP(AU4,保育単価表,12,0),0)</f>
        <v>#N/A</v>
      </c>
      <c r="AD39" s="817"/>
      <c r="AE39" s="817" t="e">
        <f>IF($K39="○",VLOOKUP(AU4,保育単価表,15,0),0)</f>
        <v>#N/A</v>
      </c>
      <c r="AF39" s="818"/>
    </row>
    <row r="40" spans="1:40" ht="16.5">
      <c r="A40" s="588"/>
      <c r="B40" s="589"/>
      <c r="C40" s="326" t="s">
        <v>424</v>
      </c>
      <c r="D40" s="326"/>
      <c r="E40" s="326"/>
      <c r="F40" s="326"/>
      <c r="G40" s="326"/>
      <c r="H40" s="326"/>
      <c r="I40" s="326"/>
      <c r="J40" s="326"/>
      <c r="K40" s="869">
        <f>'積算表（教育）'!K36:L36</f>
        <v>0</v>
      </c>
      <c r="L40" s="870"/>
      <c r="M40" s="792"/>
      <c r="N40" s="793"/>
      <c r="O40" s="793"/>
      <c r="P40" s="796"/>
      <c r="Q40" s="795"/>
      <c r="R40" s="793"/>
      <c r="S40" s="793"/>
      <c r="T40" s="796"/>
      <c r="U40" s="795"/>
      <c r="V40" s="793"/>
      <c r="W40" s="793"/>
      <c r="X40" s="794"/>
      <c r="Y40" s="792">
        <f>IF($K40="○",VLOOKUP(AU6,保育単価表,20,0),0)</f>
        <v>0</v>
      </c>
      <c r="Z40" s="793"/>
      <c r="AA40" s="793">
        <f>IF($K40="○",VLOOKUP(AU6,保育単価表,20,0),0)</f>
        <v>0</v>
      </c>
      <c r="AB40" s="794"/>
      <c r="AC40" s="792"/>
      <c r="AD40" s="793"/>
      <c r="AE40" s="793"/>
      <c r="AF40" s="794"/>
    </row>
    <row r="41" spans="1:40" ht="16.5">
      <c r="A41" s="588"/>
      <c r="B41" s="589"/>
      <c r="C41" s="350" t="s">
        <v>425</v>
      </c>
      <c r="D41" s="351"/>
      <c r="E41" s="351"/>
      <c r="F41" s="351"/>
      <c r="G41" s="352"/>
      <c r="H41" s="351"/>
      <c r="I41" s="351"/>
      <c r="J41" s="351"/>
      <c r="K41" s="859"/>
      <c r="L41" s="860"/>
      <c r="M41" s="808">
        <f>IF($K41="○",VLOOKUP($AU$4,保育単価表,33,0),0)</f>
        <v>0</v>
      </c>
      <c r="N41" s="800"/>
      <c r="O41" s="800">
        <f>IF($K41="○",VLOOKUP($AU$4,保育単価表,33,0),0)</f>
        <v>0</v>
      </c>
      <c r="P41" s="805"/>
      <c r="Q41" s="804">
        <f>IF($K41="○",VLOOKUP($AU$4,保育単価表,33,0),0)</f>
        <v>0</v>
      </c>
      <c r="R41" s="800"/>
      <c r="S41" s="800">
        <f>IF($K41="○",VLOOKUP($AU$4,保育単価表,33,0),0)</f>
        <v>0</v>
      </c>
      <c r="T41" s="805"/>
      <c r="U41" s="804">
        <f>IF($K41="○",VLOOKUP($AU$4,保育単価表,33,0),0)</f>
        <v>0</v>
      </c>
      <c r="V41" s="800"/>
      <c r="W41" s="800">
        <f>IF($K41="○",VLOOKUP($AU$4,保育単価表,33,0),0)</f>
        <v>0</v>
      </c>
      <c r="X41" s="801"/>
      <c r="Y41" s="808">
        <f>IF($K41="○",VLOOKUP($AU$4,保育単価表,33,0),0)</f>
        <v>0</v>
      </c>
      <c r="Z41" s="800"/>
      <c r="AA41" s="800">
        <f>IF($K41="○",VLOOKUP($AU$4,保育単価表,33,0),0)</f>
        <v>0</v>
      </c>
      <c r="AB41" s="801"/>
      <c r="AC41" s="808">
        <f>IF($K41="○",VLOOKUP($AU$4,保育単価表,33,0),0)</f>
        <v>0</v>
      </c>
      <c r="AD41" s="800"/>
      <c r="AE41" s="800">
        <f>IF($K41="○",VLOOKUP($AU$4,保育単価表,33,0),0)</f>
        <v>0</v>
      </c>
      <c r="AF41" s="801"/>
    </row>
    <row r="42" spans="1:40" ht="17.25" thickBot="1">
      <c r="A42" s="588"/>
      <c r="B42" s="589"/>
      <c r="C42" s="366" t="s">
        <v>542</v>
      </c>
      <c r="D42" s="328"/>
      <c r="E42" s="328"/>
      <c r="F42" s="328"/>
      <c r="G42" s="329"/>
      <c r="H42" s="328"/>
      <c r="I42" s="328"/>
      <c r="J42" s="328"/>
      <c r="K42" s="874">
        <f>'積算表（教育）'!K40</f>
        <v>0</v>
      </c>
      <c r="L42" s="875"/>
      <c r="M42" s="921">
        <f>'積算表（教育）'!$U$40</f>
        <v>0</v>
      </c>
      <c r="N42" s="812"/>
      <c r="O42" s="809">
        <f>'積算表（教育）'!$U$40</f>
        <v>0</v>
      </c>
      <c r="P42" s="810"/>
      <c r="Q42" s="811">
        <f>'積算表（教育）'!$U$40</f>
        <v>0</v>
      </c>
      <c r="R42" s="812"/>
      <c r="S42" s="809">
        <f>'積算表（教育）'!$U$40</f>
        <v>0</v>
      </c>
      <c r="T42" s="810"/>
      <c r="U42" s="811">
        <f>'積算表（教育）'!$U$40</f>
        <v>0</v>
      </c>
      <c r="V42" s="812"/>
      <c r="W42" s="809">
        <f>'積算表（教育）'!$U$40</f>
        <v>0</v>
      </c>
      <c r="X42" s="810"/>
      <c r="Y42" s="811">
        <f>'積算表（教育）'!$U$40</f>
        <v>0</v>
      </c>
      <c r="Z42" s="812"/>
      <c r="AA42" s="809">
        <f>'積算表（教育）'!$U$40</f>
        <v>0</v>
      </c>
      <c r="AB42" s="810"/>
      <c r="AC42" s="811">
        <f>'積算表（教育）'!$U$40</f>
        <v>0</v>
      </c>
      <c r="AD42" s="812"/>
      <c r="AE42" s="809">
        <f>'積算表（教育）'!$U$40</f>
        <v>0</v>
      </c>
      <c r="AF42" s="810"/>
    </row>
    <row r="43" spans="1:40" ht="18" thickTop="1" thickBot="1">
      <c r="A43" s="588"/>
      <c r="B43" s="589"/>
      <c r="C43" s="592" t="s">
        <v>31</v>
      </c>
      <c r="D43" s="593"/>
      <c r="E43" s="593"/>
      <c r="F43" s="593"/>
      <c r="G43" s="593"/>
      <c r="H43" s="593"/>
      <c r="I43" s="593"/>
      <c r="J43" s="593"/>
      <c r="K43" s="594"/>
      <c r="L43" s="594"/>
      <c r="M43" s="802" t="e">
        <f>SUM(M39:N42)</f>
        <v>#N/A</v>
      </c>
      <c r="N43" s="803"/>
      <c r="O43" s="803" t="e">
        <f t="shared" ref="O43" si="0">SUM(O39:P42)</f>
        <v>#N/A</v>
      </c>
      <c r="P43" s="807"/>
      <c r="Q43" s="802" t="e">
        <f t="shared" ref="Q43" si="1">SUM(Q39:R42)</f>
        <v>#N/A</v>
      </c>
      <c r="R43" s="803"/>
      <c r="S43" s="803" t="e">
        <f t="shared" ref="S43" si="2">SUM(S39:T42)</f>
        <v>#N/A</v>
      </c>
      <c r="T43" s="807"/>
      <c r="U43" s="802" t="e">
        <f t="shared" ref="U43" si="3">SUM(U39:V42)</f>
        <v>#N/A</v>
      </c>
      <c r="V43" s="803"/>
      <c r="W43" s="803" t="e">
        <f t="shared" ref="W43" si="4">SUM(W39:X42)</f>
        <v>#N/A</v>
      </c>
      <c r="X43" s="806"/>
      <c r="Y43" s="861" t="e">
        <f t="shared" ref="Y43" si="5">SUM(Y39:Z42)</f>
        <v>#N/A</v>
      </c>
      <c r="Z43" s="803"/>
      <c r="AA43" s="803" t="e">
        <f t="shared" ref="AA43" si="6">SUM(AA39:AB42)</f>
        <v>#N/A</v>
      </c>
      <c r="AB43" s="806"/>
      <c r="AC43" s="861" t="e">
        <f t="shared" ref="AC43" si="7">SUM(AC39:AD42)</f>
        <v>#N/A</v>
      </c>
      <c r="AD43" s="803"/>
      <c r="AE43" s="803" t="e">
        <f t="shared" ref="AE43" si="8">SUM(AE39:AF42)</f>
        <v>#N/A</v>
      </c>
      <c r="AF43" s="806"/>
      <c r="AN43" s="140" t="s">
        <v>578</v>
      </c>
    </row>
    <row r="44" spans="1:40" ht="33" customHeight="1">
      <c r="A44" s="588"/>
      <c r="B44" s="411" t="s">
        <v>32</v>
      </c>
      <c r="C44" s="882" t="s">
        <v>426</v>
      </c>
      <c r="D44" s="883"/>
      <c r="E44" s="883"/>
      <c r="F44" s="883"/>
      <c r="G44" s="883"/>
      <c r="H44" s="883"/>
      <c r="I44" s="883"/>
      <c r="J44" s="884"/>
      <c r="K44" s="416"/>
      <c r="L44" s="417"/>
      <c r="M44" s="799">
        <f>IF($K44="○",VLOOKUP($AU$4,保育単価表,51,0),0)</f>
        <v>0</v>
      </c>
      <c r="N44" s="797"/>
      <c r="O44" s="797">
        <f>IF($K44="○",VLOOKUP($AU$4,保育単価表,51,0),0)</f>
        <v>0</v>
      </c>
      <c r="P44" s="825"/>
      <c r="Q44" s="824">
        <f>IF($K44="○",VLOOKUP($AU$4,保育単価表,51,0),0)</f>
        <v>0</v>
      </c>
      <c r="R44" s="797"/>
      <c r="S44" s="797">
        <f>IF($K44="○",VLOOKUP($AU$4,保育単価表,51,0),0)</f>
        <v>0</v>
      </c>
      <c r="T44" s="825"/>
      <c r="U44" s="824">
        <f>IF($K44="○",VLOOKUP($AU$4,保育単価表,51,0),0)</f>
        <v>0</v>
      </c>
      <c r="V44" s="797"/>
      <c r="W44" s="797">
        <f>IF($K44="○",VLOOKUP($AU$4,保育単価表,51,0),0)</f>
        <v>0</v>
      </c>
      <c r="X44" s="798"/>
      <c r="Y44" s="799">
        <f>IF($K44="○",VLOOKUP($AU$4,保育単価表,51,0),0)</f>
        <v>0</v>
      </c>
      <c r="Z44" s="797"/>
      <c r="AA44" s="797">
        <f>IF($K44="○",VLOOKUP($AU$4,保育単価表,51,0),0)</f>
        <v>0</v>
      </c>
      <c r="AB44" s="798"/>
      <c r="AC44" s="799">
        <f>IF($K44="○",VLOOKUP($AU$4,保育単価表,51,0),0)</f>
        <v>0</v>
      </c>
      <c r="AD44" s="797"/>
      <c r="AE44" s="797">
        <f>IF($K44="○",VLOOKUP($AU$4,保育単価表,51,0),0)</f>
        <v>0</v>
      </c>
      <c r="AF44" s="798"/>
      <c r="AN44" s="140" t="s">
        <v>576</v>
      </c>
    </row>
    <row r="45" spans="1:40" ht="33" customHeight="1">
      <c r="A45" s="588"/>
      <c r="B45" s="411"/>
      <c r="C45" s="885" t="s">
        <v>543</v>
      </c>
      <c r="D45" s="886"/>
      <c r="E45" s="886"/>
      <c r="F45" s="886"/>
      <c r="G45" s="886"/>
      <c r="H45" s="886"/>
      <c r="I45" s="886"/>
      <c r="J45" s="887"/>
      <c r="K45" s="432"/>
      <c r="L45" s="433"/>
      <c r="M45" s="792">
        <f>-IF($K$45="1日",IF((M39+M40+M41)*VLOOKUP($AU$7,保育単価表,55,0)&lt;10,INT((M39+M40+M41)*VLOOKUP($AU$7,保育単価表,55,0)),ROUNDDOWN((M39+M40+M41)*VLOOKUP($AU$7,保育単価表,55,0),-1)),IF($K$45="2日",IF((M39+M40+M41)*VLOOKUP($AU$7,保育単価表,56,0)&lt;10,INT((M39+M40+M41)*VLOOKUP($AU$7,保育単価表,56,0)),ROUNDDOWN((M39+M40+M41)*VLOOKUP($AU$7,保育単価表,56,0),-1)),IF($K$45="3日以上",IF((M39+M40+M41)*VLOOKUP($AU$7,保育単価表,57,0)&lt;10,INT((M39+M40+M41)*VLOOKUP($AU$7,保育単価表,57,0)),ROUNDDOWN((M39+M40+M41)*VLOOKUP($AU$7,保育単価表,57,0),-1)),IF($K$45="全て",IF((M39+M40+M41)*VLOOKUP($AU$7,保育単価表,58,0)&lt;10,INT((M39+M40+M41)*VLOOKUP($AU$7,保育単価表,58,0)),ROUNDDOWN((M39+M40+M41)*VLOOKUP($AU$7,保育単価表,58,0),-1)),0))))</f>
        <v>0</v>
      </c>
      <c r="N45" s="793"/>
      <c r="O45" s="792">
        <f>-IF($K$45="1日",IF((O39+O40+O41)*VLOOKUP($AU$7,保育単価表,55,0)&lt;10,INT((O39+O40+O41)*VLOOKUP($AU$7,保育単価表,55,0)),ROUNDDOWN((O39+O40+O41)*VLOOKUP($AU$7,保育単価表,55,0),-1)),IF($K$45="2日",IF((O39+O40+O41)*VLOOKUP($AU$7,保育単価表,56,0)&lt;10,INT((O39+O40+O41)*VLOOKUP($AU$7,保育単価表,56,0)),ROUNDDOWN((O39+O40+O41)*VLOOKUP($AU$7,保育単価表,56,0),-1)),IF($K$45="3日以上",IF((O39+O40+O41)*VLOOKUP($AU$7,保育単価表,57,0)&lt;10,INT((O39+O40+O41)*VLOOKUP($AU$7,保育単価表,57,0)),ROUNDDOWN((O39+O40+O41)*VLOOKUP($AU$7,保育単価表,57,0),-1)),IF($K$45="全て",IF((O39+O40+O41)*VLOOKUP($AU$7,保育単価表,58,0)&lt;10,INT((O39+O40+O41)*VLOOKUP($AU$7,保育単価表,58,0)),ROUNDDOWN((O39+O40+O41)*VLOOKUP($AU$7,保育単価表,58,0),-1)),0))))</f>
        <v>0</v>
      </c>
      <c r="P45" s="796"/>
      <c r="Q45" s="795">
        <f>-IF($K$45="1日",IF((Q39+Q40+Q41)*VLOOKUP($AU$7,保育単価表,55,0)&lt;10,INT((Q39+Q40+Q41)*VLOOKUP($AU$7,保育単価表,55,0)),ROUNDDOWN((Q39+Q40+Q41)*VLOOKUP($AU$7,保育単価表,55,0),-1)),IF($K$45="2日",IF((Q39+Q40+Q41)*VLOOKUP($AU$7,保育単価表,56,0)&lt;10,INT((Q39+Q40+Q41)*VLOOKUP($AU$7,保育単価表,56,0)),ROUNDDOWN((Q39+Q40+Q41)*VLOOKUP($AU$7,保育単価表,56,0),-1)),IF($K$45="3日以上",IF((Q39+Q40+Q41)*VLOOKUP($AU$7,保育単価表,57,0)&lt;10,INT((Q39+Q40+Q41)*VLOOKUP($AU$7,保育単価表,57,0)),ROUNDDOWN((Q39+Q40+Q41)*VLOOKUP($AU$7,保育単価表,57,0),-1)),IF($K$45="全て",IF((Q39+Q40+Q41)*VLOOKUP($AU$7,保育単価表,58,0)&lt;10,INT((Q39+Q40+Q41)*VLOOKUP($AU$7,保育単価表,58,0)),ROUNDDOWN((Q39+Q40+Q41)*VLOOKUP($AU$7,保育単価表,58,0),-1)),0))))</f>
        <v>0</v>
      </c>
      <c r="R45" s="793"/>
      <c r="S45" s="792">
        <f>-IF($K$45="1日",IF((S39+S40+S41)*VLOOKUP($AU$7,保育単価表,55,0)&lt;10,INT((S39+S40+S41)*VLOOKUP($AU$7,保育単価表,55,0)),ROUNDDOWN((S39+S40+S41)*VLOOKUP($AU$7,保育単価表,55,0),-1)),IF($K$45="2日",IF((S39+S40+S41)*VLOOKUP($AU$7,保育単価表,56,0)&lt;10,INT((S39+S40+S41)*VLOOKUP($AU$7,保育単価表,56,0)),ROUNDDOWN((S39+S40+S41)*VLOOKUP($AU$7,保育単価表,56,0),-1)),IF($K$45="3日以上",IF((S39+S40+S41)*VLOOKUP($AU$7,保育単価表,57,0)&lt;10,INT((S39+S40+S41)*VLOOKUP($AU$7,保育単価表,57,0)),ROUNDDOWN((S39+S40+S41)*VLOOKUP($AU$7,保育単価表,57,0),-1)),IF($K$45="全て",IF((S39+S40+S41)*VLOOKUP($AU$7,保育単価表,58,0)&lt;10,INT((S39+S40+S41)*VLOOKUP($AU$7,保育単価表,58,0)),ROUNDDOWN((S39+S40+S41)*VLOOKUP($AU$7,保育単価表,58,0),-1)),0))))</f>
        <v>0</v>
      </c>
      <c r="T45" s="794"/>
      <c r="U45" s="792">
        <f>-IF($K$45="1日",IF((U39+U40+U41)*VLOOKUP($AU$7,保育単価表,55,0)&lt;10,INT((U39+U40+U41)*VLOOKUP($AU$7,保育単価表,55,0)),ROUNDDOWN((U39+U40+U41)*VLOOKUP($AU$7,保育単価表,55,0),-1)),IF($K$45="2日",IF((U39+U40+U41)*VLOOKUP($AU$7,保育単価表,56,0)&lt;10,INT((U39+U40+U41)*VLOOKUP($AU$7,保育単価表,56,0)),ROUNDDOWN((U39+U40+U41)*VLOOKUP($AU$7,保育単価表,56,0),-1)),IF($K$45="3日以上",IF((U39+U40+U41)*VLOOKUP($AU$7,保育単価表,57,0)&lt;10,INT((U39+U40+U41)*VLOOKUP($AU$7,保育単価表,57,0)),ROUNDDOWN((U39+U40+U41)*VLOOKUP($AU$7,保育単価表,57,0),-1)),IF($K$45="全て",IF((U39+U40+U41)*VLOOKUP($AU$7,保育単価表,58,0)&lt;10,INT((U39+U40+U41)*VLOOKUP($AU$7,保育単価表,58,0)),ROUNDDOWN((U39+U40+U41)*VLOOKUP($AU$7,保育単価表,58,0),-1)),0))))</f>
        <v>0</v>
      </c>
      <c r="V45" s="793"/>
      <c r="W45" s="792">
        <f>-IF($K$45="1日",IF((W39+W40+W41)*VLOOKUP($AU$7,保育単価表,55,0)&lt;10,INT((W39+W40+W41)*VLOOKUP($AU$7,保育単価表,55,0)),ROUNDDOWN((W39+W40+W41)*VLOOKUP($AU$7,保育単価表,55,0),-1)),IF($K$45="2日",IF((W39+W40+W41)*VLOOKUP($AU$7,保育単価表,56,0)&lt;10,INT((W39+W40+W41)*VLOOKUP($AU$7,保育単価表,56,0)),ROUNDDOWN((W39+W40+W41)*VLOOKUP($AU$7,保育単価表,56,0),-1)),IF($K$45="3日以上",IF((W39+W40+W41)*VLOOKUP($AU$7,保育単価表,57,0)&lt;10,INT((W39+W40+W41)*VLOOKUP($AU$7,保育単価表,57,0)),ROUNDDOWN((W39+W40+W41)*VLOOKUP($AU$7,保育単価表,57,0),-1)),IF($K$45="全て",IF((W39+W40+W41)*VLOOKUP($AU$7,保育単価表,58,0)&lt;10,INT((W39+W40+W41)*VLOOKUP($AU$7,保育単価表,58,0)),ROUNDDOWN((W39+W40+W41)*VLOOKUP($AU$7,保育単価表,58,0),-1)),0))))</f>
        <v>0</v>
      </c>
      <c r="X45" s="796"/>
      <c r="Y45" s="795">
        <f>-IF($K$45="1日",IF((Y39+Y40+Y41)*VLOOKUP($AU$7,保育単価表,55,0)&lt;10,INT((Y39+Y40+Y41)*VLOOKUP($AU$7,保育単価表,55,0)),ROUNDDOWN((Y39+Y40+Y41)*VLOOKUP($AU$7,保育単価表,55,0),-1)),IF($K$45="2日",IF((Y39+Y40+Y41)*VLOOKUP($AU$7,保育単価表,56,0)&lt;10,INT((Y39+Y40+Y41)*VLOOKUP($AU$7,保育単価表,56,0)),ROUNDDOWN((Y39+Y40+Y41)*VLOOKUP($AU$7,保育単価表,56,0),-1)),IF($K$45="3日以上",IF((Y39+Y40+Y41)*VLOOKUP($AU$7,保育単価表,57,0)&lt;10,INT((Y39+Y40+Y41)*VLOOKUP($AU$7,保育単価表,57,0)),ROUNDDOWN((Y39+Y40+Y41)*VLOOKUP($AU$7,保育単価表,57,0),-1)),IF($K$45="全て",IF((Y39+Y40+Y41)*VLOOKUP($AU$7,保育単価表,58,0)&lt;10,INT((Y39+Y40+Y41)*VLOOKUP($AU$7,保育単価表,58,0)),ROUNDDOWN((Y39+Y40+Y41)*VLOOKUP($AU$7,保育単価表,58,0),-1)),0))))</f>
        <v>0</v>
      </c>
      <c r="Z45" s="793"/>
      <c r="AA45" s="792">
        <f>-IF($K$45="1日",IF((AA39+AA40+AA41)*VLOOKUP($AU$7,保育単価表,55,0)&lt;10,INT((AA39+AA40+AA41)*VLOOKUP($AU$7,保育単価表,55,0)),ROUNDDOWN((AA39+AA40+AA41)*VLOOKUP($AU$7,保育単価表,55,0),-1)),IF($K$45="2日",IF((AA39+AA40+AA41)*VLOOKUP($AU$7,保育単価表,56,0)&lt;10,INT((AA39+AA40+AA41)*VLOOKUP($AU$7,保育単価表,56,0)),ROUNDDOWN((AA39+AA40+AA41)*VLOOKUP($AU$7,保育単価表,56,0),-1)),IF($K$45="3日以上",IF((AA39+AA40+AA41)*VLOOKUP($AU$7,保育単価表,57,0)&lt;10,INT((AA39+AA40+AA41)*VLOOKUP($AU$7,保育単価表,57,0)),ROUNDDOWN((AA39+AA40+AA41)*VLOOKUP($AU$7,保育単価表,57,0),-1)),IF($K$45="全て",IF((AA39+AA40+AA41)*VLOOKUP($AU$7,保育単価表,58,0)&lt;10,INT((AA39+AA40+AA41)*VLOOKUP($AU$7,保育単価表,58,0)),ROUNDDOWN((AA39+AA40+AA41)*VLOOKUP($AU$7,保育単価表,58,0),-1)),0))))</f>
        <v>0</v>
      </c>
      <c r="AB45" s="794"/>
      <c r="AC45" s="792">
        <f>-IF($K$45="1日",IF((AC39+AC40+AC41)*VLOOKUP($AU$7,保育単価表,55,0)&lt;10,INT((AC39+AC40+AC41)*VLOOKUP($AU$7,保育単価表,55,0)),ROUNDDOWN((AC39+AC40+AC41)*VLOOKUP($AU$7,保育単価表,55,0),-1)),IF($K$45="2日",IF((AC39+AC40+AC41)*VLOOKUP($AU$7,保育単価表,56,0)&lt;10,INT((AC39+AC40+AC41)*VLOOKUP($AU$7,保育単価表,56,0)),ROUNDDOWN((AC39+AC40+AC41)*VLOOKUP($AU$7,保育単価表,56,0),-1)),IF($K$45="3日以上",IF((AC39+AC40+AC41)*VLOOKUP($AU$7,保育単価表,57,0)&lt;10,INT((AC39+AC40+AC41)*VLOOKUP($AU$7,保育単価表,57,0)),ROUNDDOWN((AC39+AC40+AC41)*VLOOKUP($AU$7,保育単価表,57,0),-1)),IF($K$45="全て",IF((AC39+AC40+AC41)*VLOOKUP($AU$7,保育単価表,58,0)&lt;10,INT((AC39+AC40+AC41)*VLOOKUP($AU$7,保育単価表,58,0)),ROUNDDOWN((AC39+AC40+AC41)*VLOOKUP($AU$7,保育単価表,58,0),-1)),0))))</f>
        <v>0</v>
      </c>
      <c r="AD45" s="793"/>
      <c r="AE45" s="793">
        <f>-IF($K$45="1日",IF((AE39+AE40+AE41)*VLOOKUP($AU$7,保育単価表,55,0)&lt;10,INT((AE39+AE40+AE41)*VLOOKUP($AU$7,保育単価表,55,0)),ROUNDDOWN((AE39+AE40+AE41)*VLOOKUP($AU$7,保育単価表,55,0),-1)),IF($K$45="2日",IF((AE39+AE40+AE41)*VLOOKUP($AU$7,保育単価表,56,0)&lt;10,INT((AE39+AE40+AE41)*VLOOKUP($AU$7,保育単価表,56,0)),ROUNDDOWN((AE39+AE40+AE41)*VLOOKUP($AU$7,保育単価表,56,0),-1)),IF($K$45="3日以上",IF((AE39+AE40+AE41)*VLOOKUP($AU$7,保育単価表,57,0)&lt;10,INT((AE39+AE40+AE41)*VLOOKUP($AU$7,保育単価表,57,0)),ROUNDDOWN((AE39+AE40+AE41)*VLOOKUP($AU$7,保育単価表,57,0),-1)),IF($K$45="全て",IF((AE39+AE40+AE41)*VLOOKUP($AU$7,保育単価表,58,0)&lt;10,INT((AE39+AE40+AE41)*VLOOKUP($AU$7,保育単価表,58,0)),ROUNDDOWN((AE39+AE40+AE41)*VLOOKUP($AU$7,保育単価表,58,0),-1)),0))))</f>
        <v>0</v>
      </c>
      <c r="AF45" s="794"/>
      <c r="AN45" s="140" t="s">
        <v>577</v>
      </c>
    </row>
    <row r="46" spans="1:40" ht="75.75" customHeight="1">
      <c r="A46" s="588"/>
      <c r="B46" s="411"/>
      <c r="C46" s="871" t="s">
        <v>571</v>
      </c>
      <c r="D46" s="872"/>
      <c r="E46" s="872"/>
      <c r="F46" s="872"/>
      <c r="G46" s="872"/>
      <c r="H46" s="872"/>
      <c r="I46" s="872"/>
      <c r="J46" s="873"/>
      <c r="K46" s="420"/>
      <c r="L46" s="421"/>
      <c r="M46" s="792">
        <f>-IF($K46="○",VLOOKUP($AU$8,保育単価表,60,0),0)</f>
        <v>0</v>
      </c>
      <c r="N46" s="793"/>
      <c r="O46" s="793">
        <f>-IF($K46="○",VLOOKUP($AU$8,保育単価表,60,0),0)</f>
        <v>0</v>
      </c>
      <c r="P46" s="796"/>
      <c r="Q46" s="795">
        <f>-IF($K46="○",VLOOKUP($AU$8,保育単価表,60,0),0)</f>
        <v>0</v>
      </c>
      <c r="R46" s="793"/>
      <c r="S46" s="793">
        <f>-IF($K46="○",VLOOKUP($AU$8,保育単価表,60,0),0)</f>
        <v>0</v>
      </c>
      <c r="T46" s="796"/>
      <c r="U46" s="795">
        <f>-IF($K46="○",VLOOKUP($AU$8,保育単価表,60,0),0)</f>
        <v>0</v>
      </c>
      <c r="V46" s="793"/>
      <c r="W46" s="793">
        <f>-IF($K46="○",VLOOKUP($AU$8,保育単価表,60,0),0)</f>
        <v>0</v>
      </c>
      <c r="X46" s="794"/>
      <c r="Y46" s="792">
        <f>-IF($K46="○",VLOOKUP($AU$8,保育単価表,60,0),0)</f>
        <v>0</v>
      </c>
      <c r="Z46" s="793"/>
      <c r="AA46" s="793">
        <f>-IF($K46="○",VLOOKUP($AU$8,保育単価表,60,0),0)</f>
        <v>0</v>
      </c>
      <c r="AB46" s="794"/>
      <c r="AC46" s="792">
        <f>-IF($K46="○",VLOOKUP($AU$8,保育単価表,60,0),0)</f>
        <v>0</v>
      </c>
      <c r="AD46" s="793"/>
      <c r="AE46" s="793">
        <f>-IF($K46="○",VLOOKUP($AU$8,保育単価表,60,0),0)</f>
        <v>0</v>
      </c>
      <c r="AF46" s="794"/>
      <c r="AN46" s="140" t="s">
        <v>544</v>
      </c>
    </row>
    <row r="47" spans="1:40" ht="33" customHeight="1">
      <c r="A47" s="588"/>
      <c r="B47" s="411"/>
      <c r="C47" s="881" t="s">
        <v>33</v>
      </c>
      <c r="D47" s="881"/>
      <c r="E47" s="881"/>
      <c r="F47" s="881"/>
      <c r="G47" s="881"/>
      <c r="H47" s="881"/>
      <c r="I47" s="881"/>
      <c r="J47" s="881"/>
      <c r="K47" s="869">
        <f>'積算表（教育）'!K46:L46</f>
        <v>0</v>
      </c>
      <c r="L47" s="870"/>
      <c r="M47" s="793">
        <f>-IF($K47&gt;0,VLOOKUP($AU$8,保育単価表,62,0)*$K$47,0)</f>
        <v>0</v>
      </c>
      <c r="N47" s="796"/>
      <c r="O47" s="793">
        <f>-IF($K47&gt;0,VLOOKUP($AU$8,保育単価表,62,0)*$K$47,0)</f>
        <v>0</v>
      </c>
      <c r="P47" s="796"/>
      <c r="Q47" s="795">
        <f>-IF($K47&gt;0,VLOOKUP($AU$8,保育単価表,62,0)*$K$47,0)</f>
        <v>0</v>
      </c>
      <c r="R47" s="796"/>
      <c r="S47" s="793">
        <f>-IF($K47&gt;0,VLOOKUP($AU$8,保育単価表,62,0)*$K$47,0)</f>
        <v>0</v>
      </c>
      <c r="T47" s="796"/>
      <c r="U47" s="795">
        <f>-IF($K47&gt;0,VLOOKUP($AU$8,保育単価表,62,0)*$K$47,0)</f>
        <v>0</v>
      </c>
      <c r="V47" s="796"/>
      <c r="W47" s="793">
        <f>-IF($K47&gt;0,VLOOKUP($AU$8,保育単価表,62,0)*$K$47,0)</f>
        <v>0</v>
      </c>
      <c r="X47" s="796"/>
      <c r="Y47" s="795">
        <f>-IF($K47&gt;0,VLOOKUP($AU$8,保育単価表,62,0)*$K$47,0)</f>
        <v>0</v>
      </c>
      <c r="Z47" s="793"/>
      <c r="AA47" s="793">
        <f>-IF($K47&gt;0,VLOOKUP($AU$8,保育単価表,62,0)*$K$47,0)</f>
        <v>0</v>
      </c>
      <c r="AB47" s="794"/>
      <c r="AC47" s="792">
        <f>-IF($K47&gt;0,VLOOKUP($AU$8,保育単価表,62,0)*$K$47,0)</f>
        <v>0</v>
      </c>
      <c r="AD47" s="796"/>
      <c r="AE47" s="793">
        <f>-IF($K47&gt;0,VLOOKUP($AU$8,保育単価表,62,0)*$K$47,0)</f>
        <v>0</v>
      </c>
      <c r="AF47" s="794"/>
      <c r="AN47" s="140" t="s">
        <v>545</v>
      </c>
    </row>
    <row r="48" spans="1:40" ht="28.5" customHeight="1">
      <c r="A48" s="588"/>
      <c r="B48" s="411"/>
      <c r="C48" s="440" t="s">
        <v>202</v>
      </c>
      <c r="D48" s="441"/>
      <c r="E48" s="441"/>
      <c r="F48" s="441"/>
      <c r="G48" s="441"/>
      <c r="H48" s="441"/>
      <c r="I48" s="441"/>
      <c r="J48" s="442"/>
      <c r="K48" s="859"/>
      <c r="L48" s="860"/>
      <c r="M48" s="792">
        <f>-IF($K48&gt;0,VLOOKUP($AU$8,保育単価表,64,0)*$K$48,0)</f>
        <v>0</v>
      </c>
      <c r="N48" s="793"/>
      <c r="O48" s="793">
        <f>-IF($K48&gt;0,VLOOKUP($AU$8,保育単価表,64,0)*$K$48,0)</f>
        <v>0</v>
      </c>
      <c r="P48" s="796"/>
      <c r="Q48" s="795">
        <f>-IF($K48&gt;0,VLOOKUP($AU$8,保育単価表,64,0)*$K$48,0)</f>
        <v>0</v>
      </c>
      <c r="R48" s="793"/>
      <c r="S48" s="793">
        <f>-IF($K48&gt;0,VLOOKUP($AU$8,保育単価表,64,0)*$K$48,0)</f>
        <v>0</v>
      </c>
      <c r="T48" s="796"/>
      <c r="U48" s="795">
        <f>-IF($K48&gt;0,VLOOKUP($AU$8,保育単価表,64,0)*$K$48,0)</f>
        <v>0</v>
      </c>
      <c r="V48" s="793"/>
      <c r="W48" s="793">
        <f>-IF($K48&gt;0,VLOOKUP($AU$8,保育単価表,64,0)*$K$48,0)</f>
        <v>0</v>
      </c>
      <c r="X48" s="796"/>
      <c r="Y48" s="795">
        <f>-IF($K48&gt;0,VLOOKUP($AU$8,保育単価表,64,0)*$K$48,0)</f>
        <v>0</v>
      </c>
      <c r="Z48" s="793"/>
      <c r="AA48" s="793">
        <f>-IF($K48&gt;0,VLOOKUP($AU$8,保育単価表,64,0)*$K$48,0)</f>
        <v>0</v>
      </c>
      <c r="AB48" s="796"/>
      <c r="AC48" s="795">
        <f>-IF($K48&gt;0,VLOOKUP($AU$8,保育単価表,64,0)*$K$48,0)</f>
        <v>0</v>
      </c>
      <c r="AD48" s="793"/>
      <c r="AE48" s="793">
        <f>-IF($K48&gt;0,VLOOKUP($AU$8,保育単価表,64,0)*$K$48,0)</f>
        <v>0</v>
      </c>
      <c r="AF48" s="796"/>
    </row>
    <row r="49" spans="1:42" ht="17.25" thickBot="1">
      <c r="A49" s="588"/>
      <c r="B49" s="411"/>
      <c r="C49" s="880" t="s">
        <v>34</v>
      </c>
      <c r="D49" s="880"/>
      <c r="E49" s="880"/>
      <c r="F49" s="880"/>
      <c r="G49" s="880"/>
      <c r="H49" s="880"/>
      <c r="I49" s="880"/>
      <c r="J49" s="880"/>
      <c r="K49" s="429"/>
      <c r="L49" s="430"/>
      <c r="M49" s="812">
        <f>-IF($K49="○",IF((M43+M44+M45+M46+M47+M48)*(1-VLOOKUP($AU$8,保育単価表,70,0))&lt;10,INT((M43+M44+M45+M46+M47+M48)*(1-VLOOKUP($AU$8,保育単価表,70,0))),ROUNDDOWN((M43+M44+M45+M46+M47+M48)*(1-VLOOKUP($AU$8,保育単価表,70,0)),-1)),0)</f>
        <v>0</v>
      </c>
      <c r="N49" s="850"/>
      <c r="O49" s="812">
        <f>-IF($K49="○",IF((O43+O44+O45+O46+O47+O48)*(1-VLOOKUP($AU$8,保育単価表,70,0))&lt;10,INT((O43+O44+O45+O46+O47+O48)*(1-VLOOKUP($AU$8,保育単価表,70,0))),ROUNDDOWN((O43+O44+O45+O46+O47+O48)*(1-VLOOKUP($AU$8,保育単価表,70,0)),-1)),0)</f>
        <v>0</v>
      </c>
      <c r="P49" s="809"/>
      <c r="Q49" s="851">
        <f>-IF($K49="○",IF((Q43+Q44+Q45+Q46+Q47+Q48)*(1-VLOOKUP($AU$8,保育単価表,70,0))&lt;10,INT((Q43+Q44+Q45+Q46+Q47+Q48)*(1-VLOOKUP($AU$8,保育単価表,70,0))),ROUNDDOWN((Q43+Q44+Q45+Q46+Q47+Q48)*(1-VLOOKUP($AU$8,保育単価表,70,0)),-1)),0)</f>
        <v>0</v>
      </c>
      <c r="R49" s="850"/>
      <c r="S49" s="812">
        <f>-IF($K49="○",IF((S43+S44+S45+S46+S47+S48)*(1-VLOOKUP($AU$8,保育単価表,70,0))&lt;10,INT((S43+S44+S45+S46+S47+S48)*(1-VLOOKUP($AU$8,保育単価表,70,0))),ROUNDDOWN((S43+S44+S45+S46+S47+S48)*(1-VLOOKUP($AU$8,保育単価表,70,0)),-1)),0)</f>
        <v>0</v>
      </c>
      <c r="T49" s="852"/>
      <c r="U49" s="812">
        <f>-IF($K49="○",IF((U43+U44+U45+U46+U47+U48)*(1-VLOOKUP($AU$8,保育単価表,70,0))&lt;10,INT((U43+U44+U45+U46+U47+U48)*(1-VLOOKUP($AU$8,保育単価表,70,0))),ROUNDDOWN((U43+U44+U45+U46+U47+U48)*(1-VLOOKUP($AU$8,保育単価表,70,0)),-1)),0)</f>
        <v>0</v>
      </c>
      <c r="V49" s="850"/>
      <c r="W49" s="812">
        <f>-IF($K49="○",IF((W43+W44+W45+W46+W47+W48)*(1-VLOOKUP($AU$8,保育単価表,70,0))&lt;10,INT((W43+W44+W45+W46+W47+W48)*(1-VLOOKUP($AU$8,保育単価表,70,0))),ROUNDDOWN((W43+W44+W45+W46+W47+W48)*(1-VLOOKUP($AU$8,保育単価表,70,0)),-1)),0)</f>
        <v>0</v>
      </c>
      <c r="X49" s="809"/>
      <c r="Y49" s="851">
        <f>-IF($K49="○",IF((Y43+Y44+Y45+Y46+Y47+Y48)*(1-VLOOKUP($AU$8,保育単価表,70,0))&lt;10,INT((Y43+Y44+Y45+Y46+Y47+Y48)*(1-VLOOKUP($AU$8,保育単価表,70,0))),ROUNDDOWN((Y43+Y44+Y45+Y46+Y47+Y48)*(1-VLOOKUP($AU$8,保育単価表,70,0)),-1)),0)</f>
        <v>0</v>
      </c>
      <c r="Z49" s="850"/>
      <c r="AA49" s="812">
        <f>-IF($K49="○",IF((AA43+AA44+AA45+AA46+AA47+AA48)*(1-VLOOKUP($AU$8,保育単価表,70,0))&lt;10,INT((AA43+AA44+AA45+AA46+AA47+AA48)*(1-VLOOKUP($AU$8,保育単価表,70,0))),ROUNDDOWN((AA43+AA44+AA45+AA46+AA47+AA48)*(1-VLOOKUP($AU$8,保育単価表,70,0)),-1)),0)</f>
        <v>0</v>
      </c>
      <c r="AB49" s="852"/>
      <c r="AC49" s="812">
        <f>-IF($K49="○",IF((AC43+AC44+AC45+AC46+AC47+AC48)*(1-VLOOKUP($AU$8,保育単価表,70,0))&lt;10,INT((AC43+AC44+AC45+AC46+AC47+AC48)*(1-VLOOKUP($AU$8,保育単価表,70,0))),ROUNDDOWN((AC43+AC44+AC45+AC46+AC47+AC48)*(1-VLOOKUP($AU$8,保育単価表,70,0)),-1)),0)</f>
        <v>0</v>
      </c>
      <c r="AD49" s="850"/>
      <c r="AE49" s="850">
        <f>-IF($K49="○",IF((AE43+AE44+AE45+AE46+AE47+AE48)*(1-VLOOKUP($AU$8,保育単価表,70,0))&lt;10,INT((AE43+AE44+AE45+AE46+AE47+AE48)*(1-VLOOKUP($AU$8,保育単価表,70,0))),ROUNDDOWN((AE43+AE44+AE45+AE46+AE47+AE48)*(1-VLOOKUP($AU$8,保育単価表,70,0)),-1)),0)</f>
        <v>0</v>
      </c>
      <c r="AF49" s="852"/>
    </row>
    <row r="50" spans="1:42" ht="18" thickTop="1" thickBot="1">
      <c r="A50" s="588"/>
      <c r="B50" s="411"/>
      <c r="C50" s="878" t="s">
        <v>427</v>
      </c>
      <c r="D50" s="879"/>
      <c r="E50" s="879"/>
      <c r="F50" s="879"/>
      <c r="G50" s="879"/>
      <c r="H50" s="879"/>
      <c r="I50" s="879"/>
      <c r="J50" s="879"/>
      <c r="K50" s="879"/>
      <c r="L50" s="879"/>
      <c r="M50" s="824">
        <f>SUM(M44:N49)</f>
        <v>0</v>
      </c>
      <c r="N50" s="797"/>
      <c r="O50" s="797">
        <f t="shared" ref="O50" si="9">SUM(O44:P49)</f>
        <v>0</v>
      </c>
      <c r="P50" s="825"/>
      <c r="Q50" s="824">
        <f t="shared" ref="Q50" si="10">SUM(Q44:R49)</f>
        <v>0</v>
      </c>
      <c r="R50" s="797"/>
      <c r="S50" s="797">
        <f t="shared" ref="S50" si="11">SUM(S44:T49)</f>
        <v>0</v>
      </c>
      <c r="T50" s="825"/>
      <c r="U50" s="824">
        <f t="shared" ref="U50" si="12">SUM(U44:V49)</f>
        <v>0</v>
      </c>
      <c r="V50" s="797"/>
      <c r="W50" s="797">
        <f t="shared" ref="W50" si="13">SUM(W44:X49)</f>
        <v>0</v>
      </c>
      <c r="X50" s="798"/>
      <c r="Y50" s="799">
        <f t="shared" ref="Y50" si="14">SUM(Y44:Z49)</f>
        <v>0</v>
      </c>
      <c r="Z50" s="797"/>
      <c r="AA50" s="797">
        <f t="shared" ref="AA50" si="15">SUM(AA44:AB49)</f>
        <v>0</v>
      </c>
      <c r="AB50" s="798"/>
      <c r="AC50" s="799">
        <f t="shared" ref="AC50" si="16">SUM(AC44:AD49)</f>
        <v>0</v>
      </c>
      <c r="AD50" s="797"/>
      <c r="AE50" s="797">
        <f t="shared" ref="AE50" si="17">SUM(AE44:AF49)</f>
        <v>0</v>
      </c>
      <c r="AF50" s="798"/>
    </row>
    <row r="51" spans="1:42" ht="31.5" customHeight="1">
      <c r="A51" s="588"/>
      <c r="B51" s="928" t="s">
        <v>36</v>
      </c>
      <c r="C51" s="360" t="s">
        <v>161</v>
      </c>
      <c r="D51" s="325"/>
      <c r="E51" s="325"/>
      <c r="F51" s="325"/>
      <c r="G51" s="361"/>
      <c r="H51" s="325"/>
      <c r="I51" s="325"/>
      <c r="J51" s="325"/>
      <c r="K51" s="416"/>
      <c r="L51" s="417"/>
      <c r="M51" s="929">
        <f>IF($K51="A",IF(AP51/SUM($M$38:$AF$38)&lt;10,INT(AP51/SUM($M$38:$AF$38)),ROUNDDOWN(AP51/SUM($M$38:$AF$38),-1)),IF($K51="B",IF(AP53/SUM($M$38:$AF$38)&lt;10,INT(AP53/SUM($M$38:$AF$38)),ROUNDDOWN(AP53/SUM($M$38:$AF$38),-1)),0))</f>
        <v>0</v>
      </c>
      <c r="N51" s="929"/>
      <c r="O51" s="929"/>
      <c r="P51" s="929"/>
      <c r="Q51" s="929"/>
      <c r="R51" s="929"/>
      <c r="S51" s="929"/>
      <c r="T51" s="929"/>
      <c r="U51" s="929"/>
      <c r="V51" s="929"/>
      <c r="W51" s="929"/>
      <c r="X51" s="929"/>
      <c r="Y51" s="929"/>
      <c r="Z51" s="929"/>
      <c r="AA51" s="929"/>
      <c r="AB51" s="929"/>
      <c r="AC51" s="929"/>
      <c r="AD51" s="929"/>
      <c r="AE51" s="929"/>
      <c r="AF51" s="930"/>
      <c r="AN51" s="140" t="s">
        <v>439</v>
      </c>
      <c r="AO51" s="140" t="s">
        <v>440</v>
      </c>
      <c r="AP51" s="140">
        <v>240</v>
      </c>
    </row>
    <row r="52" spans="1:42" ht="31.5" customHeight="1" thickBot="1">
      <c r="A52" s="588"/>
      <c r="B52" s="928"/>
      <c r="C52" s="934" t="s">
        <v>572</v>
      </c>
      <c r="D52" s="935"/>
      <c r="E52" s="935"/>
      <c r="F52" s="935"/>
      <c r="G52" s="935"/>
      <c r="H52" s="935"/>
      <c r="I52" s="935"/>
      <c r="J52" s="935"/>
      <c r="K52" s="429"/>
      <c r="L52" s="939"/>
      <c r="M52" s="936">
        <f>IF($K52="配置",IF(AP54/SUM(M38:AF38)&lt;10,INT(AP54/SUM(M38:AF38)),ROUNDDOWN(AP54/SUM(M38:AF38),-1)),IF($K52="兼務",IF(AP55/SUM(M38:AF38)&lt;10,INT(AP55/SUM(M38:AF38)),ROUNDDOWN(AP55/SUM(M38:AF38),-1)),0))</f>
        <v>0</v>
      </c>
      <c r="N52" s="937"/>
      <c r="O52" s="937"/>
      <c r="P52" s="937"/>
      <c r="Q52" s="937"/>
      <c r="R52" s="937"/>
      <c r="S52" s="937"/>
      <c r="T52" s="937"/>
      <c r="U52" s="937"/>
      <c r="V52" s="937"/>
      <c r="W52" s="937"/>
      <c r="X52" s="937"/>
      <c r="Y52" s="937"/>
      <c r="Z52" s="937"/>
      <c r="AA52" s="937"/>
      <c r="AB52" s="937"/>
      <c r="AC52" s="937"/>
      <c r="AD52" s="937"/>
      <c r="AE52" s="937"/>
      <c r="AF52" s="938"/>
    </row>
    <row r="53" spans="1:42" ht="17.25" thickTop="1">
      <c r="A53" s="588"/>
      <c r="B53" s="928"/>
      <c r="C53" s="314"/>
      <c r="D53" s="314"/>
      <c r="E53" s="314"/>
      <c r="F53" s="314"/>
      <c r="G53" s="333"/>
      <c r="H53" s="314"/>
      <c r="I53" s="314"/>
      <c r="J53" s="314"/>
      <c r="K53" s="837" t="s">
        <v>39</v>
      </c>
      <c r="L53" s="838"/>
      <c r="M53" s="839">
        <f>M51+M52</f>
        <v>0</v>
      </c>
      <c r="N53" s="840"/>
      <c r="O53" s="840"/>
      <c r="P53" s="840"/>
      <c r="Q53" s="840"/>
      <c r="R53" s="840"/>
      <c r="S53" s="840"/>
      <c r="T53" s="840"/>
      <c r="U53" s="840"/>
      <c r="V53" s="840"/>
      <c r="W53" s="840"/>
      <c r="X53" s="840"/>
      <c r="Y53" s="840"/>
      <c r="Z53" s="840"/>
      <c r="AA53" s="840"/>
      <c r="AB53" s="840"/>
      <c r="AC53" s="840"/>
      <c r="AD53" s="840"/>
      <c r="AE53" s="840"/>
      <c r="AF53" s="841"/>
      <c r="AO53" s="140" t="s">
        <v>441</v>
      </c>
      <c r="AP53" s="140">
        <v>160</v>
      </c>
    </row>
    <row r="54" spans="1:42" ht="17.25">
      <c r="A54" s="403" t="s">
        <v>428</v>
      </c>
      <c r="B54" s="404"/>
      <c r="C54" s="404"/>
      <c r="D54" s="404"/>
      <c r="E54" s="404"/>
      <c r="F54" s="404"/>
      <c r="G54" s="404"/>
      <c r="H54" s="404"/>
      <c r="I54" s="404"/>
      <c r="J54" s="404"/>
      <c r="K54" s="404"/>
      <c r="L54" s="334" t="s">
        <v>240</v>
      </c>
      <c r="M54" s="931" t="e">
        <f>M43+M50+$M$53</f>
        <v>#N/A</v>
      </c>
      <c r="N54" s="932"/>
      <c r="O54" s="931" t="e">
        <f>O43+O50+$M$53</f>
        <v>#N/A</v>
      </c>
      <c r="P54" s="932"/>
      <c r="Q54" s="931" t="e">
        <f>Q43+Q50+$M$53</f>
        <v>#N/A</v>
      </c>
      <c r="R54" s="932"/>
      <c r="S54" s="931" t="e">
        <f>S43+S50+$M$53</f>
        <v>#N/A</v>
      </c>
      <c r="T54" s="932"/>
      <c r="U54" s="931" t="e">
        <f>U43+U50+$M$53</f>
        <v>#N/A</v>
      </c>
      <c r="V54" s="932"/>
      <c r="W54" s="931" t="e">
        <f>W43+W50+$M$53</f>
        <v>#N/A</v>
      </c>
      <c r="X54" s="932"/>
      <c r="Y54" s="931" t="e">
        <f>Y43+Y50+$M$53</f>
        <v>#N/A</v>
      </c>
      <c r="Z54" s="932"/>
      <c r="AA54" s="931" t="e">
        <f>AA43+AA50+$M$53</f>
        <v>#N/A</v>
      </c>
      <c r="AB54" s="932"/>
      <c r="AC54" s="931" t="e">
        <f>AC43+AC50+$M$53</f>
        <v>#N/A</v>
      </c>
      <c r="AD54" s="932"/>
      <c r="AE54" s="931" t="e">
        <f>AE43+AE50+$M$53</f>
        <v>#N/A</v>
      </c>
      <c r="AF54" s="933"/>
      <c r="AN54" s="140" t="s">
        <v>573</v>
      </c>
      <c r="AO54" s="140" t="s">
        <v>574</v>
      </c>
      <c r="AP54" s="140">
        <v>760</v>
      </c>
    </row>
    <row r="55" spans="1:42" ht="17.25">
      <c r="A55" s="397" t="s">
        <v>42</v>
      </c>
      <c r="B55" s="398"/>
      <c r="C55" s="398"/>
      <c r="D55" s="398"/>
      <c r="E55" s="398"/>
      <c r="F55" s="398"/>
      <c r="G55" s="398"/>
      <c r="H55" s="398"/>
      <c r="I55" s="398"/>
      <c r="J55" s="398"/>
      <c r="K55" s="398"/>
      <c r="L55" s="399"/>
      <c r="M55" s="931" t="e">
        <f>M54*M38</f>
        <v>#N/A</v>
      </c>
      <c r="N55" s="932"/>
      <c r="O55" s="931" t="e">
        <f>O54*O38</f>
        <v>#N/A</v>
      </c>
      <c r="P55" s="932"/>
      <c r="Q55" s="931" t="e">
        <f>Q54*Q38</f>
        <v>#N/A</v>
      </c>
      <c r="R55" s="932"/>
      <c r="S55" s="931" t="e">
        <f>S54*S38</f>
        <v>#N/A</v>
      </c>
      <c r="T55" s="932"/>
      <c r="U55" s="931" t="e">
        <f>U54*U38</f>
        <v>#N/A</v>
      </c>
      <c r="V55" s="932"/>
      <c r="W55" s="931" t="e">
        <f>W54*W38</f>
        <v>#N/A</v>
      </c>
      <c r="X55" s="932"/>
      <c r="Y55" s="931" t="e">
        <f>Y54*Y38</f>
        <v>#N/A</v>
      </c>
      <c r="Z55" s="932"/>
      <c r="AA55" s="931" t="e">
        <f>AA54*AA38</f>
        <v>#N/A</v>
      </c>
      <c r="AB55" s="932"/>
      <c r="AC55" s="931" t="e">
        <f>AC54*AC38</f>
        <v>#N/A</v>
      </c>
      <c r="AD55" s="932"/>
      <c r="AE55" s="931" t="e">
        <f>AE54*AE38</f>
        <v>#N/A</v>
      </c>
      <c r="AF55" s="933"/>
      <c r="AO55" s="140" t="s">
        <v>575</v>
      </c>
      <c r="AP55" s="140">
        <v>500</v>
      </c>
    </row>
    <row r="56" spans="1:42" ht="17.25">
      <c r="A56" s="391" t="s">
        <v>43</v>
      </c>
      <c r="B56" s="392"/>
      <c r="C56" s="392"/>
      <c r="D56" s="392"/>
      <c r="E56" s="392"/>
      <c r="F56" s="392"/>
      <c r="G56" s="392"/>
      <c r="H56" s="392"/>
      <c r="I56" s="392"/>
      <c r="J56" s="392"/>
      <c r="K56" s="392"/>
      <c r="L56" s="393"/>
      <c r="M56" s="789" t="e">
        <f>M57+M58</f>
        <v>#N/A</v>
      </c>
      <c r="N56" s="790"/>
      <c r="O56" s="790"/>
      <c r="P56" s="790"/>
      <c r="Q56" s="790"/>
      <c r="R56" s="790"/>
      <c r="S56" s="790"/>
      <c r="T56" s="790"/>
      <c r="U56" s="790"/>
      <c r="V56" s="790"/>
      <c r="W56" s="790"/>
      <c r="X56" s="790"/>
      <c r="Y56" s="790"/>
      <c r="Z56" s="790"/>
      <c r="AA56" s="790"/>
      <c r="AB56" s="790"/>
      <c r="AC56" s="790"/>
      <c r="AD56" s="790"/>
      <c r="AE56" s="790"/>
      <c r="AF56" s="791"/>
    </row>
    <row r="57" spans="1:42" ht="17.25">
      <c r="A57" s="349"/>
      <c r="B57" s="397" t="s">
        <v>44</v>
      </c>
      <c r="C57" s="398"/>
      <c r="D57" s="398"/>
      <c r="E57" s="398"/>
      <c r="F57" s="398"/>
      <c r="G57" s="398"/>
      <c r="H57" s="398"/>
      <c r="I57" s="398"/>
      <c r="J57" s="398"/>
      <c r="K57" s="398"/>
      <c r="L57" s="399"/>
      <c r="M57" s="847" t="e">
        <f>SUM(M55:AF55)*L22*G22</f>
        <v>#N/A</v>
      </c>
      <c r="N57" s="848"/>
      <c r="O57" s="848"/>
      <c r="P57" s="848"/>
      <c r="Q57" s="848"/>
      <c r="R57" s="848"/>
      <c r="S57" s="848"/>
      <c r="T57" s="848"/>
      <c r="U57" s="848"/>
      <c r="V57" s="848"/>
      <c r="W57" s="848"/>
      <c r="X57" s="848"/>
      <c r="Y57" s="848"/>
      <c r="Z57" s="848"/>
      <c r="AA57" s="848"/>
      <c r="AB57" s="848"/>
      <c r="AC57" s="848"/>
      <c r="AD57" s="848"/>
      <c r="AE57" s="848"/>
      <c r="AF57" s="849"/>
    </row>
    <row r="58" spans="1:42" ht="17.25">
      <c r="A58" s="349"/>
      <c r="B58" s="391" t="s">
        <v>45</v>
      </c>
      <c r="C58" s="392"/>
      <c r="D58" s="392"/>
      <c r="E58" s="392"/>
      <c r="F58" s="392"/>
      <c r="G58" s="392"/>
      <c r="H58" s="392"/>
      <c r="I58" s="392"/>
      <c r="J58" s="392"/>
      <c r="K58" s="392"/>
      <c r="L58" s="393"/>
      <c r="M58" s="789" t="e">
        <f>SUM(M55:AF55)*G22*Q22</f>
        <v>#N/A</v>
      </c>
      <c r="N58" s="790"/>
      <c r="O58" s="790"/>
      <c r="P58" s="790"/>
      <c r="Q58" s="790"/>
      <c r="R58" s="790"/>
      <c r="S58" s="790"/>
      <c r="T58" s="790"/>
      <c r="U58" s="790"/>
      <c r="V58" s="790"/>
      <c r="W58" s="790"/>
      <c r="X58" s="790"/>
      <c r="Y58" s="790"/>
      <c r="Z58" s="790"/>
      <c r="AA58" s="790"/>
      <c r="AB58" s="790"/>
      <c r="AC58" s="790"/>
      <c r="AD58" s="790"/>
      <c r="AE58" s="790"/>
      <c r="AF58" s="791"/>
    </row>
    <row r="59" spans="1:42" s="301" customFormat="1" ht="17.25">
      <c r="A59" s="356"/>
      <c r="B59" s="357"/>
      <c r="C59" s="582" t="s">
        <v>568</v>
      </c>
      <c r="D59" s="583"/>
      <c r="E59" s="583"/>
      <c r="F59" s="583"/>
      <c r="G59" s="583"/>
      <c r="H59" s="583"/>
      <c r="I59" s="583"/>
      <c r="J59" s="583"/>
      <c r="K59" s="583"/>
      <c r="L59" s="584"/>
      <c r="M59" s="946" t="e">
        <f>SUM(M55:AF55)*G22*V25</f>
        <v>#N/A</v>
      </c>
      <c r="N59" s="946"/>
      <c r="O59" s="946"/>
      <c r="P59" s="946"/>
      <c r="Q59" s="946"/>
      <c r="R59" s="946"/>
      <c r="S59" s="946"/>
      <c r="T59" s="946"/>
      <c r="U59" s="946"/>
      <c r="V59" s="946"/>
      <c r="W59" s="946"/>
      <c r="X59" s="946"/>
      <c r="Y59" s="946"/>
      <c r="Z59" s="946"/>
      <c r="AA59" s="946"/>
      <c r="AB59" s="946"/>
      <c r="AC59" s="946"/>
      <c r="AD59" s="946"/>
      <c r="AE59" s="946"/>
      <c r="AF59" s="946"/>
    </row>
    <row r="60" spans="1:42" ht="26.25" customHeight="1" thickBot="1">
      <c r="A60" s="353"/>
      <c r="B60" s="353"/>
      <c r="C60" s="353"/>
      <c r="D60" s="353"/>
      <c r="E60" s="353"/>
      <c r="F60" s="353"/>
      <c r="G60" s="353"/>
      <c r="H60" s="353"/>
      <c r="I60" s="353"/>
      <c r="J60" s="353"/>
      <c r="K60" s="353"/>
      <c r="L60" s="353"/>
      <c r="M60" s="354"/>
      <c r="N60" s="354"/>
      <c r="O60" s="354"/>
      <c r="P60" s="354"/>
      <c r="Q60" s="354"/>
      <c r="R60" s="813">
        <f>Y2</f>
        <v>0</v>
      </c>
      <c r="S60" s="814"/>
      <c r="T60" s="814"/>
      <c r="U60" s="355" t="s">
        <v>450</v>
      </c>
      <c r="V60" s="813">
        <f>V5</f>
        <v>0</v>
      </c>
      <c r="W60" s="815"/>
      <c r="X60" s="815"/>
      <c r="Y60" s="815"/>
      <c r="Z60" s="815"/>
      <c r="AA60" s="815"/>
      <c r="AB60" s="815"/>
      <c r="AC60" s="815"/>
      <c r="AD60" s="815"/>
      <c r="AE60" s="815"/>
      <c r="AF60" s="815"/>
    </row>
    <row r="61" spans="1:42" ht="14.25" customHeight="1" thickBot="1">
      <c r="A61" s="842" t="s">
        <v>429</v>
      </c>
      <c r="B61" s="843"/>
      <c r="C61" s="843"/>
      <c r="D61" s="843"/>
      <c r="E61" s="843"/>
      <c r="F61" s="843"/>
      <c r="G61" s="843"/>
      <c r="H61" s="843"/>
      <c r="I61" s="843"/>
      <c r="J61" s="844"/>
      <c r="K61" s="845"/>
      <c r="L61" s="846"/>
      <c r="M61" s="832"/>
      <c r="N61" s="833"/>
      <c r="O61" s="833"/>
      <c r="P61" s="834"/>
      <c r="Q61" s="832">
        <f>IF($K61="○",AO62,0)</f>
        <v>0</v>
      </c>
      <c r="R61" s="833"/>
      <c r="S61" s="833"/>
      <c r="T61" s="834"/>
      <c r="U61" s="832">
        <f>IF($K61="○",AO63,0)</f>
        <v>0</v>
      </c>
      <c r="V61" s="833"/>
      <c r="W61" s="833"/>
      <c r="X61" s="834"/>
      <c r="Y61" s="832"/>
      <c r="Z61" s="833"/>
      <c r="AA61" s="833"/>
      <c r="AB61" s="834"/>
      <c r="AC61" s="832">
        <f>IF($K61="○",AO64,0)</f>
        <v>0</v>
      </c>
      <c r="AD61" s="833"/>
      <c r="AE61" s="833"/>
      <c r="AF61" s="834"/>
      <c r="AN61" s="140" t="s">
        <v>446</v>
      </c>
    </row>
    <row r="62" spans="1:42" ht="17.25" thickTop="1">
      <c r="A62" s="835" t="s">
        <v>430</v>
      </c>
      <c r="B62" s="836"/>
      <c r="C62" s="836"/>
      <c r="D62" s="836"/>
      <c r="E62" s="836"/>
      <c r="F62" s="836"/>
      <c r="G62" s="836"/>
      <c r="H62" s="836"/>
      <c r="I62" s="836"/>
      <c r="J62" s="836"/>
      <c r="K62" s="837" t="s">
        <v>431</v>
      </c>
      <c r="L62" s="838"/>
      <c r="M62" s="839"/>
      <c r="N62" s="840"/>
      <c r="O62" s="840"/>
      <c r="P62" s="841"/>
      <c r="Q62" s="839">
        <f>SUM(Q38:T38)*SUM(Q61:T61)</f>
        <v>0</v>
      </c>
      <c r="R62" s="840"/>
      <c r="S62" s="840"/>
      <c r="T62" s="841"/>
      <c r="U62" s="839">
        <f>SUM(U38:X38)*SUM(U61:X61)</f>
        <v>0</v>
      </c>
      <c r="V62" s="840"/>
      <c r="W62" s="840"/>
      <c r="X62" s="841"/>
      <c r="Y62" s="839"/>
      <c r="Z62" s="840"/>
      <c r="AA62" s="840"/>
      <c r="AB62" s="841"/>
      <c r="AC62" s="839">
        <f>SUM(AC38:AF38)*SUM(AC61:AF61)</f>
        <v>0</v>
      </c>
      <c r="AD62" s="840"/>
      <c r="AE62" s="840"/>
      <c r="AF62" s="841"/>
      <c r="AN62" s="140" t="s">
        <v>447</v>
      </c>
      <c r="AO62" s="140">
        <v>370</v>
      </c>
    </row>
    <row r="63" spans="1:42" ht="16.5">
      <c r="A63" s="362" t="s">
        <v>43</v>
      </c>
      <c r="B63" s="363"/>
      <c r="C63" s="363"/>
      <c r="D63" s="363"/>
      <c r="E63" s="363"/>
      <c r="F63" s="363"/>
      <c r="G63" s="363"/>
      <c r="H63" s="363"/>
      <c r="I63" s="363"/>
      <c r="J63" s="365"/>
      <c r="K63" s="364"/>
      <c r="L63" s="365"/>
      <c r="M63" s="826">
        <f>M64+M65</f>
        <v>0</v>
      </c>
      <c r="N63" s="827"/>
      <c r="O63" s="827"/>
      <c r="P63" s="827"/>
      <c r="Q63" s="827"/>
      <c r="R63" s="827"/>
      <c r="S63" s="827"/>
      <c r="T63" s="827"/>
      <c r="U63" s="827"/>
      <c r="V63" s="827"/>
      <c r="W63" s="827"/>
      <c r="X63" s="827"/>
      <c r="Y63" s="827"/>
      <c r="Z63" s="827"/>
      <c r="AA63" s="827"/>
      <c r="AB63" s="827"/>
      <c r="AC63" s="827"/>
      <c r="AD63" s="827"/>
      <c r="AE63" s="827"/>
      <c r="AF63" s="828"/>
      <c r="AN63" s="140" t="s">
        <v>448</v>
      </c>
      <c r="AO63" s="336">
        <v>150</v>
      </c>
    </row>
    <row r="64" spans="1:42" ht="16.5">
      <c r="A64" s="335"/>
      <c r="B64" s="397" t="s">
        <v>12</v>
      </c>
      <c r="C64" s="398"/>
      <c r="D64" s="398"/>
      <c r="E64" s="398"/>
      <c r="F64" s="398"/>
      <c r="G64" s="398"/>
      <c r="H64" s="398"/>
      <c r="I64" s="398"/>
      <c r="J64" s="398"/>
      <c r="K64" s="398"/>
      <c r="L64" s="399"/>
      <c r="M64" s="829">
        <f>SUM(M62:AF62)*G22*L22</f>
        <v>0</v>
      </c>
      <c r="N64" s="830"/>
      <c r="O64" s="830"/>
      <c r="P64" s="830"/>
      <c r="Q64" s="830"/>
      <c r="R64" s="830"/>
      <c r="S64" s="830"/>
      <c r="T64" s="830"/>
      <c r="U64" s="830"/>
      <c r="V64" s="830"/>
      <c r="W64" s="830"/>
      <c r="X64" s="830"/>
      <c r="Y64" s="830"/>
      <c r="Z64" s="830"/>
      <c r="AA64" s="830"/>
      <c r="AB64" s="830"/>
      <c r="AC64" s="830"/>
      <c r="AD64" s="830"/>
      <c r="AE64" s="830"/>
      <c r="AF64" s="831"/>
      <c r="AN64" s="140" t="s">
        <v>449</v>
      </c>
      <c r="AO64" s="140">
        <v>30</v>
      </c>
    </row>
    <row r="65" spans="1:32" ht="16.5">
      <c r="A65" s="349"/>
      <c r="B65" s="391" t="s">
        <v>47</v>
      </c>
      <c r="C65" s="392"/>
      <c r="D65" s="392"/>
      <c r="E65" s="392"/>
      <c r="F65" s="392"/>
      <c r="G65" s="392"/>
      <c r="H65" s="392"/>
      <c r="I65" s="392"/>
      <c r="J65" s="392"/>
      <c r="K65" s="392"/>
      <c r="L65" s="393"/>
      <c r="M65" s="826">
        <f>SUM(M62:AF62)*G22*Q22</f>
        <v>0</v>
      </c>
      <c r="N65" s="827"/>
      <c r="O65" s="827"/>
      <c r="P65" s="827"/>
      <c r="Q65" s="827"/>
      <c r="R65" s="827"/>
      <c r="S65" s="827"/>
      <c r="T65" s="827"/>
      <c r="U65" s="827"/>
      <c r="V65" s="827"/>
      <c r="W65" s="827"/>
      <c r="X65" s="827"/>
      <c r="Y65" s="827"/>
      <c r="Z65" s="827"/>
      <c r="AA65" s="827"/>
      <c r="AB65" s="827"/>
      <c r="AC65" s="827"/>
      <c r="AD65" s="827"/>
      <c r="AE65" s="827"/>
      <c r="AF65" s="828"/>
    </row>
    <row r="66" spans="1:32" s="301" customFormat="1" ht="16.5">
      <c r="A66" s="358"/>
      <c r="B66" s="359"/>
      <c r="C66" s="582" t="s">
        <v>568</v>
      </c>
      <c r="D66" s="583"/>
      <c r="E66" s="583"/>
      <c r="F66" s="583"/>
      <c r="G66" s="583"/>
      <c r="H66" s="583"/>
      <c r="I66" s="583"/>
      <c r="J66" s="583"/>
      <c r="K66" s="583"/>
      <c r="L66" s="584"/>
      <c r="M66" s="927">
        <f>SUM(M62:AF62)*G22*V25</f>
        <v>0</v>
      </c>
      <c r="N66" s="927"/>
      <c r="O66" s="927"/>
      <c r="P66" s="927"/>
      <c r="Q66" s="927"/>
      <c r="R66" s="927"/>
      <c r="S66" s="927"/>
      <c r="T66" s="927"/>
      <c r="U66" s="927"/>
      <c r="V66" s="927"/>
      <c r="W66" s="927"/>
      <c r="X66" s="927"/>
      <c r="Y66" s="927"/>
      <c r="Z66" s="927"/>
      <c r="AA66" s="927"/>
      <c r="AB66" s="927"/>
      <c r="AC66" s="927"/>
      <c r="AD66" s="927"/>
      <c r="AE66" s="927"/>
      <c r="AF66" s="927"/>
    </row>
    <row r="67" spans="1:32" ht="6.75" customHeight="1">
      <c r="A67" s="301"/>
      <c r="B67" s="301"/>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row>
  </sheetData>
  <sheetProtection password="9207" sheet="1" objects="1" scenarios="1"/>
  <mergeCells count="288">
    <mergeCell ref="C52:J52"/>
    <mergeCell ref="M52:AF52"/>
    <mergeCell ref="K52:L52"/>
    <mergeCell ref="M30:AF30"/>
    <mergeCell ref="M31:AF31"/>
    <mergeCell ref="M32:AF32"/>
    <mergeCell ref="B31:L31"/>
    <mergeCell ref="B32:L32"/>
    <mergeCell ref="M59:AF59"/>
    <mergeCell ref="AA54:AB54"/>
    <mergeCell ref="Y55:Z55"/>
    <mergeCell ref="Y54:Z54"/>
    <mergeCell ref="M37:N37"/>
    <mergeCell ref="O37:P37"/>
    <mergeCell ref="Q37:R37"/>
    <mergeCell ref="S37:T37"/>
    <mergeCell ref="U37:V37"/>
    <mergeCell ref="W37:X37"/>
    <mergeCell ref="W39:X39"/>
    <mergeCell ref="M40:N40"/>
    <mergeCell ref="O40:P40"/>
    <mergeCell ref="Q40:R40"/>
    <mergeCell ref="S40:T40"/>
    <mergeCell ref="U40:V40"/>
    <mergeCell ref="M66:AF66"/>
    <mergeCell ref="B51:B53"/>
    <mergeCell ref="K51:L51"/>
    <mergeCell ref="K45:L45"/>
    <mergeCell ref="K53:L53"/>
    <mergeCell ref="M51:AF51"/>
    <mergeCell ref="AC49:AD49"/>
    <mergeCell ref="O55:P55"/>
    <mergeCell ref="M55:N55"/>
    <mergeCell ref="O54:P54"/>
    <mergeCell ref="M54:N54"/>
    <mergeCell ref="W55:X55"/>
    <mergeCell ref="U55:V55"/>
    <mergeCell ref="W54:X54"/>
    <mergeCell ref="U54:V54"/>
    <mergeCell ref="S55:T55"/>
    <mergeCell ref="Q55:R55"/>
    <mergeCell ref="S54:T54"/>
    <mergeCell ref="Q54:R54"/>
    <mergeCell ref="AE55:AF55"/>
    <mergeCell ref="AE54:AF54"/>
    <mergeCell ref="AC55:AD55"/>
    <mergeCell ref="AC54:AD54"/>
    <mergeCell ref="AA55:AB55"/>
    <mergeCell ref="G24:K24"/>
    <mergeCell ref="L24:P24"/>
    <mergeCell ref="Q24:U24"/>
    <mergeCell ref="V24:Z24"/>
    <mergeCell ref="G25:K25"/>
    <mergeCell ref="L25:P25"/>
    <mergeCell ref="Q25:U25"/>
    <mergeCell ref="V25:Z25"/>
    <mergeCell ref="AA42:AB42"/>
    <mergeCell ref="Y42:Z42"/>
    <mergeCell ref="W42:X42"/>
    <mergeCell ref="U42:V42"/>
    <mergeCell ref="S42:T42"/>
    <mergeCell ref="Q42:R42"/>
    <mergeCell ref="O42:P42"/>
    <mergeCell ref="M42:N42"/>
    <mergeCell ref="M29:AF29"/>
    <mergeCell ref="AE40:AF40"/>
    <mergeCell ref="AE38:AF38"/>
    <mergeCell ref="U39:V39"/>
    <mergeCell ref="Y37:Z37"/>
    <mergeCell ref="AA37:AB37"/>
    <mergeCell ref="AC37:AD37"/>
    <mergeCell ref="AE37:AF37"/>
    <mergeCell ref="R7:U7"/>
    <mergeCell ref="V7:AF7"/>
    <mergeCell ref="S1:T1"/>
    <mergeCell ref="G20:K21"/>
    <mergeCell ref="L20:P21"/>
    <mergeCell ref="Q20:U21"/>
    <mergeCell ref="V21:Z21"/>
    <mergeCell ref="B2:K7"/>
    <mergeCell ref="R2:U2"/>
    <mergeCell ref="R3:U3"/>
    <mergeCell ref="V3:AF3"/>
    <mergeCell ref="AA1:AF1"/>
    <mergeCell ref="V2:X2"/>
    <mergeCell ref="Y2:AC2"/>
    <mergeCell ref="AD2:AF2"/>
    <mergeCell ref="R4:U4"/>
    <mergeCell ref="V4:AF4"/>
    <mergeCell ref="B17:F17"/>
    <mergeCell ref="G17:K17"/>
    <mergeCell ref="L17:P17"/>
    <mergeCell ref="Q17:U17"/>
    <mergeCell ref="V17:Z17"/>
    <mergeCell ref="AA17:AE17"/>
    <mergeCell ref="R5:U6"/>
    <mergeCell ref="G22:K22"/>
    <mergeCell ref="L22:P22"/>
    <mergeCell ref="Q22:U22"/>
    <mergeCell ref="V22:Z22"/>
    <mergeCell ref="A10:AF10"/>
    <mergeCell ref="A13:AF13"/>
    <mergeCell ref="B16:F16"/>
    <mergeCell ref="G16:K16"/>
    <mergeCell ref="L16:P16"/>
    <mergeCell ref="Q16:U16"/>
    <mergeCell ref="V16:Z16"/>
    <mergeCell ref="AA16:AE16"/>
    <mergeCell ref="W40:X40"/>
    <mergeCell ref="C50:L50"/>
    <mergeCell ref="M50:N50"/>
    <mergeCell ref="U50:V50"/>
    <mergeCell ref="W50:X50"/>
    <mergeCell ref="C48:J48"/>
    <mergeCell ref="K48:L48"/>
    <mergeCell ref="U47:V47"/>
    <mergeCell ref="W47:X47"/>
    <mergeCell ref="C49:J49"/>
    <mergeCell ref="K49:L49"/>
    <mergeCell ref="S50:T50"/>
    <mergeCell ref="M47:N47"/>
    <mergeCell ref="O47:P47"/>
    <mergeCell ref="Q47:R47"/>
    <mergeCell ref="S47:T47"/>
    <mergeCell ref="M48:N48"/>
    <mergeCell ref="O48:P48"/>
    <mergeCell ref="Q48:R48"/>
    <mergeCell ref="C47:J47"/>
    <mergeCell ref="K47:L47"/>
    <mergeCell ref="C43:L43"/>
    <mergeCell ref="C44:J44"/>
    <mergeCell ref="C45:J45"/>
    <mergeCell ref="K46:L46"/>
    <mergeCell ref="C46:J46"/>
    <mergeCell ref="K44:L44"/>
    <mergeCell ref="K42:L42"/>
    <mergeCell ref="M38:N38"/>
    <mergeCell ref="O38:P38"/>
    <mergeCell ref="M39:N39"/>
    <mergeCell ref="O39:P39"/>
    <mergeCell ref="O44:P44"/>
    <mergeCell ref="M44:N44"/>
    <mergeCell ref="O43:P43"/>
    <mergeCell ref="M43:N43"/>
    <mergeCell ref="M46:N46"/>
    <mergeCell ref="O46:P46"/>
    <mergeCell ref="A38:J38"/>
    <mergeCell ref="K38:L38"/>
    <mergeCell ref="M41:N41"/>
    <mergeCell ref="O41:P41"/>
    <mergeCell ref="Q46:R46"/>
    <mergeCell ref="M45:N45"/>
    <mergeCell ref="O45:P45"/>
    <mergeCell ref="M27:AF27"/>
    <mergeCell ref="B28:L28"/>
    <mergeCell ref="M28:AF28"/>
    <mergeCell ref="B29:L29"/>
    <mergeCell ref="K41:L41"/>
    <mergeCell ref="AC40:AD40"/>
    <mergeCell ref="AC43:AD43"/>
    <mergeCell ref="AA43:AB43"/>
    <mergeCell ref="Y43:Z43"/>
    <mergeCell ref="A34:J37"/>
    <mergeCell ref="K34:L37"/>
    <mergeCell ref="M34:AF35"/>
    <mergeCell ref="M36:P36"/>
    <mergeCell ref="Q36:T36"/>
    <mergeCell ref="U36:X36"/>
    <mergeCell ref="Y36:AB36"/>
    <mergeCell ref="AC36:AF36"/>
    <mergeCell ref="A39:A53"/>
    <mergeCell ref="B39:B43"/>
    <mergeCell ref="K39:L39"/>
    <mergeCell ref="K40:L40"/>
    <mergeCell ref="M53:AF53"/>
    <mergeCell ref="B58:L58"/>
    <mergeCell ref="M58:AF58"/>
    <mergeCell ref="A55:L55"/>
    <mergeCell ref="B57:L57"/>
    <mergeCell ref="M57:AF57"/>
    <mergeCell ref="M49:N49"/>
    <mergeCell ref="O49:P49"/>
    <mergeCell ref="Q49:R49"/>
    <mergeCell ref="S49:T49"/>
    <mergeCell ref="U49:V49"/>
    <mergeCell ref="W49:X49"/>
    <mergeCell ref="Y49:Z49"/>
    <mergeCell ref="AA49:AB49"/>
    <mergeCell ref="AC50:AD50"/>
    <mergeCell ref="Y50:Z50"/>
    <mergeCell ref="AA50:AB50"/>
    <mergeCell ref="O50:P50"/>
    <mergeCell ref="Q50:R50"/>
    <mergeCell ref="A54:K54"/>
    <mergeCell ref="A56:L56"/>
    <mergeCell ref="B44:B50"/>
    <mergeCell ref="AE50:AF50"/>
    <mergeCell ref="AE49:AF49"/>
    <mergeCell ref="M63:AF63"/>
    <mergeCell ref="B64:L64"/>
    <mergeCell ref="M64:AF64"/>
    <mergeCell ref="B65:L65"/>
    <mergeCell ref="M65:AF65"/>
    <mergeCell ref="Y61:AB61"/>
    <mergeCell ref="AC61:AF61"/>
    <mergeCell ref="A62:J62"/>
    <mergeCell ref="K62:L62"/>
    <mergeCell ref="M62:P62"/>
    <mergeCell ref="Q62:T62"/>
    <mergeCell ref="U62:X62"/>
    <mergeCell ref="Y62:AB62"/>
    <mergeCell ref="AC62:AF62"/>
    <mergeCell ref="A61:J61"/>
    <mergeCell ref="K61:L61"/>
    <mergeCell ref="M61:P61"/>
    <mergeCell ref="Q61:T61"/>
    <mergeCell ref="U61:X61"/>
    <mergeCell ref="R60:T60"/>
    <mergeCell ref="V60:AF60"/>
    <mergeCell ref="Y39:Z39"/>
    <mergeCell ref="AA39:AB39"/>
    <mergeCell ref="AC39:AD39"/>
    <mergeCell ref="AE39:AF39"/>
    <mergeCell ref="W38:X38"/>
    <mergeCell ref="Y38:Z38"/>
    <mergeCell ref="AA38:AB38"/>
    <mergeCell ref="Q38:R38"/>
    <mergeCell ref="S38:T38"/>
    <mergeCell ref="U38:V38"/>
    <mergeCell ref="AC38:AD38"/>
    <mergeCell ref="Q39:R39"/>
    <mergeCell ref="S39:T39"/>
    <mergeCell ref="Y40:Z40"/>
    <mergeCell ref="AA40:AB40"/>
    <mergeCell ref="Q44:R44"/>
    <mergeCell ref="S44:T44"/>
    <mergeCell ref="U44:V44"/>
    <mergeCell ref="W44:X44"/>
    <mergeCell ref="U41:V41"/>
    <mergeCell ref="W41:X41"/>
    <mergeCell ref="Y41:Z41"/>
    <mergeCell ref="AC44:AD44"/>
    <mergeCell ref="AA41:AB41"/>
    <mergeCell ref="Q43:R43"/>
    <mergeCell ref="AE45:AF45"/>
    <mergeCell ref="Q41:R41"/>
    <mergeCell ref="S41:T41"/>
    <mergeCell ref="Q45:R45"/>
    <mergeCell ref="S45:T45"/>
    <mergeCell ref="U45:V45"/>
    <mergeCell ref="W45:X45"/>
    <mergeCell ref="Y45:Z45"/>
    <mergeCell ref="AA45:AB45"/>
    <mergeCell ref="Y44:Z44"/>
    <mergeCell ref="AE44:AF44"/>
    <mergeCell ref="AE43:AF43"/>
    <mergeCell ref="AE41:AF41"/>
    <mergeCell ref="W43:X43"/>
    <mergeCell ref="U43:V43"/>
    <mergeCell ref="S43:T43"/>
    <mergeCell ref="AC41:AD41"/>
    <mergeCell ref="AC45:AD45"/>
    <mergeCell ref="AE42:AF42"/>
    <mergeCell ref="AC42:AD42"/>
    <mergeCell ref="A26:AF26"/>
    <mergeCell ref="C59:L59"/>
    <mergeCell ref="C66:L66"/>
    <mergeCell ref="V5:AF6"/>
    <mergeCell ref="M56:AF56"/>
    <mergeCell ref="Y46:Z46"/>
    <mergeCell ref="AA46:AB46"/>
    <mergeCell ref="AC46:AD46"/>
    <mergeCell ref="AE46:AF46"/>
    <mergeCell ref="Y47:Z47"/>
    <mergeCell ref="S48:T48"/>
    <mergeCell ref="U48:V48"/>
    <mergeCell ref="W48:X48"/>
    <mergeCell ref="Y48:Z48"/>
    <mergeCell ref="S46:T46"/>
    <mergeCell ref="AA47:AB47"/>
    <mergeCell ref="AC47:AD47"/>
    <mergeCell ref="AE47:AF47"/>
    <mergeCell ref="AA48:AB48"/>
    <mergeCell ref="AE48:AF48"/>
    <mergeCell ref="AC48:AD48"/>
    <mergeCell ref="U46:V46"/>
    <mergeCell ref="W46:X46"/>
    <mergeCell ref="AA44:AB44"/>
  </mergeCells>
  <phoneticPr fontId="1"/>
  <conditionalFormatting sqref="Q16:U16 G16:K16 G22:K22 V22:Z22 M38:AF38 K41:L41 K48:L48 K51:L51 K61:L61 K44:L46 K52">
    <cfRule type="containsBlanks" dxfId="101" priority="9">
      <formula>LEN(TRIM(G16))=0</formula>
    </cfRule>
  </conditionalFormatting>
  <conditionalFormatting sqref="R60:T60 V60:AF60">
    <cfRule type="cellIs" dxfId="100" priority="7" operator="equal">
      <formula>0</formula>
    </cfRule>
  </conditionalFormatting>
  <conditionalFormatting sqref="Y2">
    <cfRule type="containsBlanks" dxfId="99" priority="6">
      <formula>LEN(TRIM(Y2))=0</formula>
    </cfRule>
  </conditionalFormatting>
  <conditionalFormatting sqref="V3:AF3 V7:AF7 V4:V5">
    <cfRule type="containsBlanks" dxfId="98" priority="5">
      <formula>LEN(TRIM(V3))=0</formula>
    </cfRule>
  </conditionalFormatting>
  <conditionalFormatting sqref="K49:L49">
    <cfRule type="containsBlanks" dxfId="97" priority="4">
      <formula>LEN(TRIM(K49))=0</formula>
    </cfRule>
  </conditionalFormatting>
  <conditionalFormatting sqref="Q17:U17 G17:K17">
    <cfRule type="containsBlanks" dxfId="96" priority="3">
      <formula>LEN(TRIM(G17))=0</formula>
    </cfRule>
  </conditionalFormatting>
  <conditionalFormatting sqref="G24:G25">
    <cfRule type="containsBlanks" dxfId="95" priority="2">
      <formula>LEN(TRIM(G24))=0</formula>
    </cfRule>
  </conditionalFormatting>
  <conditionalFormatting sqref="L25:U25">
    <cfRule type="containsBlanks" dxfId="94" priority="1">
      <formula>LEN(TRIM(L25))=0</formula>
    </cfRule>
  </conditionalFormatting>
  <dataValidations count="7">
    <dataValidation type="list" allowBlank="1" showInputMessage="1" showErrorMessage="1" sqref="K61:L61 K46:L46 K41:L41 K44:L44 K49:L49">
      <formula1>"○,―"</formula1>
    </dataValidation>
    <dataValidation type="whole" operator="greaterThanOrEqual" allowBlank="1" showInputMessage="1" showErrorMessage="1" sqref="K48:L48">
      <formula1>0</formula1>
    </dataValidation>
    <dataValidation operator="greaterThanOrEqual" allowBlank="1" showInputMessage="1" showErrorMessage="1" sqref="K47:L47"/>
    <dataValidation type="list" allowBlank="1" showInputMessage="1" showErrorMessage="1" sqref="L51 K51">
      <formula1>"A,B,－"</formula1>
    </dataValidation>
    <dataValidation type="list" allowBlank="1" showInputMessage="1" showErrorMessage="1" sqref="V22:Z22">
      <formula1>"○,×"</formula1>
    </dataValidation>
    <dataValidation type="list" allowBlank="1" showInputMessage="1" showErrorMessage="1" sqref="K45:L45">
      <formula1>$AN$43:$AN$47</formula1>
    </dataValidation>
    <dataValidation type="list" allowBlank="1" showInputMessage="1" showErrorMessage="1" sqref="K52:L52">
      <formula1>"配置,兼務,ー"</formula1>
    </dataValidation>
  </dataValidations>
  <pageMargins left="0.7" right="0.7" top="0.75" bottom="0.75" header="0.3" footer="0.3"/>
  <pageSetup paperSize="9" fitToHeight="0" orientation="portrait" r:id="rId1"/>
  <rowBreaks count="1" manualBreakCount="1">
    <brk id="33" max="31" man="1"/>
  </rowBreaks>
  <ignoredErrors>
    <ignoredError sqref="K40 K4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L584"/>
  <sheetViews>
    <sheetView view="pageBreakPreview" zoomScale="80" zoomScaleNormal="100" zoomScaleSheetLayoutView="80" workbookViewId="0">
      <pane xSplit="5" ySplit="5" topLeftCell="BB6" activePane="bottomRight" state="frozen"/>
      <selection activeCell="BR13" sqref="BR13:BR14"/>
      <selection pane="topRight" activeCell="BR13" sqref="BR13:BR14"/>
      <selection pane="bottomLeft" activeCell="BR13" sqref="BR13:BR14"/>
      <selection pane="bottomRight" activeCell="BR13" sqref="BR13:BR14"/>
    </sheetView>
  </sheetViews>
  <sheetFormatPr defaultRowHeight="13.5"/>
  <cols>
    <col min="1" max="1" width="9" style="67"/>
    <col min="2" max="2" width="5.625" style="61" customWidth="1"/>
    <col min="3" max="3" width="7.5" style="61" bestFit="1" customWidth="1"/>
    <col min="4" max="4" width="4.5" style="61" bestFit="1" customWidth="1"/>
    <col min="5" max="5" width="8.375" style="61" customWidth="1"/>
    <col min="6" max="6" width="2.25" style="49" customWidth="1"/>
    <col min="7" max="7" width="6.875" style="62" customWidth="1"/>
    <col min="8" max="8" width="8.125" style="63" customWidth="1"/>
    <col min="9" max="9" width="6.875" style="60" customWidth="1"/>
    <col min="10" max="10" width="8.125" style="63" customWidth="1"/>
    <col min="11" max="11" width="2.25" style="24" customWidth="1"/>
    <col min="12" max="12" width="6.25" style="62" customWidth="1"/>
    <col min="13" max="13" width="6.25" style="63" customWidth="1"/>
    <col min="14" max="14" width="7.625" style="59" customWidth="1"/>
    <col min="15" max="15" width="6.25" style="60" customWidth="1"/>
    <col min="16" max="16" width="6.25" style="63" customWidth="1"/>
    <col min="17" max="17" width="7.625" style="59" customWidth="1"/>
    <col min="18" max="18" width="2.25" style="24" customWidth="1"/>
    <col min="19" max="19" width="6.25" style="62" customWidth="1"/>
    <col min="20" max="20" width="11.375" style="104" bestFit="1" customWidth="1"/>
    <col min="21" max="21" width="3.25" style="59" customWidth="1"/>
    <col min="22" max="22" width="1.75" style="24" customWidth="1"/>
    <col min="23" max="23" width="14.5" style="60" customWidth="1"/>
    <col min="24" max="24" width="2.25" style="24" customWidth="1"/>
    <col min="25" max="25" width="14.5" style="104" customWidth="1"/>
    <col min="26" max="26" width="1.75" style="104" customWidth="1"/>
    <col min="27" max="27" width="3.25" style="24" customWidth="1"/>
    <col min="28" max="28" width="11.375" style="104" customWidth="1"/>
    <col min="29" max="29" width="3.125" style="59" customWidth="1"/>
    <col min="30" max="30" width="8" style="60" customWidth="1"/>
    <col min="31" max="31" width="6.75" style="60" customWidth="1"/>
    <col min="32" max="32" width="3.125" style="24" customWidth="1"/>
    <col min="33" max="33" width="10.75" style="105" customWidth="1"/>
    <col min="34" max="34" width="2.25" style="62" customWidth="1"/>
    <col min="35" max="35" width="6" style="106" bestFit="1" customWidth="1"/>
    <col min="36" max="39" width="5.75" style="62" customWidth="1"/>
    <col min="40" max="40" width="2.25" style="62" customWidth="1"/>
    <col min="41" max="41" width="6" style="106" bestFit="1" customWidth="1"/>
    <col min="42" max="45" width="5.75" style="62" customWidth="1"/>
    <col min="46" max="46" width="2.25" style="59" customWidth="1"/>
    <col min="47" max="47" width="11.625" style="60" customWidth="1"/>
    <col min="48" max="48" width="2.25" style="59" customWidth="1"/>
    <col min="49" max="49" width="5.5" style="60" customWidth="1"/>
    <col min="50" max="50" width="2.25" style="24" customWidth="1"/>
    <col min="51" max="51" width="12.25" style="62" bestFit="1" customWidth="1"/>
    <col min="52" max="52" width="2.25" style="59" customWidth="1"/>
    <col min="53" max="53" width="8.25" style="60" customWidth="1"/>
    <col min="54" max="54" width="2.25" style="59" customWidth="1"/>
    <col min="55" max="57" width="14.5" style="62" customWidth="1"/>
    <col min="58" max="58" width="14.5" style="106" customWidth="1"/>
    <col min="59" max="59" width="2.25" style="59" customWidth="1"/>
    <col min="60" max="60" width="12.875" style="60" customWidth="1"/>
    <col min="61" max="61" width="2.25" style="59" customWidth="1"/>
    <col min="62" max="62" width="11.25" style="60" customWidth="1"/>
    <col min="63" max="63" width="2.25" style="59" customWidth="1"/>
    <col min="64" max="64" width="11.25" style="60" customWidth="1"/>
    <col min="65" max="65" width="2.25" style="59" customWidth="1"/>
    <col min="66" max="66" width="5.5" style="230" customWidth="1"/>
    <col min="67" max="67" width="2.25" style="231" customWidth="1"/>
    <col min="68" max="68" width="9.25" style="291" customWidth="1"/>
    <col min="69" max="69" width="2.25" style="59" customWidth="1"/>
    <col min="70" max="70" width="11.5" style="60" bestFit="1" customWidth="1"/>
    <col min="71" max="71" width="2.25" style="59" customWidth="1"/>
    <col min="72" max="72" width="13.25" style="60" customWidth="1"/>
    <col min="73" max="73" width="2.25" style="184" customWidth="1"/>
    <col min="74" max="74" width="19.75" style="62" customWidth="1"/>
    <col min="75" max="76" width="6.25" style="62" customWidth="1"/>
    <col min="77" max="77" width="7.5" style="59" customWidth="1"/>
    <col min="78" max="90" width="9" style="38"/>
    <col min="91" max="308" width="9" style="67"/>
    <col min="309" max="309" width="1.75" style="67" customWidth="1"/>
    <col min="310" max="310" width="2.5" style="67" customWidth="1"/>
    <col min="311" max="311" width="3.625" style="67" customWidth="1"/>
    <col min="312" max="312" width="2.75" style="67" customWidth="1"/>
    <col min="313" max="313" width="0.875" style="67" customWidth="1"/>
    <col min="314" max="314" width="1.25" style="67" customWidth="1"/>
    <col min="315" max="315" width="5.375" style="67" customWidth="1"/>
    <col min="316" max="316" width="6.5" style="67" customWidth="1"/>
    <col min="317" max="317" width="4.125" style="67" customWidth="1"/>
    <col min="318" max="318" width="7.875" style="67" customWidth="1"/>
    <col min="319" max="319" width="8.75" style="67" customWidth="1"/>
    <col min="320" max="323" width="6.25" style="67" customWidth="1"/>
    <col min="324" max="324" width="4.875" style="67" customWidth="1"/>
    <col min="325" max="325" width="2.5" style="67" customWidth="1"/>
    <col min="326" max="326" width="4.875" style="67" customWidth="1"/>
    <col min="327" max="564" width="9" style="67"/>
    <col min="565" max="565" width="1.75" style="67" customWidth="1"/>
    <col min="566" max="566" width="2.5" style="67" customWidth="1"/>
    <col min="567" max="567" width="3.625" style="67" customWidth="1"/>
    <col min="568" max="568" width="2.75" style="67" customWidth="1"/>
    <col min="569" max="569" width="0.875" style="67" customWidth="1"/>
    <col min="570" max="570" width="1.25" style="67" customWidth="1"/>
    <col min="571" max="571" width="5.375" style="67" customWidth="1"/>
    <col min="572" max="572" width="6.5" style="67" customWidth="1"/>
    <col min="573" max="573" width="4.125" style="67" customWidth="1"/>
    <col min="574" max="574" width="7.875" style="67" customWidth="1"/>
    <col min="575" max="575" width="8.75" style="67" customWidth="1"/>
    <col min="576" max="579" width="6.25" style="67" customWidth="1"/>
    <col min="580" max="580" width="4.875" style="67" customWidth="1"/>
    <col min="581" max="581" width="2.5" style="67" customWidth="1"/>
    <col min="582" max="582" width="4.875" style="67" customWidth="1"/>
    <col min="583" max="820" width="9" style="67"/>
    <col min="821" max="821" width="1.75" style="67" customWidth="1"/>
    <col min="822" max="822" width="2.5" style="67" customWidth="1"/>
    <col min="823" max="823" width="3.625" style="67" customWidth="1"/>
    <col min="824" max="824" width="2.75" style="67" customWidth="1"/>
    <col min="825" max="825" width="0.875" style="67" customWidth="1"/>
    <col min="826" max="826" width="1.25" style="67" customWidth="1"/>
    <col min="827" max="827" width="5.375" style="67" customWidth="1"/>
    <col min="828" max="828" width="6.5" style="67" customWidth="1"/>
    <col min="829" max="829" width="4.125" style="67" customWidth="1"/>
    <col min="830" max="830" width="7.875" style="67" customWidth="1"/>
    <col min="831" max="831" width="8.75" style="67" customWidth="1"/>
    <col min="832" max="835" width="6.25" style="67" customWidth="1"/>
    <col min="836" max="836" width="4.875" style="67" customWidth="1"/>
    <col min="837" max="837" width="2.5" style="67" customWidth="1"/>
    <col min="838" max="838" width="4.875" style="67" customWidth="1"/>
    <col min="839" max="1076" width="9" style="67"/>
    <col min="1077" max="1077" width="1.75" style="67" customWidth="1"/>
    <col min="1078" max="1078" width="2.5" style="67" customWidth="1"/>
    <col min="1079" max="1079" width="3.625" style="67" customWidth="1"/>
    <col min="1080" max="1080" width="2.75" style="67" customWidth="1"/>
    <col min="1081" max="1081" width="0.875" style="67" customWidth="1"/>
    <col min="1082" max="1082" width="1.25" style="67" customWidth="1"/>
    <col min="1083" max="1083" width="5.375" style="67" customWidth="1"/>
    <col min="1084" max="1084" width="6.5" style="67" customWidth="1"/>
    <col min="1085" max="1085" width="4.125" style="67" customWidth="1"/>
    <col min="1086" max="1086" width="7.875" style="67" customWidth="1"/>
    <col min="1087" max="1087" width="8.75" style="67" customWidth="1"/>
    <col min="1088" max="1091" width="6.25" style="67" customWidth="1"/>
    <col min="1092" max="1092" width="4.875" style="67" customWidth="1"/>
    <col min="1093" max="1093" width="2.5" style="67" customWidth="1"/>
    <col min="1094" max="1094" width="4.875" style="67" customWidth="1"/>
    <col min="1095" max="1332" width="9" style="67"/>
    <col min="1333" max="1333" width="1.75" style="67" customWidth="1"/>
    <col min="1334" max="1334" width="2.5" style="67" customWidth="1"/>
    <col min="1335" max="1335" width="3.625" style="67" customWidth="1"/>
    <col min="1336" max="1336" width="2.75" style="67" customWidth="1"/>
    <col min="1337" max="1337" width="0.875" style="67" customWidth="1"/>
    <col min="1338" max="1338" width="1.25" style="67" customWidth="1"/>
    <col min="1339" max="1339" width="5.375" style="67" customWidth="1"/>
    <col min="1340" max="1340" width="6.5" style="67" customWidth="1"/>
    <col min="1341" max="1341" width="4.125" style="67" customWidth="1"/>
    <col min="1342" max="1342" width="7.875" style="67" customWidth="1"/>
    <col min="1343" max="1343" width="8.75" style="67" customWidth="1"/>
    <col min="1344" max="1347" width="6.25" style="67" customWidth="1"/>
    <col min="1348" max="1348" width="4.875" style="67" customWidth="1"/>
    <col min="1349" max="1349" width="2.5" style="67" customWidth="1"/>
    <col min="1350" max="1350" width="4.875" style="67" customWidth="1"/>
    <col min="1351" max="1588" width="9" style="67"/>
    <col min="1589" max="1589" width="1.75" style="67" customWidth="1"/>
    <col min="1590" max="1590" width="2.5" style="67" customWidth="1"/>
    <col min="1591" max="1591" width="3.625" style="67" customWidth="1"/>
    <col min="1592" max="1592" width="2.75" style="67" customWidth="1"/>
    <col min="1593" max="1593" width="0.875" style="67" customWidth="1"/>
    <col min="1594" max="1594" width="1.25" style="67" customWidth="1"/>
    <col min="1595" max="1595" width="5.375" style="67" customWidth="1"/>
    <col min="1596" max="1596" width="6.5" style="67" customWidth="1"/>
    <col min="1597" max="1597" width="4.125" style="67" customWidth="1"/>
    <col min="1598" max="1598" width="7.875" style="67" customWidth="1"/>
    <col min="1599" max="1599" width="8.75" style="67" customWidth="1"/>
    <col min="1600" max="1603" width="6.25" style="67" customWidth="1"/>
    <col min="1604" max="1604" width="4.875" style="67" customWidth="1"/>
    <col min="1605" max="1605" width="2.5" style="67" customWidth="1"/>
    <col min="1606" max="1606" width="4.875" style="67" customWidth="1"/>
    <col min="1607" max="1844" width="9" style="67"/>
    <col min="1845" max="1845" width="1.75" style="67" customWidth="1"/>
    <col min="1846" max="1846" width="2.5" style="67" customWidth="1"/>
    <col min="1847" max="1847" width="3.625" style="67" customWidth="1"/>
    <col min="1848" max="1848" width="2.75" style="67" customWidth="1"/>
    <col min="1849" max="1849" width="0.875" style="67" customWidth="1"/>
    <col min="1850" max="1850" width="1.25" style="67" customWidth="1"/>
    <col min="1851" max="1851" width="5.375" style="67" customWidth="1"/>
    <col min="1852" max="1852" width="6.5" style="67" customWidth="1"/>
    <col min="1853" max="1853" width="4.125" style="67" customWidth="1"/>
    <col min="1854" max="1854" width="7.875" style="67" customWidth="1"/>
    <col min="1855" max="1855" width="8.75" style="67" customWidth="1"/>
    <col min="1856" max="1859" width="6.25" style="67" customWidth="1"/>
    <col min="1860" max="1860" width="4.875" style="67" customWidth="1"/>
    <col min="1861" max="1861" width="2.5" style="67" customWidth="1"/>
    <col min="1862" max="1862" width="4.875" style="67" customWidth="1"/>
    <col min="1863" max="2100" width="9" style="67"/>
    <col min="2101" max="2101" width="1.75" style="67" customWidth="1"/>
    <col min="2102" max="2102" width="2.5" style="67" customWidth="1"/>
    <col min="2103" max="2103" width="3.625" style="67" customWidth="1"/>
    <col min="2104" max="2104" width="2.75" style="67" customWidth="1"/>
    <col min="2105" max="2105" width="0.875" style="67" customWidth="1"/>
    <col min="2106" max="2106" width="1.25" style="67" customWidth="1"/>
    <col min="2107" max="2107" width="5.375" style="67" customWidth="1"/>
    <col min="2108" max="2108" width="6.5" style="67" customWidth="1"/>
    <col min="2109" max="2109" width="4.125" style="67" customWidth="1"/>
    <col min="2110" max="2110" width="7.875" style="67" customWidth="1"/>
    <col min="2111" max="2111" width="8.75" style="67" customWidth="1"/>
    <col min="2112" max="2115" width="6.25" style="67" customWidth="1"/>
    <col min="2116" max="2116" width="4.875" style="67" customWidth="1"/>
    <col min="2117" max="2117" width="2.5" style="67" customWidth="1"/>
    <col min="2118" max="2118" width="4.875" style="67" customWidth="1"/>
    <col min="2119" max="2356" width="9" style="67"/>
    <col min="2357" max="2357" width="1.75" style="67" customWidth="1"/>
    <col min="2358" max="2358" width="2.5" style="67" customWidth="1"/>
    <col min="2359" max="2359" width="3.625" style="67" customWidth="1"/>
    <col min="2360" max="2360" width="2.75" style="67" customWidth="1"/>
    <col min="2361" max="2361" width="0.875" style="67" customWidth="1"/>
    <col min="2362" max="2362" width="1.25" style="67" customWidth="1"/>
    <col min="2363" max="2363" width="5.375" style="67" customWidth="1"/>
    <col min="2364" max="2364" width="6.5" style="67" customWidth="1"/>
    <col min="2365" max="2365" width="4.125" style="67" customWidth="1"/>
    <col min="2366" max="2366" width="7.875" style="67" customWidth="1"/>
    <col min="2367" max="2367" width="8.75" style="67" customWidth="1"/>
    <col min="2368" max="2371" width="6.25" style="67" customWidth="1"/>
    <col min="2372" max="2372" width="4.875" style="67" customWidth="1"/>
    <col min="2373" max="2373" width="2.5" style="67" customWidth="1"/>
    <col min="2374" max="2374" width="4.875" style="67" customWidth="1"/>
    <col min="2375" max="2612" width="9" style="67"/>
    <col min="2613" max="2613" width="1.75" style="67" customWidth="1"/>
    <col min="2614" max="2614" width="2.5" style="67" customWidth="1"/>
    <col min="2615" max="2615" width="3.625" style="67" customWidth="1"/>
    <col min="2616" max="2616" width="2.75" style="67" customWidth="1"/>
    <col min="2617" max="2617" width="0.875" style="67" customWidth="1"/>
    <col min="2618" max="2618" width="1.25" style="67" customWidth="1"/>
    <col min="2619" max="2619" width="5.375" style="67" customWidth="1"/>
    <col min="2620" max="2620" width="6.5" style="67" customWidth="1"/>
    <col min="2621" max="2621" width="4.125" style="67" customWidth="1"/>
    <col min="2622" max="2622" width="7.875" style="67" customWidth="1"/>
    <col min="2623" max="2623" width="8.75" style="67" customWidth="1"/>
    <col min="2624" max="2627" width="6.25" style="67" customWidth="1"/>
    <col min="2628" max="2628" width="4.875" style="67" customWidth="1"/>
    <col min="2629" max="2629" width="2.5" style="67" customWidth="1"/>
    <col min="2630" max="2630" width="4.875" style="67" customWidth="1"/>
    <col min="2631" max="2868" width="9" style="67"/>
    <col min="2869" max="2869" width="1.75" style="67" customWidth="1"/>
    <col min="2870" max="2870" width="2.5" style="67" customWidth="1"/>
    <col min="2871" max="2871" width="3.625" style="67" customWidth="1"/>
    <col min="2872" max="2872" width="2.75" style="67" customWidth="1"/>
    <col min="2873" max="2873" width="0.875" style="67" customWidth="1"/>
    <col min="2874" max="2874" width="1.25" style="67" customWidth="1"/>
    <col min="2875" max="2875" width="5.375" style="67" customWidth="1"/>
    <col min="2876" max="2876" width="6.5" style="67" customWidth="1"/>
    <col min="2877" max="2877" width="4.125" style="67" customWidth="1"/>
    <col min="2878" max="2878" width="7.875" style="67" customWidth="1"/>
    <col min="2879" max="2879" width="8.75" style="67" customWidth="1"/>
    <col min="2880" max="2883" width="6.25" style="67" customWidth="1"/>
    <col min="2884" max="2884" width="4.875" style="67" customWidth="1"/>
    <col min="2885" max="2885" width="2.5" style="67" customWidth="1"/>
    <col min="2886" max="2886" width="4.875" style="67" customWidth="1"/>
    <col min="2887" max="3124" width="9" style="67"/>
    <col min="3125" max="3125" width="1.75" style="67" customWidth="1"/>
    <col min="3126" max="3126" width="2.5" style="67" customWidth="1"/>
    <col min="3127" max="3127" width="3.625" style="67" customWidth="1"/>
    <col min="3128" max="3128" width="2.75" style="67" customWidth="1"/>
    <col min="3129" max="3129" width="0.875" style="67" customWidth="1"/>
    <col min="3130" max="3130" width="1.25" style="67" customWidth="1"/>
    <col min="3131" max="3131" width="5.375" style="67" customWidth="1"/>
    <col min="3132" max="3132" width="6.5" style="67" customWidth="1"/>
    <col min="3133" max="3133" width="4.125" style="67" customWidth="1"/>
    <col min="3134" max="3134" width="7.875" style="67" customWidth="1"/>
    <col min="3135" max="3135" width="8.75" style="67" customWidth="1"/>
    <col min="3136" max="3139" width="6.25" style="67" customWidth="1"/>
    <col min="3140" max="3140" width="4.875" style="67" customWidth="1"/>
    <col min="3141" max="3141" width="2.5" style="67" customWidth="1"/>
    <col min="3142" max="3142" width="4.875" style="67" customWidth="1"/>
    <col min="3143" max="3380" width="9" style="67"/>
    <col min="3381" max="3381" width="1.75" style="67" customWidth="1"/>
    <col min="3382" max="3382" width="2.5" style="67" customWidth="1"/>
    <col min="3383" max="3383" width="3.625" style="67" customWidth="1"/>
    <col min="3384" max="3384" width="2.75" style="67" customWidth="1"/>
    <col min="3385" max="3385" width="0.875" style="67" customWidth="1"/>
    <col min="3386" max="3386" width="1.25" style="67" customWidth="1"/>
    <col min="3387" max="3387" width="5.375" style="67" customWidth="1"/>
    <col min="3388" max="3388" width="6.5" style="67" customWidth="1"/>
    <col min="3389" max="3389" width="4.125" style="67" customWidth="1"/>
    <col min="3390" max="3390" width="7.875" style="67" customWidth="1"/>
    <col min="3391" max="3391" width="8.75" style="67" customWidth="1"/>
    <col min="3392" max="3395" width="6.25" style="67" customWidth="1"/>
    <col min="3396" max="3396" width="4.875" style="67" customWidth="1"/>
    <col min="3397" max="3397" width="2.5" style="67" customWidth="1"/>
    <col min="3398" max="3398" width="4.875" style="67" customWidth="1"/>
    <col min="3399" max="3636" width="9" style="67"/>
    <col min="3637" max="3637" width="1.75" style="67" customWidth="1"/>
    <col min="3638" max="3638" width="2.5" style="67" customWidth="1"/>
    <col min="3639" max="3639" width="3.625" style="67" customWidth="1"/>
    <col min="3640" max="3640" width="2.75" style="67" customWidth="1"/>
    <col min="3641" max="3641" width="0.875" style="67" customWidth="1"/>
    <col min="3642" max="3642" width="1.25" style="67" customWidth="1"/>
    <col min="3643" max="3643" width="5.375" style="67" customWidth="1"/>
    <col min="3644" max="3644" width="6.5" style="67" customWidth="1"/>
    <col min="3645" max="3645" width="4.125" style="67" customWidth="1"/>
    <col min="3646" max="3646" width="7.875" style="67" customWidth="1"/>
    <col min="3647" max="3647" width="8.75" style="67" customWidth="1"/>
    <col min="3648" max="3651" width="6.25" style="67" customWidth="1"/>
    <col min="3652" max="3652" width="4.875" style="67" customWidth="1"/>
    <col min="3653" max="3653" width="2.5" style="67" customWidth="1"/>
    <col min="3654" max="3654" width="4.875" style="67" customWidth="1"/>
    <col min="3655" max="3892" width="9" style="67"/>
    <col min="3893" max="3893" width="1.75" style="67" customWidth="1"/>
    <col min="3894" max="3894" width="2.5" style="67" customWidth="1"/>
    <col min="3895" max="3895" width="3.625" style="67" customWidth="1"/>
    <col min="3896" max="3896" width="2.75" style="67" customWidth="1"/>
    <col min="3897" max="3897" width="0.875" style="67" customWidth="1"/>
    <col min="3898" max="3898" width="1.25" style="67" customWidth="1"/>
    <col min="3899" max="3899" width="5.375" style="67" customWidth="1"/>
    <col min="3900" max="3900" width="6.5" style="67" customWidth="1"/>
    <col min="3901" max="3901" width="4.125" style="67" customWidth="1"/>
    <col min="3902" max="3902" width="7.875" style="67" customWidth="1"/>
    <col min="3903" max="3903" width="8.75" style="67" customWidth="1"/>
    <col min="3904" max="3907" width="6.25" style="67" customWidth="1"/>
    <col min="3908" max="3908" width="4.875" style="67" customWidth="1"/>
    <col min="3909" max="3909" width="2.5" style="67" customWidth="1"/>
    <col min="3910" max="3910" width="4.875" style="67" customWidth="1"/>
    <col min="3911" max="4148" width="9" style="67"/>
    <col min="4149" max="4149" width="1.75" style="67" customWidth="1"/>
    <col min="4150" max="4150" width="2.5" style="67" customWidth="1"/>
    <col min="4151" max="4151" width="3.625" style="67" customWidth="1"/>
    <col min="4152" max="4152" width="2.75" style="67" customWidth="1"/>
    <col min="4153" max="4153" width="0.875" style="67" customWidth="1"/>
    <col min="4154" max="4154" width="1.25" style="67" customWidth="1"/>
    <col min="4155" max="4155" width="5.375" style="67" customWidth="1"/>
    <col min="4156" max="4156" width="6.5" style="67" customWidth="1"/>
    <col min="4157" max="4157" width="4.125" style="67" customWidth="1"/>
    <col min="4158" max="4158" width="7.875" style="67" customWidth="1"/>
    <col min="4159" max="4159" width="8.75" style="67" customWidth="1"/>
    <col min="4160" max="4163" width="6.25" style="67" customWidth="1"/>
    <col min="4164" max="4164" width="4.875" style="67" customWidth="1"/>
    <col min="4165" max="4165" width="2.5" style="67" customWidth="1"/>
    <col min="4166" max="4166" width="4.875" style="67" customWidth="1"/>
    <col min="4167" max="4404" width="9" style="67"/>
    <col min="4405" max="4405" width="1.75" style="67" customWidth="1"/>
    <col min="4406" max="4406" width="2.5" style="67" customWidth="1"/>
    <col min="4407" max="4407" width="3.625" style="67" customWidth="1"/>
    <col min="4408" max="4408" width="2.75" style="67" customWidth="1"/>
    <col min="4409" max="4409" width="0.875" style="67" customWidth="1"/>
    <col min="4410" max="4410" width="1.25" style="67" customWidth="1"/>
    <col min="4411" max="4411" width="5.375" style="67" customWidth="1"/>
    <col min="4412" max="4412" width="6.5" style="67" customWidth="1"/>
    <col min="4413" max="4413" width="4.125" style="67" customWidth="1"/>
    <col min="4414" max="4414" width="7.875" style="67" customWidth="1"/>
    <col min="4415" max="4415" width="8.75" style="67" customWidth="1"/>
    <col min="4416" max="4419" width="6.25" style="67" customWidth="1"/>
    <col min="4420" max="4420" width="4.875" style="67" customWidth="1"/>
    <col min="4421" max="4421" width="2.5" style="67" customWidth="1"/>
    <col min="4422" max="4422" width="4.875" style="67" customWidth="1"/>
    <col min="4423" max="4660" width="9" style="67"/>
    <col min="4661" max="4661" width="1.75" style="67" customWidth="1"/>
    <col min="4662" max="4662" width="2.5" style="67" customWidth="1"/>
    <col min="4663" max="4663" width="3.625" style="67" customWidth="1"/>
    <col min="4664" max="4664" width="2.75" style="67" customWidth="1"/>
    <col min="4665" max="4665" width="0.875" style="67" customWidth="1"/>
    <col min="4666" max="4666" width="1.25" style="67" customWidth="1"/>
    <col min="4667" max="4667" width="5.375" style="67" customWidth="1"/>
    <col min="4668" max="4668" width="6.5" style="67" customWidth="1"/>
    <col min="4669" max="4669" width="4.125" style="67" customWidth="1"/>
    <col min="4670" max="4670" width="7.875" style="67" customWidth="1"/>
    <col min="4671" max="4671" width="8.75" style="67" customWidth="1"/>
    <col min="4672" max="4675" width="6.25" style="67" customWidth="1"/>
    <col min="4676" max="4676" width="4.875" style="67" customWidth="1"/>
    <col min="4677" max="4677" width="2.5" style="67" customWidth="1"/>
    <col min="4678" max="4678" width="4.875" style="67" customWidth="1"/>
    <col min="4679" max="4916" width="9" style="67"/>
    <col min="4917" max="4917" width="1.75" style="67" customWidth="1"/>
    <col min="4918" max="4918" width="2.5" style="67" customWidth="1"/>
    <col min="4919" max="4919" width="3.625" style="67" customWidth="1"/>
    <col min="4920" max="4920" width="2.75" style="67" customWidth="1"/>
    <col min="4921" max="4921" width="0.875" style="67" customWidth="1"/>
    <col min="4922" max="4922" width="1.25" style="67" customWidth="1"/>
    <col min="4923" max="4923" width="5.375" style="67" customWidth="1"/>
    <col min="4924" max="4924" width="6.5" style="67" customWidth="1"/>
    <col min="4925" max="4925" width="4.125" style="67" customWidth="1"/>
    <col min="4926" max="4926" width="7.875" style="67" customWidth="1"/>
    <col min="4927" max="4927" width="8.75" style="67" customWidth="1"/>
    <col min="4928" max="4931" width="6.25" style="67" customWidth="1"/>
    <col min="4932" max="4932" width="4.875" style="67" customWidth="1"/>
    <col min="4933" max="4933" width="2.5" style="67" customWidth="1"/>
    <col min="4934" max="4934" width="4.875" style="67" customWidth="1"/>
    <col min="4935" max="5172" width="9" style="67"/>
    <col min="5173" max="5173" width="1.75" style="67" customWidth="1"/>
    <col min="5174" max="5174" width="2.5" style="67" customWidth="1"/>
    <col min="5175" max="5175" width="3.625" style="67" customWidth="1"/>
    <col min="5176" max="5176" width="2.75" style="67" customWidth="1"/>
    <col min="5177" max="5177" width="0.875" style="67" customWidth="1"/>
    <col min="5178" max="5178" width="1.25" style="67" customWidth="1"/>
    <col min="5179" max="5179" width="5.375" style="67" customWidth="1"/>
    <col min="5180" max="5180" width="6.5" style="67" customWidth="1"/>
    <col min="5181" max="5181" width="4.125" style="67" customWidth="1"/>
    <col min="5182" max="5182" width="7.875" style="67" customWidth="1"/>
    <col min="5183" max="5183" width="8.75" style="67" customWidth="1"/>
    <col min="5184" max="5187" width="6.25" style="67" customWidth="1"/>
    <col min="5188" max="5188" width="4.875" style="67" customWidth="1"/>
    <col min="5189" max="5189" width="2.5" style="67" customWidth="1"/>
    <col min="5190" max="5190" width="4.875" style="67" customWidth="1"/>
    <col min="5191" max="5428" width="9" style="67"/>
    <col min="5429" max="5429" width="1.75" style="67" customWidth="1"/>
    <col min="5430" max="5430" width="2.5" style="67" customWidth="1"/>
    <col min="5431" max="5431" width="3.625" style="67" customWidth="1"/>
    <col min="5432" max="5432" width="2.75" style="67" customWidth="1"/>
    <col min="5433" max="5433" width="0.875" style="67" customWidth="1"/>
    <col min="5434" max="5434" width="1.25" style="67" customWidth="1"/>
    <col min="5435" max="5435" width="5.375" style="67" customWidth="1"/>
    <col min="5436" max="5436" width="6.5" style="67" customWidth="1"/>
    <col min="5437" max="5437" width="4.125" style="67" customWidth="1"/>
    <col min="5438" max="5438" width="7.875" style="67" customWidth="1"/>
    <col min="5439" max="5439" width="8.75" style="67" customWidth="1"/>
    <col min="5440" max="5443" width="6.25" style="67" customWidth="1"/>
    <col min="5444" max="5444" width="4.875" style="67" customWidth="1"/>
    <col min="5445" max="5445" width="2.5" style="67" customWidth="1"/>
    <col min="5446" max="5446" width="4.875" style="67" customWidth="1"/>
    <col min="5447" max="5684" width="9" style="67"/>
    <col min="5685" max="5685" width="1.75" style="67" customWidth="1"/>
    <col min="5686" max="5686" width="2.5" style="67" customWidth="1"/>
    <col min="5687" max="5687" width="3.625" style="67" customWidth="1"/>
    <col min="5688" max="5688" width="2.75" style="67" customWidth="1"/>
    <col min="5689" max="5689" width="0.875" style="67" customWidth="1"/>
    <col min="5690" max="5690" width="1.25" style="67" customWidth="1"/>
    <col min="5691" max="5691" width="5.375" style="67" customWidth="1"/>
    <col min="5692" max="5692" width="6.5" style="67" customWidth="1"/>
    <col min="5693" max="5693" width="4.125" style="67" customWidth="1"/>
    <col min="5694" max="5694" width="7.875" style="67" customWidth="1"/>
    <col min="5695" max="5695" width="8.75" style="67" customWidth="1"/>
    <col min="5696" max="5699" width="6.25" style="67" customWidth="1"/>
    <col min="5700" max="5700" width="4.875" style="67" customWidth="1"/>
    <col min="5701" max="5701" width="2.5" style="67" customWidth="1"/>
    <col min="5702" max="5702" width="4.875" style="67" customWidth="1"/>
    <col min="5703" max="5940" width="9" style="67"/>
    <col min="5941" max="5941" width="1.75" style="67" customWidth="1"/>
    <col min="5942" max="5942" width="2.5" style="67" customWidth="1"/>
    <col min="5943" max="5943" width="3.625" style="67" customWidth="1"/>
    <col min="5944" max="5944" width="2.75" style="67" customWidth="1"/>
    <col min="5945" max="5945" width="0.875" style="67" customWidth="1"/>
    <col min="5946" max="5946" width="1.25" style="67" customWidth="1"/>
    <col min="5947" max="5947" width="5.375" style="67" customWidth="1"/>
    <col min="5948" max="5948" width="6.5" style="67" customWidth="1"/>
    <col min="5949" max="5949" width="4.125" style="67" customWidth="1"/>
    <col min="5950" max="5950" width="7.875" style="67" customWidth="1"/>
    <col min="5951" max="5951" width="8.75" style="67" customWidth="1"/>
    <col min="5952" max="5955" width="6.25" style="67" customWidth="1"/>
    <col min="5956" max="5956" width="4.875" style="67" customWidth="1"/>
    <col min="5957" max="5957" width="2.5" style="67" customWidth="1"/>
    <col min="5958" max="5958" width="4.875" style="67" customWidth="1"/>
    <col min="5959" max="6196" width="9" style="67"/>
    <col min="6197" max="6197" width="1.75" style="67" customWidth="1"/>
    <col min="6198" max="6198" width="2.5" style="67" customWidth="1"/>
    <col min="6199" max="6199" width="3.625" style="67" customWidth="1"/>
    <col min="6200" max="6200" width="2.75" style="67" customWidth="1"/>
    <col min="6201" max="6201" width="0.875" style="67" customWidth="1"/>
    <col min="6202" max="6202" width="1.25" style="67" customWidth="1"/>
    <col min="6203" max="6203" width="5.375" style="67" customWidth="1"/>
    <col min="6204" max="6204" width="6.5" style="67" customWidth="1"/>
    <col min="6205" max="6205" width="4.125" style="67" customWidth="1"/>
    <col min="6206" max="6206" width="7.875" style="67" customWidth="1"/>
    <col min="6207" max="6207" width="8.75" style="67" customWidth="1"/>
    <col min="6208" max="6211" width="6.25" style="67" customWidth="1"/>
    <col min="6212" max="6212" width="4.875" style="67" customWidth="1"/>
    <col min="6213" max="6213" width="2.5" style="67" customWidth="1"/>
    <col min="6214" max="6214" width="4.875" style="67" customWidth="1"/>
    <col min="6215" max="6452" width="9" style="67"/>
    <col min="6453" max="6453" width="1.75" style="67" customWidth="1"/>
    <col min="6454" max="6454" width="2.5" style="67" customWidth="1"/>
    <col min="6455" max="6455" width="3.625" style="67" customWidth="1"/>
    <col min="6456" max="6456" width="2.75" style="67" customWidth="1"/>
    <col min="6457" max="6457" width="0.875" style="67" customWidth="1"/>
    <col min="6458" max="6458" width="1.25" style="67" customWidth="1"/>
    <col min="6459" max="6459" width="5.375" style="67" customWidth="1"/>
    <col min="6460" max="6460" width="6.5" style="67" customWidth="1"/>
    <col min="6461" max="6461" width="4.125" style="67" customWidth="1"/>
    <col min="6462" max="6462" width="7.875" style="67" customWidth="1"/>
    <col min="6463" max="6463" width="8.75" style="67" customWidth="1"/>
    <col min="6464" max="6467" width="6.25" style="67" customWidth="1"/>
    <col min="6468" max="6468" width="4.875" style="67" customWidth="1"/>
    <col min="6469" max="6469" width="2.5" style="67" customWidth="1"/>
    <col min="6470" max="6470" width="4.875" style="67" customWidth="1"/>
    <col min="6471" max="6708" width="9" style="67"/>
    <col min="6709" max="6709" width="1.75" style="67" customWidth="1"/>
    <col min="6710" max="6710" width="2.5" style="67" customWidth="1"/>
    <col min="6711" max="6711" width="3.625" style="67" customWidth="1"/>
    <col min="6712" max="6712" width="2.75" style="67" customWidth="1"/>
    <col min="6713" max="6713" width="0.875" style="67" customWidth="1"/>
    <col min="6714" max="6714" width="1.25" style="67" customWidth="1"/>
    <col min="6715" max="6715" width="5.375" style="67" customWidth="1"/>
    <col min="6716" max="6716" width="6.5" style="67" customWidth="1"/>
    <col min="6717" max="6717" width="4.125" style="67" customWidth="1"/>
    <col min="6718" max="6718" width="7.875" style="67" customWidth="1"/>
    <col min="6719" max="6719" width="8.75" style="67" customWidth="1"/>
    <col min="6720" max="6723" width="6.25" style="67" customWidth="1"/>
    <col min="6724" max="6724" width="4.875" style="67" customWidth="1"/>
    <col min="6725" max="6725" width="2.5" style="67" customWidth="1"/>
    <col min="6726" max="6726" width="4.875" style="67" customWidth="1"/>
    <col min="6727" max="6964" width="9" style="67"/>
    <col min="6965" max="6965" width="1.75" style="67" customWidth="1"/>
    <col min="6966" max="6966" width="2.5" style="67" customWidth="1"/>
    <col min="6967" max="6967" width="3.625" style="67" customWidth="1"/>
    <col min="6968" max="6968" width="2.75" style="67" customWidth="1"/>
    <col min="6969" max="6969" width="0.875" style="67" customWidth="1"/>
    <col min="6970" max="6970" width="1.25" style="67" customWidth="1"/>
    <col min="6971" max="6971" width="5.375" style="67" customWidth="1"/>
    <col min="6972" max="6972" width="6.5" style="67" customWidth="1"/>
    <col min="6973" max="6973" width="4.125" style="67" customWidth="1"/>
    <col min="6974" max="6974" width="7.875" style="67" customWidth="1"/>
    <col min="6975" max="6975" width="8.75" style="67" customWidth="1"/>
    <col min="6976" max="6979" width="6.25" style="67" customWidth="1"/>
    <col min="6980" max="6980" width="4.875" style="67" customWidth="1"/>
    <col min="6981" max="6981" width="2.5" style="67" customWidth="1"/>
    <col min="6982" max="6982" width="4.875" style="67" customWidth="1"/>
    <col min="6983" max="7220" width="9" style="67"/>
    <col min="7221" max="7221" width="1.75" style="67" customWidth="1"/>
    <col min="7222" max="7222" width="2.5" style="67" customWidth="1"/>
    <col min="7223" max="7223" width="3.625" style="67" customWidth="1"/>
    <col min="7224" max="7224" width="2.75" style="67" customWidth="1"/>
    <col min="7225" max="7225" width="0.875" style="67" customWidth="1"/>
    <col min="7226" max="7226" width="1.25" style="67" customWidth="1"/>
    <col min="7227" max="7227" width="5.375" style="67" customWidth="1"/>
    <col min="7228" max="7228" width="6.5" style="67" customWidth="1"/>
    <col min="7229" max="7229" width="4.125" style="67" customWidth="1"/>
    <col min="7230" max="7230" width="7.875" style="67" customWidth="1"/>
    <col min="7231" max="7231" width="8.75" style="67" customWidth="1"/>
    <col min="7232" max="7235" width="6.25" style="67" customWidth="1"/>
    <col min="7236" max="7236" width="4.875" style="67" customWidth="1"/>
    <col min="7237" max="7237" width="2.5" style="67" customWidth="1"/>
    <col min="7238" max="7238" width="4.875" style="67" customWidth="1"/>
    <col min="7239" max="7476" width="9" style="67"/>
    <col min="7477" max="7477" width="1.75" style="67" customWidth="1"/>
    <col min="7478" max="7478" width="2.5" style="67" customWidth="1"/>
    <col min="7479" max="7479" width="3.625" style="67" customWidth="1"/>
    <col min="7480" max="7480" width="2.75" style="67" customWidth="1"/>
    <col min="7481" max="7481" width="0.875" style="67" customWidth="1"/>
    <col min="7482" max="7482" width="1.25" style="67" customWidth="1"/>
    <col min="7483" max="7483" width="5.375" style="67" customWidth="1"/>
    <col min="7484" max="7484" width="6.5" style="67" customWidth="1"/>
    <col min="7485" max="7485" width="4.125" style="67" customWidth="1"/>
    <col min="7486" max="7486" width="7.875" style="67" customWidth="1"/>
    <col min="7487" max="7487" width="8.75" style="67" customWidth="1"/>
    <col min="7488" max="7491" width="6.25" style="67" customWidth="1"/>
    <col min="7492" max="7492" width="4.875" style="67" customWidth="1"/>
    <col min="7493" max="7493" width="2.5" style="67" customWidth="1"/>
    <col min="7494" max="7494" width="4.875" style="67" customWidth="1"/>
    <col min="7495" max="7732" width="9" style="67"/>
    <col min="7733" max="7733" width="1.75" style="67" customWidth="1"/>
    <col min="7734" max="7734" width="2.5" style="67" customWidth="1"/>
    <col min="7735" max="7735" width="3.625" style="67" customWidth="1"/>
    <col min="7736" max="7736" width="2.75" style="67" customWidth="1"/>
    <col min="7737" max="7737" width="0.875" style="67" customWidth="1"/>
    <col min="7738" max="7738" width="1.25" style="67" customWidth="1"/>
    <col min="7739" max="7739" width="5.375" style="67" customWidth="1"/>
    <col min="7740" max="7740" width="6.5" style="67" customWidth="1"/>
    <col min="7741" max="7741" width="4.125" style="67" customWidth="1"/>
    <col min="7742" max="7742" width="7.875" style="67" customWidth="1"/>
    <col min="7743" max="7743" width="8.75" style="67" customWidth="1"/>
    <col min="7744" max="7747" width="6.25" style="67" customWidth="1"/>
    <col min="7748" max="7748" width="4.875" style="67" customWidth="1"/>
    <col min="7749" max="7749" width="2.5" style="67" customWidth="1"/>
    <col min="7750" max="7750" width="4.875" style="67" customWidth="1"/>
    <col min="7751" max="7988" width="9" style="67"/>
    <col min="7989" max="7989" width="1.75" style="67" customWidth="1"/>
    <col min="7990" max="7990" width="2.5" style="67" customWidth="1"/>
    <col min="7991" max="7991" width="3.625" style="67" customWidth="1"/>
    <col min="7992" max="7992" width="2.75" style="67" customWidth="1"/>
    <col min="7993" max="7993" width="0.875" style="67" customWidth="1"/>
    <col min="7994" max="7994" width="1.25" style="67" customWidth="1"/>
    <col min="7995" max="7995" width="5.375" style="67" customWidth="1"/>
    <col min="7996" max="7996" width="6.5" style="67" customWidth="1"/>
    <col min="7997" max="7997" width="4.125" style="67" customWidth="1"/>
    <col min="7998" max="7998" width="7.875" style="67" customWidth="1"/>
    <col min="7999" max="7999" width="8.75" style="67" customWidth="1"/>
    <col min="8000" max="8003" width="6.25" style="67" customWidth="1"/>
    <col min="8004" max="8004" width="4.875" style="67" customWidth="1"/>
    <col min="8005" max="8005" width="2.5" style="67" customWidth="1"/>
    <col min="8006" max="8006" width="4.875" style="67" customWidth="1"/>
    <col min="8007" max="8244" width="9" style="67"/>
    <col min="8245" max="8245" width="1.75" style="67" customWidth="1"/>
    <col min="8246" max="8246" width="2.5" style="67" customWidth="1"/>
    <col min="8247" max="8247" width="3.625" style="67" customWidth="1"/>
    <col min="8248" max="8248" width="2.75" style="67" customWidth="1"/>
    <col min="8249" max="8249" width="0.875" style="67" customWidth="1"/>
    <col min="8250" max="8250" width="1.25" style="67" customWidth="1"/>
    <col min="8251" max="8251" width="5.375" style="67" customWidth="1"/>
    <col min="8252" max="8252" width="6.5" style="67" customWidth="1"/>
    <col min="8253" max="8253" width="4.125" style="67" customWidth="1"/>
    <col min="8254" max="8254" width="7.875" style="67" customWidth="1"/>
    <col min="8255" max="8255" width="8.75" style="67" customWidth="1"/>
    <col min="8256" max="8259" width="6.25" style="67" customWidth="1"/>
    <col min="8260" max="8260" width="4.875" style="67" customWidth="1"/>
    <col min="8261" max="8261" width="2.5" style="67" customWidth="1"/>
    <col min="8262" max="8262" width="4.875" style="67" customWidth="1"/>
    <col min="8263" max="8500" width="9" style="67"/>
    <col min="8501" max="8501" width="1.75" style="67" customWidth="1"/>
    <col min="8502" max="8502" width="2.5" style="67" customWidth="1"/>
    <col min="8503" max="8503" width="3.625" style="67" customWidth="1"/>
    <col min="8504" max="8504" width="2.75" style="67" customWidth="1"/>
    <col min="8505" max="8505" width="0.875" style="67" customWidth="1"/>
    <col min="8506" max="8506" width="1.25" style="67" customWidth="1"/>
    <col min="8507" max="8507" width="5.375" style="67" customWidth="1"/>
    <col min="8508" max="8508" width="6.5" style="67" customWidth="1"/>
    <col min="8509" max="8509" width="4.125" style="67" customWidth="1"/>
    <col min="8510" max="8510" width="7.875" style="67" customWidth="1"/>
    <col min="8511" max="8511" width="8.75" style="67" customWidth="1"/>
    <col min="8512" max="8515" width="6.25" style="67" customWidth="1"/>
    <col min="8516" max="8516" width="4.875" style="67" customWidth="1"/>
    <col min="8517" max="8517" width="2.5" style="67" customWidth="1"/>
    <col min="8518" max="8518" width="4.875" style="67" customWidth="1"/>
    <col min="8519" max="8756" width="9" style="67"/>
    <col min="8757" max="8757" width="1.75" style="67" customWidth="1"/>
    <col min="8758" max="8758" width="2.5" style="67" customWidth="1"/>
    <col min="8759" max="8759" width="3.625" style="67" customWidth="1"/>
    <col min="8760" max="8760" width="2.75" style="67" customWidth="1"/>
    <col min="8761" max="8761" width="0.875" style="67" customWidth="1"/>
    <col min="8762" max="8762" width="1.25" style="67" customWidth="1"/>
    <col min="8763" max="8763" width="5.375" style="67" customWidth="1"/>
    <col min="8764" max="8764" width="6.5" style="67" customWidth="1"/>
    <col min="8765" max="8765" width="4.125" style="67" customWidth="1"/>
    <col min="8766" max="8766" width="7.875" style="67" customWidth="1"/>
    <col min="8767" max="8767" width="8.75" style="67" customWidth="1"/>
    <col min="8768" max="8771" width="6.25" style="67" customWidth="1"/>
    <col min="8772" max="8772" width="4.875" style="67" customWidth="1"/>
    <col min="8773" max="8773" width="2.5" style="67" customWidth="1"/>
    <col min="8774" max="8774" width="4.875" style="67" customWidth="1"/>
    <col min="8775" max="9012" width="9" style="67"/>
    <col min="9013" max="9013" width="1.75" style="67" customWidth="1"/>
    <col min="9014" max="9014" width="2.5" style="67" customWidth="1"/>
    <col min="9015" max="9015" width="3.625" style="67" customWidth="1"/>
    <col min="9016" max="9016" width="2.75" style="67" customWidth="1"/>
    <col min="9017" max="9017" width="0.875" style="67" customWidth="1"/>
    <col min="9018" max="9018" width="1.25" style="67" customWidth="1"/>
    <col min="9019" max="9019" width="5.375" style="67" customWidth="1"/>
    <col min="9020" max="9020" width="6.5" style="67" customWidth="1"/>
    <col min="9021" max="9021" width="4.125" style="67" customWidth="1"/>
    <col min="9022" max="9022" width="7.875" style="67" customWidth="1"/>
    <col min="9023" max="9023" width="8.75" style="67" customWidth="1"/>
    <col min="9024" max="9027" width="6.25" style="67" customWidth="1"/>
    <col min="9028" max="9028" width="4.875" style="67" customWidth="1"/>
    <col min="9029" max="9029" width="2.5" style="67" customWidth="1"/>
    <col min="9030" max="9030" width="4.875" style="67" customWidth="1"/>
    <col min="9031" max="9268" width="9" style="67"/>
    <col min="9269" max="9269" width="1.75" style="67" customWidth="1"/>
    <col min="9270" max="9270" width="2.5" style="67" customWidth="1"/>
    <col min="9271" max="9271" width="3.625" style="67" customWidth="1"/>
    <col min="9272" max="9272" width="2.75" style="67" customWidth="1"/>
    <col min="9273" max="9273" width="0.875" style="67" customWidth="1"/>
    <col min="9274" max="9274" width="1.25" style="67" customWidth="1"/>
    <col min="9275" max="9275" width="5.375" style="67" customWidth="1"/>
    <col min="9276" max="9276" width="6.5" style="67" customWidth="1"/>
    <col min="9277" max="9277" width="4.125" style="67" customWidth="1"/>
    <col min="9278" max="9278" width="7.875" style="67" customWidth="1"/>
    <col min="9279" max="9279" width="8.75" style="67" customWidth="1"/>
    <col min="9280" max="9283" width="6.25" style="67" customWidth="1"/>
    <col min="9284" max="9284" width="4.875" style="67" customWidth="1"/>
    <col min="9285" max="9285" width="2.5" style="67" customWidth="1"/>
    <col min="9286" max="9286" width="4.875" style="67" customWidth="1"/>
    <col min="9287" max="9524" width="9" style="67"/>
    <col min="9525" max="9525" width="1.75" style="67" customWidth="1"/>
    <col min="9526" max="9526" width="2.5" style="67" customWidth="1"/>
    <col min="9527" max="9527" width="3.625" style="67" customWidth="1"/>
    <col min="9528" max="9528" width="2.75" style="67" customWidth="1"/>
    <col min="9529" max="9529" width="0.875" style="67" customWidth="1"/>
    <col min="9530" max="9530" width="1.25" style="67" customWidth="1"/>
    <col min="9531" max="9531" width="5.375" style="67" customWidth="1"/>
    <col min="9532" max="9532" width="6.5" style="67" customWidth="1"/>
    <col min="9533" max="9533" width="4.125" style="67" customWidth="1"/>
    <col min="9534" max="9534" width="7.875" style="67" customWidth="1"/>
    <col min="9535" max="9535" width="8.75" style="67" customWidth="1"/>
    <col min="9536" max="9539" width="6.25" style="67" customWidth="1"/>
    <col min="9540" max="9540" width="4.875" style="67" customWidth="1"/>
    <col min="9541" max="9541" width="2.5" style="67" customWidth="1"/>
    <col min="9542" max="9542" width="4.875" style="67" customWidth="1"/>
    <col min="9543" max="9780" width="9" style="67"/>
    <col min="9781" max="9781" width="1.75" style="67" customWidth="1"/>
    <col min="9782" max="9782" width="2.5" style="67" customWidth="1"/>
    <col min="9783" max="9783" width="3.625" style="67" customWidth="1"/>
    <col min="9784" max="9784" width="2.75" style="67" customWidth="1"/>
    <col min="9785" max="9785" width="0.875" style="67" customWidth="1"/>
    <col min="9786" max="9786" width="1.25" style="67" customWidth="1"/>
    <col min="9787" max="9787" width="5.375" style="67" customWidth="1"/>
    <col min="9788" max="9788" width="6.5" style="67" customWidth="1"/>
    <col min="9789" max="9789" width="4.125" style="67" customWidth="1"/>
    <col min="9790" max="9790" width="7.875" style="67" customWidth="1"/>
    <col min="9791" max="9791" width="8.75" style="67" customWidth="1"/>
    <col min="9792" max="9795" width="6.25" style="67" customWidth="1"/>
    <col min="9796" max="9796" width="4.875" style="67" customWidth="1"/>
    <col min="9797" max="9797" width="2.5" style="67" customWidth="1"/>
    <col min="9798" max="9798" width="4.875" style="67" customWidth="1"/>
    <col min="9799" max="10036" width="9" style="67"/>
    <col min="10037" max="10037" width="1.75" style="67" customWidth="1"/>
    <col min="10038" max="10038" width="2.5" style="67" customWidth="1"/>
    <col min="10039" max="10039" width="3.625" style="67" customWidth="1"/>
    <col min="10040" max="10040" width="2.75" style="67" customWidth="1"/>
    <col min="10041" max="10041" width="0.875" style="67" customWidth="1"/>
    <col min="10042" max="10042" width="1.25" style="67" customWidth="1"/>
    <col min="10043" max="10043" width="5.375" style="67" customWidth="1"/>
    <col min="10044" max="10044" width="6.5" style="67" customWidth="1"/>
    <col min="10045" max="10045" width="4.125" style="67" customWidth="1"/>
    <col min="10046" max="10046" width="7.875" style="67" customWidth="1"/>
    <col min="10047" max="10047" width="8.75" style="67" customWidth="1"/>
    <col min="10048" max="10051" width="6.25" style="67" customWidth="1"/>
    <col min="10052" max="10052" width="4.875" style="67" customWidth="1"/>
    <col min="10053" max="10053" width="2.5" style="67" customWidth="1"/>
    <col min="10054" max="10054" width="4.875" style="67" customWidth="1"/>
    <col min="10055" max="10292" width="9" style="67"/>
    <col min="10293" max="10293" width="1.75" style="67" customWidth="1"/>
    <col min="10294" max="10294" width="2.5" style="67" customWidth="1"/>
    <col min="10295" max="10295" width="3.625" style="67" customWidth="1"/>
    <col min="10296" max="10296" width="2.75" style="67" customWidth="1"/>
    <col min="10297" max="10297" width="0.875" style="67" customWidth="1"/>
    <col min="10298" max="10298" width="1.25" style="67" customWidth="1"/>
    <col min="10299" max="10299" width="5.375" style="67" customWidth="1"/>
    <col min="10300" max="10300" width="6.5" style="67" customWidth="1"/>
    <col min="10301" max="10301" width="4.125" style="67" customWidth="1"/>
    <col min="10302" max="10302" width="7.875" style="67" customWidth="1"/>
    <col min="10303" max="10303" width="8.75" style="67" customWidth="1"/>
    <col min="10304" max="10307" width="6.25" style="67" customWidth="1"/>
    <col min="10308" max="10308" width="4.875" style="67" customWidth="1"/>
    <col min="10309" max="10309" width="2.5" style="67" customWidth="1"/>
    <col min="10310" max="10310" width="4.875" style="67" customWidth="1"/>
    <col min="10311" max="10548" width="9" style="67"/>
    <col min="10549" max="10549" width="1.75" style="67" customWidth="1"/>
    <col min="10550" max="10550" width="2.5" style="67" customWidth="1"/>
    <col min="10551" max="10551" width="3.625" style="67" customWidth="1"/>
    <col min="10552" max="10552" width="2.75" style="67" customWidth="1"/>
    <col min="10553" max="10553" width="0.875" style="67" customWidth="1"/>
    <col min="10554" max="10554" width="1.25" style="67" customWidth="1"/>
    <col min="10555" max="10555" width="5.375" style="67" customWidth="1"/>
    <col min="10556" max="10556" width="6.5" style="67" customWidth="1"/>
    <col min="10557" max="10557" width="4.125" style="67" customWidth="1"/>
    <col min="10558" max="10558" width="7.875" style="67" customWidth="1"/>
    <col min="10559" max="10559" width="8.75" style="67" customWidth="1"/>
    <col min="10560" max="10563" width="6.25" style="67" customWidth="1"/>
    <col min="10564" max="10564" width="4.875" style="67" customWidth="1"/>
    <col min="10565" max="10565" width="2.5" style="67" customWidth="1"/>
    <col min="10566" max="10566" width="4.875" style="67" customWidth="1"/>
    <col min="10567" max="10804" width="9" style="67"/>
    <col min="10805" max="10805" width="1.75" style="67" customWidth="1"/>
    <col min="10806" max="10806" width="2.5" style="67" customWidth="1"/>
    <col min="10807" max="10807" width="3.625" style="67" customWidth="1"/>
    <col min="10808" max="10808" width="2.75" style="67" customWidth="1"/>
    <col min="10809" max="10809" width="0.875" style="67" customWidth="1"/>
    <col min="10810" max="10810" width="1.25" style="67" customWidth="1"/>
    <col min="10811" max="10811" width="5.375" style="67" customWidth="1"/>
    <col min="10812" max="10812" width="6.5" style="67" customWidth="1"/>
    <col min="10813" max="10813" width="4.125" style="67" customWidth="1"/>
    <col min="10814" max="10814" width="7.875" style="67" customWidth="1"/>
    <col min="10815" max="10815" width="8.75" style="67" customWidth="1"/>
    <col min="10816" max="10819" width="6.25" style="67" customWidth="1"/>
    <col min="10820" max="10820" width="4.875" style="67" customWidth="1"/>
    <col min="10821" max="10821" width="2.5" style="67" customWidth="1"/>
    <col min="10822" max="10822" width="4.875" style="67" customWidth="1"/>
    <col min="10823" max="11060" width="9" style="67"/>
    <col min="11061" max="11061" width="1.75" style="67" customWidth="1"/>
    <col min="11062" max="11062" width="2.5" style="67" customWidth="1"/>
    <col min="11063" max="11063" width="3.625" style="67" customWidth="1"/>
    <col min="11064" max="11064" width="2.75" style="67" customWidth="1"/>
    <col min="11065" max="11065" width="0.875" style="67" customWidth="1"/>
    <col min="11066" max="11066" width="1.25" style="67" customWidth="1"/>
    <col min="11067" max="11067" width="5.375" style="67" customWidth="1"/>
    <col min="11068" max="11068" width="6.5" style="67" customWidth="1"/>
    <col min="11069" max="11069" width="4.125" style="67" customWidth="1"/>
    <col min="11070" max="11070" width="7.875" style="67" customWidth="1"/>
    <col min="11071" max="11071" width="8.75" style="67" customWidth="1"/>
    <col min="11072" max="11075" width="6.25" style="67" customWidth="1"/>
    <col min="11076" max="11076" width="4.875" style="67" customWidth="1"/>
    <col min="11077" max="11077" width="2.5" style="67" customWidth="1"/>
    <col min="11078" max="11078" width="4.875" style="67" customWidth="1"/>
    <col min="11079" max="11316" width="9" style="67"/>
    <col min="11317" max="11317" width="1.75" style="67" customWidth="1"/>
    <col min="11318" max="11318" width="2.5" style="67" customWidth="1"/>
    <col min="11319" max="11319" width="3.625" style="67" customWidth="1"/>
    <col min="11320" max="11320" width="2.75" style="67" customWidth="1"/>
    <col min="11321" max="11321" width="0.875" style="67" customWidth="1"/>
    <col min="11322" max="11322" width="1.25" style="67" customWidth="1"/>
    <col min="11323" max="11323" width="5.375" style="67" customWidth="1"/>
    <col min="11324" max="11324" width="6.5" style="67" customWidth="1"/>
    <col min="11325" max="11325" width="4.125" style="67" customWidth="1"/>
    <col min="11326" max="11326" width="7.875" style="67" customWidth="1"/>
    <col min="11327" max="11327" width="8.75" style="67" customWidth="1"/>
    <col min="11328" max="11331" width="6.25" style="67" customWidth="1"/>
    <col min="11332" max="11332" width="4.875" style="67" customWidth="1"/>
    <col min="11333" max="11333" width="2.5" style="67" customWidth="1"/>
    <col min="11334" max="11334" width="4.875" style="67" customWidth="1"/>
    <col min="11335" max="11572" width="9" style="67"/>
    <col min="11573" max="11573" width="1.75" style="67" customWidth="1"/>
    <col min="11574" max="11574" width="2.5" style="67" customWidth="1"/>
    <col min="11575" max="11575" width="3.625" style="67" customWidth="1"/>
    <col min="11576" max="11576" width="2.75" style="67" customWidth="1"/>
    <col min="11577" max="11577" width="0.875" style="67" customWidth="1"/>
    <col min="11578" max="11578" width="1.25" style="67" customWidth="1"/>
    <col min="11579" max="11579" width="5.375" style="67" customWidth="1"/>
    <col min="11580" max="11580" width="6.5" style="67" customWidth="1"/>
    <col min="11581" max="11581" width="4.125" style="67" customWidth="1"/>
    <col min="11582" max="11582" width="7.875" style="67" customWidth="1"/>
    <col min="11583" max="11583" width="8.75" style="67" customWidth="1"/>
    <col min="11584" max="11587" width="6.25" style="67" customWidth="1"/>
    <col min="11588" max="11588" width="4.875" style="67" customWidth="1"/>
    <col min="11589" max="11589" width="2.5" style="67" customWidth="1"/>
    <col min="11590" max="11590" width="4.875" style="67" customWidth="1"/>
    <col min="11591" max="11828" width="9" style="67"/>
    <col min="11829" max="11829" width="1.75" style="67" customWidth="1"/>
    <col min="11830" max="11830" width="2.5" style="67" customWidth="1"/>
    <col min="11831" max="11831" width="3.625" style="67" customWidth="1"/>
    <col min="11832" max="11832" width="2.75" style="67" customWidth="1"/>
    <col min="11833" max="11833" width="0.875" style="67" customWidth="1"/>
    <col min="11834" max="11834" width="1.25" style="67" customWidth="1"/>
    <col min="11835" max="11835" width="5.375" style="67" customWidth="1"/>
    <col min="11836" max="11836" width="6.5" style="67" customWidth="1"/>
    <col min="11837" max="11837" width="4.125" style="67" customWidth="1"/>
    <col min="11838" max="11838" width="7.875" style="67" customWidth="1"/>
    <col min="11839" max="11839" width="8.75" style="67" customWidth="1"/>
    <col min="11840" max="11843" width="6.25" style="67" customWidth="1"/>
    <col min="11844" max="11844" width="4.875" style="67" customWidth="1"/>
    <col min="11845" max="11845" width="2.5" style="67" customWidth="1"/>
    <col min="11846" max="11846" width="4.875" style="67" customWidth="1"/>
    <col min="11847" max="12084" width="9" style="67"/>
    <col min="12085" max="12085" width="1.75" style="67" customWidth="1"/>
    <col min="12086" max="12086" width="2.5" style="67" customWidth="1"/>
    <col min="12087" max="12087" width="3.625" style="67" customWidth="1"/>
    <col min="12088" max="12088" width="2.75" style="67" customWidth="1"/>
    <col min="12089" max="12089" width="0.875" style="67" customWidth="1"/>
    <col min="12090" max="12090" width="1.25" style="67" customWidth="1"/>
    <col min="12091" max="12091" width="5.375" style="67" customWidth="1"/>
    <col min="12092" max="12092" width="6.5" style="67" customWidth="1"/>
    <col min="12093" max="12093" width="4.125" style="67" customWidth="1"/>
    <col min="12094" max="12094" width="7.875" style="67" customWidth="1"/>
    <col min="12095" max="12095" width="8.75" style="67" customWidth="1"/>
    <col min="12096" max="12099" width="6.25" style="67" customWidth="1"/>
    <col min="12100" max="12100" width="4.875" style="67" customWidth="1"/>
    <col min="12101" max="12101" width="2.5" style="67" customWidth="1"/>
    <col min="12102" max="12102" width="4.875" style="67" customWidth="1"/>
    <col min="12103" max="12340" width="9" style="67"/>
    <col min="12341" max="12341" width="1.75" style="67" customWidth="1"/>
    <col min="12342" max="12342" width="2.5" style="67" customWidth="1"/>
    <col min="12343" max="12343" width="3.625" style="67" customWidth="1"/>
    <col min="12344" max="12344" width="2.75" style="67" customWidth="1"/>
    <col min="12345" max="12345" width="0.875" style="67" customWidth="1"/>
    <col min="12346" max="12346" width="1.25" style="67" customWidth="1"/>
    <col min="12347" max="12347" width="5.375" style="67" customWidth="1"/>
    <col min="12348" max="12348" width="6.5" style="67" customWidth="1"/>
    <col min="12349" max="12349" width="4.125" style="67" customWidth="1"/>
    <col min="12350" max="12350" width="7.875" style="67" customWidth="1"/>
    <col min="12351" max="12351" width="8.75" style="67" customWidth="1"/>
    <col min="12352" max="12355" width="6.25" style="67" customWidth="1"/>
    <col min="12356" max="12356" width="4.875" style="67" customWidth="1"/>
    <col min="12357" max="12357" width="2.5" style="67" customWidth="1"/>
    <col min="12358" max="12358" width="4.875" style="67" customWidth="1"/>
    <col min="12359" max="12596" width="9" style="67"/>
    <col min="12597" max="12597" width="1.75" style="67" customWidth="1"/>
    <col min="12598" max="12598" width="2.5" style="67" customWidth="1"/>
    <col min="12599" max="12599" width="3.625" style="67" customWidth="1"/>
    <col min="12600" max="12600" width="2.75" style="67" customWidth="1"/>
    <col min="12601" max="12601" width="0.875" style="67" customWidth="1"/>
    <col min="12602" max="12602" width="1.25" style="67" customWidth="1"/>
    <col min="12603" max="12603" width="5.375" style="67" customWidth="1"/>
    <col min="12604" max="12604" width="6.5" style="67" customWidth="1"/>
    <col min="12605" max="12605" width="4.125" style="67" customWidth="1"/>
    <col min="12606" max="12606" width="7.875" style="67" customWidth="1"/>
    <col min="12607" max="12607" width="8.75" style="67" customWidth="1"/>
    <col min="12608" max="12611" width="6.25" style="67" customWidth="1"/>
    <col min="12612" max="12612" width="4.875" style="67" customWidth="1"/>
    <col min="12613" max="12613" width="2.5" style="67" customWidth="1"/>
    <col min="12614" max="12614" width="4.875" style="67" customWidth="1"/>
    <col min="12615" max="12852" width="9" style="67"/>
    <col min="12853" max="12853" width="1.75" style="67" customWidth="1"/>
    <col min="12854" max="12854" width="2.5" style="67" customWidth="1"/>
    <col min="12855" max="12855" width="3.625" style="67" customWidth="1"/>
    <col min="12856" max="12856" width="2.75" style="67" customWidth="1"/>
    <col min="12857" max="12857" width="0.875" style="67" customWidth="1"/>
    <col min="12858" max="12858" width="1.25" style="67" customWidth="1"/>
    <col min="12859" max="12859" width="5.375" style="67" customWidth="1"/>
    <col min="12860" max="12860" width="6.5" style="67" customWidth="1"/>
    <col min="12861" max="12861" width="4.125" style="67" customWidth="1"/>
    <col min="12862" max="12862" width="7.875" style="67" customWidth="1"/>
    <col min="12863" max="12863" width="8.75" style="67" customWidth="1"/>
    <col min="12864" max="12867" width="6.25" style="67" customWidth="1"/>
    <col min="12868" max="12868" width="4.875" style="67" customWidth="1"/>
    <col min="12869" max="12869" width="2.5" style="67" customWidth="1"/>
    <col min="12870" max="12870" width="4.875" style="67" customWidth="1"/>
    <col min="12871" max="13108" width="9" style="67"/>
    <col min="13109" max="13109" width="1.75" style="67" customWidth="1"/>
    <col min="13110" max="13110" width="2.5" style="67" customWidth="1"/>
    <col min="13111" max="13111" width="3.625" style="67" customWidth="1"/>
    <col min="13112" max="13112" width="2.75" style="67" customWidth="1"/>
    <col min="13113" max="13113" width="0.875" style="67" customWidth="1"/>
    <col min="13114" max="13114" width="1.25" style="67" customWidth="1"/>
    <col min="13115" max="13115" width="5.375" style="67" customWidth="1"/>
    <col min="13116" max="13116" width="6.5" style="67" customWidth="1"/>
    <col min="13117" max="13117" width="4.125" style="67" customWidth="1"/>
    <col min="13118" max="13118" width="7.875" style="67" customWidth="1"/>
    <col min="13119" max="13119" width="8.75" style="67" customWidth="1"/>
    <col min="13120" max="13123" width="6.25" style="67" customWidth="1"/>
    <col min="13124" max="13124" width="4.875" style="67" customWidth="1"/>
    <col min="13125" max="13125" width="2.5" style="67" customWidth="1"/>
    <col min="13126" max="13126" width="4.875" style="67" customWidth="1"/>
    <col min="13127" max="13364" width="9" style="67"/>
    <col min="13365" max="13365" width="1.75" style="67" customWidth="1"/>
    <col min="13366" max="13366" width="2.5" style="67" customWidth="1"/>
    <col min="13367" max="13367" width="3.625" style="67" customWidth="1"/>
    <col min="13368" max="13368" width="2.75" style="67" customWidth="1"/>
    <col min="13369" max="13369" width="0.875" style="67" customWidth="1"/>
    <col min="13370" max="13370" width="1.25" style="67" customWidth="1"/>
    <col min="13371" max="13371" width="5.375" style="67" customWidth="1"/>
    <col min="13372" max="13372" width="6.5" style="67" customWidth="1"/>
    <col min="13373" max="13373" width="4.125" style="67" customWidth="1"/>
    <col min="13374" max="13374" width="7.875" style="67" customWidth="1"/>
    <col min="13375" max="13375" width="8.75" style="67" customWidth="1"/>
    <col min="13376" max="13379" width="6.25" style="67" customWidth="1"/>
    <col min="13380" max="13380" width="4.875" style="67" customWidth="1"/>
    <col min="13381" max="13381" width="2.5" style="67" customWidth="1"/>
    <col min="13382" max="13382" width="4.875" style="67" customWidth="1"/>
    <col min="13383" max="13620" width="9" style="67"/>
    <col min="13621" max="13621" width="1.75" style="67" customWidth="1"/>
    <col min="13622" max="13622" width="2.5" style="67" customWidth="1"/>
    <col min="13623" max="13623" width="3.625" style="67" customWidth="1"/>
    <col min="13624" max="13624" width="2.75" style="67" customWidth="1"/>
    <col min="13625" max="13625" width="0.875" style="67" customWidth="1"/>
    <col min="13626" max="13626" width="1.25" style="67" customWidth="1"/>
    <col min="13627" max="13627" width="5.375" style="67" customWidth="1"/>
    <col min="13628" max="13628" width="6.5" style="67" customWidth="1"/>
    <col min="13629" max="13629" width="4.125" style="67" customWidth="1"/>
    <col min="13630" max="13630" width="7.875" style="67" customWidth="1"/>
    <col min="13631" max="13631" width="8.75" style="67" customWidth="1"/>
    <col min="13632" max="13635" width="6.25" style="67" customWidth="1"/>
    <col min="13636" max="13636" width="4.875" style="67" customWidth="1"/>
    <col min="13637" max="13637" width="2.5" style="67" customWidth="1"/>
    <col min="13638" max="13638" width="4.875" style="67" customWidth="1"/>
    <col min="13639" max="13876" width="9" style="67"/>
    <col min="13877" max="13877" width="1.75" style="67" customWidth="1"/>
    <col min="13878" max="13878" width="2.5" style="67" customWidth="1"/>
    <col min="13879" max="13879" width="3.625" style="67" customWidth="1"/>
    <col min="13880" max="13880" width="2.75" style="67" customWidth="1"/>
    <col min="13881" max="13881" width="0.875" style="67" customWidth="1"/>
    <col min="13882" max="13882" width="1.25" style="67" customWidth="1"/>
    <col min="13883" max="13883" width="5.375" style="67" customWidth="1"/>
    <col min="13884" max="13884" width="6.5" style="67" customWidth="1"/>
    <col min="13885" max="13885" width="4.125" style="67" customWidth="1"/>
    <col min="13886" max="13886" width="7.875" style="67" customWidth="1"/>
    <col min="13887" max="13887" width="8.75" style="67" customWidth="1"/>
    <col min="13888" max="13891" width="6.25" style="67" customWidth="1"/>
    <col min="13892" max="13892" width="4.875" style="67" customWidth="1"/>
    <col min="13893" max="13893" width="2.5" style="67" customWidth="1"/>
    <col min="13894" max="13894" width="4.875" style="67" customWidth="1"/>
    <col min="13895" max="14132" width="9" style="67"/>
    <col min="14133" max="14133" width="1.75" style="67" customWidth="1"/>
    <col min="14134" max="14134" width="2.5" style="67" customWidth="1"/>
    <col min="14135" max="14135" width="3.625" style="67" customWidth="1"/>
    <col min="14136" max="14136" width="2.75" style="67" customWidth="1"/>
    <col min="14137" max="14137" width="0.875" style="67" customWidth="1"/>
    <col min="14138" max="14138" width="1.25" style="67" customWidth="1"/>
    <col min="14139" max="14139" width="5.375" style="67" customWidth="1"/>
    <col min="14140" max="14140" width="6.5" style="67" customWidth="1"/>
    <col min="14141" max="14141" width="4.125" style="67" customWidth="1"/>
    <col min="14142" max="14142" width="7.875" style="67" customWidth="1"/>
    <col min="14143" max="14143" width="8.75" style="67" customWidth="1"/>
    <col min="14144" max="14147" width="6.25" style="67" customWidth="1"/>
    <col min="14148" max="14148" width="4.875" style="67" customWidth="1"/>
    <col min="14149" max="14149" width="2.5" style="67" customWidth="1"/>
    <col min="14150" max="14150" width="4.875" style="67" customWidth="1"/>
    <col min="14151" max="14388" width="9" style="67"/>
    <col min="14389" max="14389" width="1.75" style="67" customWidth="1"/>
    <col min="14390" max="14390" width="2.5" style="67" customWidth="1"/>
    <col min="14391" max="14391" width="3.625" style="67" customWidth="1"/>
    <col min="14392" max="14392" width="2.75" style="67" customWidth="1"/>
    <col min="14393" max="14393" width="0.875" style="67" customWidth="1"/>
    <col min="14394" max="14394" width="1.25" style="67" customWidth="1"/>
    <col min="14395" max="14395" width="5.375" style="67" customWidth="1"/>
    <col min="14396" max="14396" width="6.5" style="67" customWidth="1"/>
    <col min="14397" max="14397" width="4.125" style="67" customWidth="1"/>
    <col min="14398" max="14398" width="7.875" style="67" customWidth="1"/>
    <col min="14399" max="14399" width="8.75" style="67" customWidth="1"/>
    <col min="14400" max="14403" width="6.25" style="67" customWidth="1"/>
    <col min="14404" max="14404" width="4.875" style="67" customWidth="1"/>
    <col min="14405" max="14405" width="2.5" style="67" customWidth="1"/>
    <col min="14406" max="14406" width="4.875" style="67" customWidth="1"/>
    <col min="14407" max="14644" width="9" style="67"/>
    <col min="14645" max="14645" width="1.75" style="67" customWidth="1"/>
    <col min="14646" max="14646" width="2.5" style="67" customWidth="1"/>
    <col min="14647" max="14647" width="3.625" style="67" customWidth="1"/>
    <col min="14648" max="14648" width="2.75" style="67" customWidth="1"/>
    <col min="14649" max="14649" width="0.875" style="67" customWidth="1"/>
    <col min="14650" max="14650" width="1.25" style="67" customWidth="1"/>
    <col min="14651" max="14651" width="5.375" style="67" customWidth="1"/>
    <col min="14652" max="14652" width="6.5" style="67" customWidth="1"/>
    <col min="14653" max="14653" width="4.125" style="67" customWidth="1"/>
    <col min="14654" max="14654" width="7.875" style="67" customWidth="1"/>
    <col min="14655" max="14655" width="8.75" style="67" customWidth="1"/>
    <col min="14656" max="14659" width="6.25" style="67" customWidth="1"/>
    <col min="14660" max="14660" width="4.875" style="67" customWidth="1"/>
    <col min="14661" max="14661" width="2.5" style="67" customWidth="1"/>
    <col min="14662" max="14662" width="4.875" style="67" customWidth="1"/>
    <col min="14663" max="14900" width="9" style="67"/>
    <col min="14901" max="14901" width="1.75" style="67" customWidth="1"/>
    <col min="14902" max="14902" width="2.5" style="67" customWidth="1"/>
    <col min="14903" max="14903" width="3.625" style="67" customWidth="1"/>
    <col min="14904" max="14904" width="2.75" style="67" customWidth="1"/>
    <col min="14905" max="14905" width="0.875" style="67" customWidth="1"/>
    <col min="14906" max="14906" width="1.25" style="67" customWidth="1"/>
    <col min="14907" max="14907" width="5.375" style="67" customWidth="1"/>
    <col min="14908" max="14908" width="6.5" style="67" customWidth="1"/>
    <col min="14909" max="14909" width="4.125" style="67" customWidth="1"/>
    <col min="14910" max="14910" width="7.875" style="67" customWidth="1"/>
    <col min="14911" max="14911" width="8.75" style="67" customWidth="1"/>
    <col min="14912" max="14915" width="6.25" style="67" customWidth="1"/>
    <col min="14916" max="14916" width="4.875" style="67" customWidth="1"/>
    <col min="14917" max="14917" width="2.5" style="67" customWidth="1"/>
    <col min="14918" max="14918" width="4.875" style="67" customWidth="1"/>
    <col min="14919" max="15156" width="9" style="67"/>
    <col min="15157" max="15157" width="1.75" style="67" customWidth="1"/>
    <col min="15158" max="15158" width="2.5" style="67" customWidth="1"/>
    <col min="15159" max="15159" width="3.625" style="67" customWidth="1"/>
    <col min="15160" max="15160" width="2.75" style="67" customWidth="1"/>
    <col min="15161" max="15161" width="0.875" style="67" customWidth="1"/>
    <col min="15162" max="15162" width="1.25" style="67" customWidth="1"/>
    <col min="15163" max="15163" width="5.375" style="67" customWidth="1"/>
    <col min="15164" max="15164" width="6.5" style="67" customWidth="1"/>
    <col min="15165" max="15165" width="4.125" style="67" customWidth="1"/>
    <col min="15166" max="15166" width="7.875" style="67" customWidth="1"/>
    <col min="15167" max="15167" width="8.75" style="67" customWidth="1"/>
    <col min="15168" max="15171" width="6.25" style="67" customWidth="1"/>
    <col min="15172" max="15172" width="4.875" style="67" customWidth="1"/>
    <col min="15173" max="15173" width="2.5" style="67" customWidth="1"/>
    <col min="15174" max="15174" width="4.875" style="67" customWidth="1"/>
    <col min="15175" max="15412" width="9" style="67"/>
    <col min="15413" max="15413" width="1.75" style="67" customWidth="1"/>
    <col min="15414" max="15414" width="2.5" style="67" customWidth="1"/>
    <col min="15415" max="15415" width="3.625" style="67" customWidth="1"/>
    <col min="15416" max="15416" width="2.75" style="67" customWidth="1"/>
    <col min="15417" max="15417" width="0.875" style="67" customWidth="1"/>
    <col min="15418" max="15418" width="1.25" style="67" customWidth="1"/>
    <col min="15419" max="15419" width="5.375" style="67" customWidth="1"/>
    <col min="15420" max="15420" width="6.5" style="67" customWidth="1"/>
    <col min="15421" max="15421" width="4.125" style="67" customWidth="1"/>
    <col min="15422" max="15422" width="7.875" style="67" customWidth="1"/>
    <col min="15423" max="15423" width="8.75" style="67" customWidth="1"/>
    <col min="15424" max="15427" width="6.25" style="67" customWidth="1"/>
    <col min="15428" max="15428" width="4.875" style="67" customWidth="1"/>
    <col min="15429" max="15429" width="2.5" style="67" customWidth="1"/>
    <col min="15430" max="15430" width="4.875" style="67" customWidth="1"/>
    <col min="15431" max="15668" width="9" style="67"/>
    <col min="15669" max="15669" width="1.75" style="67" customWidth="1"/>
    <col min="15670" max="15670" width="2.5" style="67" customWidth="1"/>
    <col min="15671" max="15671" width="3.625" style="67" customWidth="1"/>
    <col min="15672" max="15672" width="2.75" style="67" customWidth="1"/>
    <col min="15673" max="15673" width="0.875" style="67" customWidth="1"/>
    <col min="15674" max="15674" width="1.25" style="67" customWidth="1"/>
    <col min="15675" max="15675" width="5.375" style="67" customWidth="1"/>
    <col min="15676" max="15676" width="6.5" style="67" customWidth="1"/>
    <col min="15677" max="15677" width="4.125" style="67" customWidth="1"/>
    <col min="15678" max="15678" width="7.875" style="67" customWidth="1"/>
    <col min="15679" max="15679" width="8.75" style="67" customWidth="1"/>
    <col min="15680" max="15683" width="6.25" style="67" customWidth="1"/>
    <col min="15684" max="15684" width="4.875" style="67" customWidth="1"/>
    <col min="15685" max="15685" width="2.5" style="67" customWidth="1"/>
    <col min="15686" max="15686" width="4.875" style="67" customWidth="1"/>
    <col min="15687" max="15924" width="9" style="67"/>
    <col min="15925" max="15925" width="1.75" style="67" customWidth="1"/>
    <col min="15926" max="15926" width="2.5" style="67" customWidth="1"/>
    <col min="15927" max="15927" width="3.625" style="67" customWidth="1"/>
    <col min="15928" max="15928" width="2.75" style="67" customWidth="1"/>
    <col min="15929" max="15929" width="0.875" style="67" customWidth="1"/>
    <col min="15930" max="15930" width="1.25" style="67" customWidth="1"/>
    <col min="15931" max="15931" width="5.375" style="67" customWidth="1"/>
    <col min="15932" max="15932" width="6.5" style="67" customWidth="1"/>
    <col min="15933" max="15933" width="4.125" style="67" customWidth="1"/>
    <col min="15934" max="15934" width="7.875" style="67" customWidth="1"/>
    <col min="15935" max="15935" width="8.75" style="67" customWidth="1"/>
    <col min="15936" max="15939" width="6.25" style="67" customWidth="1"/>
    <col min="15940" max="15940" width="4.875" style="67" customWidth="1"/>
    <col min="15941" max="15941" width="2.5" style="67" customWidth="1"/>
    <col min="15942" max="15942" width="4.875" style="67" customWidth="1"/>
    <col min="15943" max="16180" width="9" style="67"/>
    <col min="16181" max="16181" width="1.75" style="67" customWidth="1"/>
    <col min="16182" max="16182" width="2.5" style="67" customWidth="1"/>
    <col min="16183" max="16183" width="3.625" style="67" customWidth="1"/>
    <col min="16184" max="16184" width="2.75" style="67" customWidth="1"/>
    <col min="16185" max="16185" width="0.875" style="67" customWidth="1"/>
    <col min="16186" max="16186" width="1.25" style="67" customWidth="1"/>
    <col min="16187" max="16187" width="5.375" style="67" customWidth="1"/>
    <col min="16188" max="16188" width="6.5" style="67" customWidth="1"/>
    <col min="16189" max="16189" width="4.125" style="67" customWidth="1"/>
    <col min="16190" max="16190" width="7.875" style="67" customWidth="1"/>
    <col min="16191" max="16191" width="8.75" style="67" customWidth="1"/>
    <col min="16192" max="16195" width="6.25" style="67" customWidth="1"/>
    <col min="16196" max="16196" width="4.875" style="67" customWidth="1"/>
    <col min="16197" max="16197" width="2.5" style="67" customWidth="1"/>
    <col min="16198" max="16198" width="4.875" style="67" customWidth="1"/>
    <col min="16199" max="16384" width="9" style="67"/>
  </cols>
  <sheetData>
    <row r="1" spans="1:90" s="23" customFormat="1" ht="13.5" customHeight="1">
      <c r="B1" s="647" t="s">
        <v>61</v>
      </c>
      <c r="C1" s="647" t="s">
        <v>10</v>
      </c>
      <c r="D1" s="647" t="s">
        <v>62</v>
      </c>
      <c r="E1" s="647" t="s">
        <v>63</v>
      </c>
      <c r="F1" s="73"/>
      <c r="G1" s="1034" t="s">
        <v>241</v>
      </c>
      <c r="H1" s="1034"/>
      <c r="I1" s="1034"/>
      <c r="J1" s="1034"/>
      <c r="K1" s="77"/>
      <c r="L1" s="1034" t="s">
        <v>242</v>
      </c>
      <c r="M1" s="1034"/>
      <c r="N1" s="1034"/>
      <c r="O1" s="1034"/>
      <c r="P1" s="1034"/>
      <c r="Q1" s="1034"/>
      <c r="R1" s="77"/>
      <c r="S1" s="652" t="s">
        <v>68</v>
      </c>
      <c r="T1" s="654"/>
      <c r="U1" s="77"/>
      <c r="V1" s="77"/>
      <c r="W1" s="1024" t="s">
        <v>243</v>
      </c>
      <c r="X1" s="1025"/>
      <c r="Y1" s="1025"/>
      <c r="Z1" s="1025"/>
      <c r="AA1" s="1025"/>
      <c r="AB1" s="1026"/>
      <c r="AC1" s="77"/>
      <c r="AD1" s="652" t="s">
        <v>244</v>
      </c>
      <c r="AE1" s="653"/>
      <c r="AF1" s="88"/>
      <c r="AG1" s="89"/>
      <c r="AH1" s="77"/>
      <c r="AI1" s="652" t="s">
        <v>245</v>
      </c>
      <c r="AJ1" s="653"/>
      <c r="AK1" s="653"/>
      <c r="AL1" s="653"/>
      <c r="AM1" s="654"/>
      <c r="AN1" s="77"/>
      <c r="AO1" s="652" t="s">
        <v>246</v>
      </c>
      <c r="AP1" s="653"/>
      <c r="AQ1" s="653"/>
      <c r="AR1" s="653"/>
      <c r="AS1" s="654"/>
      <c r="AT1" s="77"/>
      <c r="AU1" s="635" t="s">
        <v>247</v>
      </c>
      <c r="AV1" s="77"/>
      <c r="AW1" s="648" t="s">
        <v>248</v>
      </c>
      <c r="AX1" s="653"/>
      <c r="AY1" s="654"/>
      <c r="AZ1" s="77"/>
      <c r="BA1" s="635" t="s">
        <v>249</v>
      </c>
      <c r="BB1" s="77"/>
      <c r="BC1" s="648" t="s">
        <v>514</v>
      </c>
      <c r="BD1" s="666"/>
      <c r="BE1" s="666"/>
      <c r="BF1" s="649"/>
      <c r="BG1" s="77"/>
      <c r="BH1" s="635" t="s">
        <v>250</v>
      </c>
      <c r="BI1" s="77"/>
      <c r="BJ1" s="635" t="s">
        <v>251</v>
      </c>
      <c r="BK1" s="77"/>
      <c r="BL1" s="635" t="s">
        <v>252</v>
      </c>
      <c r="BM1" s="77"/>
      <c r="BN1" s="668" t="s">
        <v>253</v>
      </c>
      <c r="BO1" s="669"/>
      <c r="BP1" s="670"/>
      <c r="BQ1" s="77"/>
      <c r="BR1" s="635" t="s">
        <v>254</v>
      </c>
      <c r="BS1" s="181"/>
      <c r="BT1" s="648" t="s">
        <v>513</v>
      </c>
      <c r="BU1" s="653"/>
      <c r="BV1" s="654"/>
      <c r="BW1" s="77"/>
      <c r="BX1" s="77"/>
      <c r="BY1" s="77"/>
    </row>
    <row r="2" spans="1:90" s="23" customFormat="1" ht="13.5" customHeight="1">
      <c r="B2" s="647"/>
      <c r="C2" s="647"/>
      <c r="D2" s="647"/>
      <c r="E2" s="647"/>
      <c r="F2" s="73"/>
      <c r="G2" s="1034" t="s">
        <v>255</v>
      </c>
      <c r="H2" s="1034"/>
      <c r="I2" s="1035" t="s">
        <v>256</v>
      </c>
      <c r="J2" s="1035"/>
      <c r="K2" s="24"/>
      <c r="L2" s="1034" t="s">
        <v>255</v>
      </c>
      <c r="M2" s="1034"/>
      <c r="N2" s="1036"/>
      <c r="O2" s="1035" t="s">
        <v>256</v>
      </c>
      <c r="P2" s="1035"/>
      <c r="Q2" s="1035"/>
      <c r="R2" s="24"/>
      <c r="S2" s="655"/>
      <c r="T2" s="657"/>
      <c r="U2" s="24"/>
      <c r="V2" s="24"/>
      <c r="W2" s="1027"/>
      <c r="X2" s="1028"/>
      <c r="Y2" s="1028"/>
      <c r="Z2" s="1028"/>
      <c r="AA2" s="1028"/>
      <c r="AB2" s="1029"/>
      <c r="AC2" s="24"/>
      <c r="AD2" s="655"/>
      <c r="AE2" s="656"/>
      <c r="AF2" s="49"/>
      <c r="AG2" s="90"/>
      <c r="AH2" s="77"/>
      <c r="AI2" s="91"/>
      <c r="AJ2" s="1013" t="s">
        <v>257</v>
      </c>
      <c r="AK2" s="1014"/>
      <c r="AL2" s="1014"/>
      <c r="AM2" s="1015"/>
      <c r="AN2" s="77"/>
      <c r="AO2" s="91"/>
      <c r="AP2" s="1013" t="s">
        <v>258</v>
      </c>
      <c r="AQ2" s="1014"/>
      <c r="AR2" s="1014"/>
      <c r="AS2" s="1015"/>
      <c r="AT2" s="24"/>
      <c r="AU2" s="646"/>
      <c r="AV2" s="24"/>
      <c r="AW2" s="655"/>
      <c r="AX2" s="656"/>
      <c r="AY2" s="657"/>
      <c r="AZ2" s="24"/>
      <c r="BA2" s="646"/>
      <c r="BB2" s="24"/>
      <c r="BC2" s="1016" t="s">
        <v>515</v>
      </c>
      <c r="BD2" s="1018" t="s">
        <v>516</v>
      </c>
      <c r="BE2" s="1020" t="s">
        <v>517</v>
      </c>
      <c r="BF2" s="1022" t="s">
        <v>518</v>
      </c>
      <c r="BG2" s="24"/>
      <c r="BH2" s="646"/>
      <c r="BI2" s="24"/>
      <c r="BJ2" s="646"/>
      <c r="BK2" s="24"/>
      <c r="BL2" s="646"/>
      <c r="BM2" s="24"/>
      <c r="BN2" s="671"/>
      <c r="BO2" s="672"/>
      <c r="BP2" s="673"/>
      <c r="BQ2" s="24"/>
      <c r="BR2" s="646"/>
      <c r="BS2" s="184"/>
      <c r="BT2" s="655"/>
      <c r="BU2" s="656"/>
      <c r="BV2" s="657"/>
      <c r="BW2" s="77"/>
      <c r="BX2" s="77"/>
      <c r="BY2" s="24"/>
    </row>
    <row r="3" spans="1:90" s="37" customFormat="1" ht="13.5" customHeight="1">
      <c r="B3" s="647"/>
      <c r="C3" s="647"/>
      <c r="D3" s="647"/>
      <c r="E3" s="647"/>
      <c r="F3" s="74"/>
      <c r="G3" s="648" t="s">
        <v>64</v>
      </c>
      <c r="H3" s="649"/>
      <c r="I3" s="648" t="s">
        <v>64</v>
      </c>
      <c r="J3" s="649"/>
      <c r="K3" s="75"/>
      <c r="L3" s="26"/>
      <c r="M3" s="27"/>
      <c r="N3" s="29"/>
      <c r="O3" s="26"/>
      <c r="P3" s="27"/>
      <c r="Q3" s="28"/>
      <c r="R3" s="75"/>
      <c r="S3" s="32"/>
      <c r="T3" s="1031" t="s">
        <v>259</v>
      </c>
      <c r="U3" s="29"/>
      <c r="V3" s="29"/>
      <c r="W3" s="30"/>
      <c r="X3" s="76"/>
      <c r="Y3" s="1011" t="s">
        <v>242</v>
      </c>
      <c r="Z3" s="92"/>
      <c r="AA3" s="75"/>
      <c r="AB3" s="1033"/>
      <c r="AC3" s="29"/>
      <c r="AD3" s="30"/>
      <c r="AE3" s="51"/>
      <c r="AF3" s="76"/>
      <c r="AG3" s="1011" t="s">
        <v>260</v>
      </c>
      <c r="AH3" s="75"/>
      <c r="AI3" s="30"/>
      <c r="AJ3" s="1007" t="s">
        <v>261</v>
      </c>
      <c r="AK3" s="1008"/>
      <c r="AL3" s="1007" t="s">
        <v>262</v>
      </c>
      <c r="AM3" s="1008"/>
      <c r="AN3" s="75"/>
      <c r="AO3" s="30"/>
      <c r="AP3" s="1007" t="s">
        <v>261</v>
      </c>
      <c r="AQ3" s="1008"/>
      <c r="AR3" s="1007" t="s">
        <v>262</v>
      </c>
      <c r="AS3" s="1008"/>
      <c r="AT3" s="29"/>
      <c r="AU3" s="72"/>
      <c r="AV3" s="29"/>
      <c r="AW3" s="30"/>
      <c r="AX3" s="76"/>
      <c r="AY3" s="635" t="s">
        <v>82</v>
      </c>
      <c r="AZ3" s="29"/>
      <c r="BA3" s="646"/>
      <c r="BB3" s="29"/>
      <c r="BC3" s="1017"/>
      <c r="BD3" s="1019"/>
      <c r="BE3" s="1021"/>
      <c r="BF3" s="1023"/>
      <c r="BG3" s="29"/>
      <c r="BH3" s="646"/>
      <c r="BI3" s="29"/>
      <c r="BJ3" s="646"/>
      <c r="BK3" s="29"/>
      <c r="BL3" s="646"/>
      <c r="BM3" s="29"/>
      <c r="BN3" s="225"/>
      <c r="BO3" s="226"/>
      <c r="BP3" s="1009" t="s">
        <v>82</v>
      </c>
      <c r="BQ3" s="29"/>
      <c r="BR3" s="646"/>
      <c r="BS3" s="29"/>
      <c r="BT3" s="30"/>
      <c r="BU3" s="182"/>
      <c r="BV3" s="635" t="s">
        <v>82</v>
      </c>
      <c r="BW3" s="33"/>
      <c r="BX3" s="33"/>
      <c r="BY3" s="29"/>
      <c r="BZ3" s="38"/>
      <c r="CA3" s="38"/>
      <c r="CB3" s="38"/>
      <c r="CC3" s="38"/>
      <c r="CD3" s="38"/>
      <c r="CE3" s="38"/>
      <c r="CF3" s="38"/>
      <c r="CG3" s="38"/>
      <c r="CH3" s="38"/>
      <c r="CI3" s="38"/>
      <c r="CJ3" s="38"/>
      <c r="CK3" s="38"/>
      <c r="CL3" s="38"/>
    </row>
    <row r="4" spans="1:90" s="37" customFormat="1" ht="13.5" customHeight="1">
      <c r="B4" s="635"/>
      <c r="C4" s="635"/>
      <c r="D4" s="635"/>
      <c r="E4" s="635"/>
      <c r="F4" s="74"/>
      <c r="G4" s="26"/>
      <c r="H4" s="39" t="s">
        <v>263</v>
      </c>
      <c r="I4" s="26"/>
      <c r="J4" s="39" t="s">
        <v>263</v>
      </c>
      <c r="K4" s="70"/>
      <c r="L4" s="30"/>
      <c r="M4" s="41" t="s">
        <v>263</v>
      </c>
      <c r="N4" s="29"/>
      <c r="O4" s="93"/>
      <c r="P4" s="41" t="s">
        <v>263</v>
      </c>
      <c r="Q4" s="28"/>
      <c r="R4" s="24"/>
      <c r="S4" s="30"/>
      <c r="T4" s="1032"/>
      <c r="U4" s="29"/>
      <c r="V4" s="29"/>
      <c r="W4" s="26"/>
      <c r="X4" s="70"/>
      <c r="Y4" s="1012"/>
      <c r="Z4" s="92"/>
      <c r="AA4" s="24"/>
      <c r="AB4" s="1033"/>
      <c r="AC4" s="29"/>
      <c r="AD4" s="26"/>
      <c r="AE4" s="39" t="s">
        <v>263</v>
      </c>
      <c r="AF4" s="70"/>
      <c r="AG4" s="1012"/>
      <c r="AH4" s="75"/>
      <c r="AI4" s="30"/>
      <c r="AJ4" s="94" t="s">
        <v>112</v>
      </c>
      <c r="AK4" s="95" t="s">
        <v>113</v>
      </c>
      <c r="AL4" s="94" t="s">
        <v>112</v>
      </c>
      <c r="AM4" s="95" t="s">
        <v>113</v>
      </c>
      <c r="AN4" s="75"/>
      <c r="AO4" s="30"/>
      <c r="AP4" s="94" t="s">
        <v>112</v>
      </c>
      <c r="AQ4" s="95" t="s">
        <v>113</v>
      </c>
      <c r="AR4" s="94" t="s">
        <v>112</v>
      </c>
      <c r="AS4" s="95" t="s">
        <v>113</v>
      </c>
      <c r="AT4" s="29"/>
      <c r="AU4" s="32"/>
      <c r="AV4" s="29"/>
      <c r="AW4" s="26"/>
      <c r="AX4" s="70"/>
      <c r="AY4" s="646"/>
      <c r="AZ4" s="29"/>
      <c r="BA4" s="646"/>
      <c r="BB4" s="29"/>
      <c r="BC4" s="1017"/>
      <c r="BD4" s="1019"/>
      <c r="BE4" s="1021"/>
      <c r="BF4" s="1023"/>
      <c r="BG4" s="29"/>
      <c r="BH4" s="646"/>
      <c r="BI4" s="29"/>
      <c r="BJ4" s="646"/>
      <c r="BK4" s="29"/>
      <c r="BL4" s="646"/>
      <c r="BM4" s="29"/>
      <c r="BN4" s="227"/>
      <c r="BO4" s="228"/>
      <c r="BP4" s="1010"/>
      <c r="BQ4" s="29"/>
      <c r="BR4" s="646"/>
      <c r="BS4" s="29"/>
      <c r="BT4" s="26"/>
      <c r="BU4" s="183"/>
      <c r="BV4" s="646"/>
      <c r="BW4" s="34"/>
      <c r="BX4" s="34"/>
      <c r="BY4" s="29"/>
      <c r="BZ4" s="38"/>
      <c r="CA4" s="38"/>
      <c r="CB4" s="38"/>
      <c r="CC4" s="38"/>
      <c r="CD4" s="38"/>
      <c r="CE4" s="38"/>
      <c r="CF4" s="38"/>
      <c r="CG4" s="38"/>
      <c r="CH4" s="38"/>
      <c r="CI4" s="38"/>
      <c r="CJ4" s="38"/>
      <c r="CK4" s="38"/>
      <c r="CL4" s="38"/>
    </row>
    <row r="5" spans="1:90" s="37" customFormat="1" ht="13.5" customHeight="1">
      <c r="B5" s="71" t="s">
        <v>264</v>
      </c>
      <c r="C5" s="71" t="s">
        <v>265</v>
      </c>
      <c r="D5" s="71" t="s">
        <v>266</v>
      </c>
      <c r="E5" s="71" t="s">
        <v>267</v>
      </c>
      <c r="F5" s="75"/>
      <c r="G5" s="1005" t="s">
        <v>268</v>
      </c>
      <c r="H5" s="1005"/>
      <c r="I5" s="1005" t="s">
        <v>268</v>
      </c>
      <c r="J5" s="1005"/>
      <c r="K5" s="24"/>
      <c r="L5" s="1005" t="s">
        <v>269</v>
      </c>
      <c r="M5" s="1005"/>
      <c r="N5" s="1005"/>
      <c r="O5" s="1030" t="s">
        <v>92</v>
      </c>
      <c r="P5" s="1030"/>
      <c r="Q5" s="1030"/>
      <c r="R5" s="24"/>
      <c r="S5" s="1005" t="s">
        <v>270</v>
      </c>
      <c r="T5" s="1005"/>
      <c r="U5" s="29"/>
      <c r="V5" s="29"/>
      <c r="W5" s="1005" t="s">
        <v>271</v>
      </c>
      <c r="X5" s="1005"/>
      <c r="Y5" s="1005"/>
      <c r="Z5" s="1005"/>
      <c r="AA5" s="1005"/>
      <c r="AB5" s="1005"/>
      <c r="AC5" s="29"/>
      <c r="AD5" s="1005" t="s">
        <v>272</v>
      </c>
      <c r="AE5" s="1005"/>
      <c r="AF5" s="1005"/>
      <c r="AG5" s="1005"/>
      <c r="AH5" s="75"/>
      <c r="AI5" s="658" t="s">
        <v>273</v>
      </c>
      <c r="AJ5" s="659"/>
      <c r="AK5" s="659"/>
      <c r="AL5" s="659"/>
      <c r="AM5" s="660"/>
      <c r="AN5" s="75"/>
      <c r="AO5" s="658" t="s">
        <v>274</v>
      </c>
      <c r="AP5" s="659"/>
      <c r="AQ5" s="659"/>
      <c r="AR5" s="659"/>
      <c r="AS5" s="660"/>
      <c r="AT5" s="29"/>
      <c r="AU5" s="46" t="s">
        <v>275</v>
      </c>
      <c r="AV5" s="29"/>
      <c r="AW5" s="1005" t="s">
        <v>276</v>
      </c>
      <c r="AX5" s="1005"/>
      <c r="AY5" s="1005"/>
      <c r="AZ5" s="29"/>
      <c r="BA5" s="46" t="s">
        <v>277</v>
      </c>
      <c r="BB5" s="29"/>
      <c r="BC5" s="658" t="s">
        <v>104</v>
      </c>
      <c r="BD5" s="659"/>
      <c r="BE5" s="659"/>
      <c r="BF5" s="660"/>
      <c r="BG5" s="29"/>
      <c r="BH5" s="46" t="s">
        <v>278</v>
      </c>
      <c r="BI5" s="29"/>
      <c r="BJ5" s="46" t="s">
        <v>279</v>
      </c>
      <c r="BK5" s="29"/>
      <c r="BL5" s="46" t="s">
        <v>280</v>
      </c>
      <c r="BM5" s="29"/>
      <c r="BN5" s="1006" t="s">
        <v>281</v>
      </c>
      <c r="BO5" s="1006"/>
      <c r="BP5" s="1006"/>
      <c r="BQ5" s="29"/>
      <c r="BR5" s="46" t="s">
        <v>282</v>
      </c>
      <c r="BS5" s="29"/>
      <c r="BT5" s="658" t="s">
        <v>97</v>
      </c>
      <c r="BU5" s="659"/>
      <c r="BV5" s="660"/>
      <c r="BW5" s="34"/>
      <c r="BX5" s="34"/>
      <c r="BY5" s="29"/>
      <c r="BZ5" s="38"/>
      <c r="CA5" s="38"/>
      <c r="CB5" s="38"/>
      <c r="CC5" s="38"/>
      <c r="CD5" s="38"/>
      <c r="CE5" s="38"/>
      <c r="CF5" s="38"/>
      <c r="CG5" s="38"/>
      <c r="CH5" s="38"/>
      <c r="CI5" s="38"/>
      <c r="CJ5" s="38"/>
      <c r="CK5" s="38"/>
      <c r="CL5" s="38"/>
    </row>
    <row r="6" spans="1:90" s="51" customFormat="1" ht="29.25" customHeight="1">
      <c r="A6" s="51">
        <v>1</v>
      </c>
      <c r="B6" s="96">
        <v>2</v>
      </c>
      <c r="C6" s="51">
        <v>3</v>
      </c>
      <c r="D6" s="51">
        <v>4</v>
      </c>
      <c r="E6" s="96">
        <v>5</v>
      </c>
      <c r="F6" s="51">
        <v>6</v>
      </c>
      <c r="G6" s="51">
        <v>7</v>
      </c>
      <c r="H6" s="96">
        <v>8</v>
      </c>
      <c r="I6" s="51">
        <v>9</v>
      </c>
      <c r="J6" s="51">
        <v>10</v>
      </c>
      <c r="K6" s="96">
        <v>11</v>
      </c>
      <c r="L6" s="51">
        <v>12</v>
      </c>
      <c r="M6" s="51">
        <v>13</v>
      </c>
      <c r="N6" s="96">
        <v>14</v>
      </c>
      <c r="O6" s="51">
        <v>15</v>
      </c>
      <c r="P6" s="51">
        <v>16</v>
      </c>
      <c r="Q6" s="96">
        <v>17</v>
      </c>
      <c r="R6" s="51">
        <v>18</v>
      </c>
      <c r="S6" s="51">
        <v>19</v>
      </c>
      <c r="T6" s="96">
        <v>20</v>
      </c>
      <c r="U6" s="51">
        <v>21</v>
      </c>
      <c r="V6" s="51">
        <v>22</v>
      </c>
      <c r="W6" s="96">
        <v>23</v>
      </c>
      <c r="X6" s="51">
        <v>24</v>
      </c>
      <c r="Y6" s="51">
        <v>25</v>
      </c>
      <c r="Z6" s="96">
        <v>26</v>
      </c>
      <c r="AA6" s="51">
        <v>27</v>
      </c>
      <c r="AB6" s="51">
        <v>28</v>
      </c>
      <c r="AC6" s="96">
        <v>29</v>
      </c>
      <c r="AD6" s="51">
        <v>30</v>
      </c>
      <c r="AE6" s="51">
        <v>31</v>
      </c>
      <c r="AF6" s="96">
        <v>32</v>
      </c>
      <c r="AG6" s="51">
        <v>33</v>
      </c>
      <c r="AH6" s="51">
        <v>34</v>
      </c>
      <c r="AI6" s="96">
        <v>35</v>
      </c>
      <c r="AJ6" s="51">
        <v>36</v>
      </c>
      <c r="AK6" s="51">
        <v>37</v>
      </c>
      <c r="AL6" s="96">
        <v>38</v>
      </c>
      <c r="AM6" s="51">
        <v>39</v>
      </c>
      <c r="AN6" s="51">
        <v>40</v>
      </c>
      <c r="AO6" s="96">
        <v>41</v>
      </c>
      <c r="AP6" s="51">
        <v>42</v>
      </c>
      <c r="AQ6" s="51">
        <v>43</v>
      </c>
      <c r="AR6" s="96">
        <v>44</v>
      </c>
      <c r="AS6" s="51">
        <v>45</v>
      </c>
      <c r="AT6" s="51">
        <v>46</v>
      </c>
      <c r="AU6" s="96">
        <v>47</v>
      </c>
      <c r="AV6" s="51">
        <v>48</v>
      </c>
      <c r="AW6" s="51">
        <v>49</v>
      </c>
      <c r="AX6" s="96">
        <v>50</v>
      </c>
      <c r="AY6" s="51">
        <v>51</v>
      </c>
      <c r="AZ6" s="51">
        <v>52</v>
      </c>
      <c r="BA6" s="96">
        <v>53</v>
      </c>
      <c r="BB6" s="51">
        <v>54</v>
      </c>
      <c r="BC6" s="51">
        <v>55</v>
      </c>
      <c r="BD6" s="96">
        <v>56</v>
      </c>
      <c r="BE6" s="51">
        <v>57</v>
      </c>
      <c r="BF6" s="51">
        <v>58</v>
      </c>
      <c r="BG6" s="96">
        <v>59</v>
      </c>
      <c r="BH6" s="51">
        <v>60</v>
      </c>
      <c r="BI6" s="51">
        <v>61</v>
      </c>
      <c r="BJ6" s="96">
        <v>62</v>
      </c>
      <c r="BK6" s="51">
        <v>63</v>
      </c>
      <c r="BL6" s="51">
        <v>64</v>
      </c>
      <c r="BM6" s="96">
        <v>65</v>
      </c>
      <c r="BN6" s="51">
        <v>66</v>
      </c>
      <c r="BO6" s="51">
        <v>67</v>
      </c>
      <c r="BP6" s="96">
        <v>68</v>
      </c>
      <c r="BQ6" s="51">
        <v>69</v>
      </c>
      <c r="BR6" s="51">
        <v>70</v>
      </c>
      <c r="BS6" s="96">
        <v>71</v>
      </c>
      <c r="BT6" s="51">
        <v>72</v>
      </c>
      <c r="BU6" s="51">
        <v>73</v>
      </c>
      <c r="BV6" s="96">
        <v>74</v>
      </c>
      <c r="BW6" s="97"/>
      <c r="BX6" s="97"/>
      <c r="BY6" s="29"/>
      <c r="BZ6" s="50"/>
      <c r="CA6" s="50"/>
      <c r="CB6" s="50"/>
      <c r="CC6" s="50"/>
      <c r="CD6" s="50"/>
      <c r="CE6" s="50"/>
      <c r="CF6" s="50"/>
      <c r="CG6" s="50"/>
      <c r="CH6" s="50"/>
      <c r="CI6" s="50"/>
      <c r="CJ6" s="50"/>
      <c r="CK6" s="50"/>
      <c r="CL6" s="50"/>
    </row>
    <row r="7" spans="1:90" s="78" customFormat="1" ht="12.75" customHeight="1">
      <c r="A7" s="78" t="s">
        <v>283</v>
      </c>
      <c r="B7" s="635" t="s">
        <v>284</v>
      </c>
      <c r="C7" s="1000" t="s">
        <v>285</v>
      </c>
      <c r="D7" s="633" t="s">
        <v>286</v>
      </c>
      <c r="E7" s="82" t="s">
        <v>21</v>
      </c>
      <c r="F7" s="83"/>
      <c r="G7" s="188">
        <v>237010</v>
      </c>
      <c r="H7" s="189">
        <v>244580</v>
      </c>
      <c r="I7" s="188">
        <v>185990</v>
      </c>
      <c r="J7" s="189">
        <v>193560</v>
      </c>
      <c r="K7" s="241" t="s">
        <v>115</v>
      </c>
      <c r="L7" s="192">
        <v>2350</v>
      </c>
      <c r="M7" s="193">
        <v>2420</v>
      </c>
      <c r="N7" s="194" t="s">
        <v>287</v>
      </c>
      <c r="O7" s="192">
        <v>1840</v>
      </c>
      <c r="P7" s="193">
        <v>1910</v>
      </c>
      <c r="Q7" s="194" t="s">
        <v>287</v>
      </c>
      <c r="R7" s="156" t="s">
        <v>452</v>
      </c>
      <c r="S7" s="198">
        <v>7570</v>
      </c>
      <c r="T7" s="247">
        <v>70</v>
      </c>
      <c r="U7" s="1001" t="s">
        <v>109</v>
      </c>
      <c r="V7" s="159"/>
      <c r="W7" s="252"/>
      <c r="X7" s="603" t="s">
        <v>115</v>
      </c>
      <c r="Y7" s="253"/>
      <c r="Z7" s="164"/>
      <c r="AA7" s="613" t="s">
        <v>453</v>
      </c>
      <c r="AB7" s="163"/>
      <c r="AC7" s="641" t="s">
        <v>452</v>
      </c>
      <c r="AD7" s="995">
        <v>54180</v>
      </c>
      <c r="AE7" s="262"/>
      <c r="AF7" s="603" t="s">
        <v>115</v>
      </c>
      <c r="AG7" s="965">
        <v>470</v>
      </c>
      <c r="AH7" s="984" t="s">
        <v>452</v>
      </c>
      <c r="AI7" s="100" t="s">
        <v>288</v>
      </c>
      <c r="AJ7" s="950">
        <v>14200</v>
      </c>
      <c r="AK7" s="991">
        <v>15600</v>
      </c>
      <c r="AL7" s="950">
        <v>9900</v>
      </c>
      <c r="AM7" s="991">
        <v>9900</v>
      </c>
      <c r="AN7" s="984" t="s">
        <v>452</v>
      </c>
      <c r="AO7" s="100" t="s">
        <v>289</v>
      </c>
      <c r="AP7" s="270">
        <v>31600</v>
      </c>
      <c r="AQ7" s="271">
        <v>35200</v>
      </c>
      <c r="AR7" s="272">
        <v>22100</v>
      </c>
      <c r="AS7" s="273">
        <v>22100</v>
      </c>
      <c r="AT7" s="641" t="s">
        <v>109</v>
      </c>
      <c r="AU7" s="254"/>
      <c r="AV7" s="641" t="s">
        <v>452</v>
      </c>
      <c r="AW7" s="962">
        <v>21890</v>
      </c>
      <c r="AX7" s="603" t="s">
        <v>115</v>
      </c>
      <c r="AY7" s="965">
        <v>210</v>
      </c>
      <c r="AZ7" s="641" t="s">
        <v>454</v>
      </c>
      <c r="BA7" s="160"/>
      <c r="BB7" s="641" t="s">
        <v>454</v>
      </c>
      <c r="BC7" s="968" t="s">
        <v>519</v>
      </c>
      <c r="BD7" s="970" t="s">
        <v>519</v>
      </c>
      <c r="BE7" s="970" t="s">
        <v>519</v>
      </c>
      <c r="BF7" s="1045" t="s">
        <v>519</v>
      </c>
      <c r="BG7" s="641" t="s">
        <v>454</v>
      </c>
      <c r="BH7" s="286"/>
      <c r="BI7" s="603" t="s">
        <v>454</v>
      </c>
      <c r="BJ7" s="286"/>
      <c r="BK7" s="641" t="s">
        <v>455</v>
      </c>
      <c r="BL7" s="286"/>
      <c r="BM7" s="641" t="s">
        <v>452</v>
      </c>
      <c r="BN7" s="959">
        <v>26120</v>
      </c>
      <c r="BO7" s="604" t="s">
        <v>109</v>
      </c>
      <c r="BP7" s="947">
        <v>260</v>
      </c>
      <c r="BQ7" s="641"/>
      <c r="BR7" s="953" t="s">
        <v>520</v>
      </c>
      <c r="BS7" s="641"/>
      <c r="BT7" s="1037" t="s">
        <v>475</v>
      </c>
      <c r="BU7" s="603" t="s">
        <v>109</v>
      </c>
      <c r="BV7" s="1039">
        <v>310</v>
      </c>
      <c r="BW7" s="98"/>
      <c r="BX7" s="98"/>
      <c r="BY7" s="84"/>
      <c r="BZ7" s="85"/>
      <c r="CA7" s="85"/>
      <c r="CB7" s="85"/>
      <c r="CC7" s="85"/>
      <c r="CD7" s="85"/>
      <c r="CE7" s="85"/>
      <c r="CF7" s="85"/>
      <c r="CG7" s="85"/>
      <c r="CH7" s="85"/>
      <c r="CI7" s="85"/>
      <c r="CJ7" s="85"/>
      <c r="CK7" s="85"/>
      <c r="CL7" s="85"/>
    </row>
    <row r="8" spans="1:90" s="78" customFormat="1" ht="12.75" customHeight="1">
      <c r="A8" s="78" t="s">
        <v>290</v>
      </c>
      <c r="B8" s="646"/>
      <c r="C8" s="990"/>
      <c r="D8" s="643"/>
      <c r="E8" s="99" t="s">
        <v>4</v>
      </c>
      <c r="F8" s="83"/>
      <c r="G8" s="242">
        <v>244580</v>
      </c>
      <c r="H8" s="243">
        <v>305590</v>
      </c>
      <c r="I8" s="242">
        <v>193560</v>
      </c>
      <c r="J8" s="243">
        <v>254570</v>
      </c>
      <c r="K8" s="241" t="s">
        <v>115</v>
      </c>
      <c r="L8" s="244">
        <v>2420</v>
      </c>
      <c r="M8" s="245">
        <v>2940</v>
      </c>
      <c r="N8" s="246" t="s">
        <v>287</v>
      </c>
      <c r="O8" s="244">
        <v>1910</v>
      </c>
      <c r="P8" s="245">
        <v>2430</v>
      </c>
      <c r="Q8" s="246" t="s">
        <v>287</v>
      </c>
      <c r="R8" s="156" t="s">
        <v>452</v>
      </c>
      <c r="S8" s="195">
        <v>7570</v>
      </c>
      <c r="T8" s="248">
        <v>70</v>
      </c>
      <c r="U8" s="1001"/>
      <c r="V8" s="159"/>
      <c r="W8" s="254"/>
      <c r="X8" s="603"/>
      <c r="Y8" s="255"/>
      <c r="Z8" s="164"/>
      <c r="AA8" s="613"/>
      <c r="AB8" s="166"/>
      <c r="AC8" s="641"/>
      <c r="AD8" s="996"/>
      <c r="AE8" s="263">
        <v>52470</v>
      </c>
      <c r="AF8" s="603"/>
      <c r="AG8" s="966"/>
      <c r="AH8" s="984"/>
      <c r="AI8" s="30" t="s">
        <v>291</v>
      </c>
      <c r="AJ8" s="951"/>
      <c r="AK8" s="992"/>
      <c r="AL8" s="951"/>
      <c r="AM8" s="992"/>
      <c r="AN8" s="984"/>
      <c r="AO8" s="30" t="s">
        <v>292</v>
      </c>
      <c r="AP8" s="274">
        <v>17400</v>
      </c>
      <c r="AQ8" s="275">
        <v>19400</v>
      </c>
      <c r="AR8" s="276">
        <v>12200</v>
      </c>
      <c r="AS8" s="277">
        <v>12200</v>
      </c>
      <c r="AT8" s="641"/>
      <c r="AU8" s="254"/>
      <c r="AV8" s="641"/>
      <c r="AW8" s="963"/>
      <c r="AX8" s="603"/>
      <c r="AY8" s="966"/>
      <c r="AZ8" s="641"/>
      <c r="BA8" s="161"/>
      <c r="BB8" s="641"/>
      <c r="BC8" s="969"/>
      <c r="BD8" s="971"/>
      <c r="BE8" s="971"/>
      <c r="BF8" s="1046"/>
      <c r="BG8" s="641"/>
      <c r="BH8" s="287">
        <v>12770</v>
      </c>
      <c r="BI8" s="603"/>
      <c r="BJ8" s="287">
        <v>45470</v>
      </c>
      <c r="BK8" s="641"/>
      <c r="BL8" s="287">
        <v>29350</v>
      </c>
      <c r="BM8" s="641"/>
      <c r="BN8" s="960"/>
      <c r="BO8" s="604"/>
      <c r="BP8" s="948"/>
      <c r="BQ8" s="641"/>
      <c r="BR8" s="954"/>
      <c r="BS8" s="641"/>
      <c r="BT8" s="1038"/>
      <c r="BU8" s="603"/>
      <c r="BV8" s="1040"/>
      <c r="BW8" s="98"/>
      <c r="BX8" s="98"/>
      <c r="BY8" s="84"/>
      <c r="BZ8" s="85"/>
      <c r="CA8" s="85"/>
      <c r="CB8" s="85"/>
      <c r="CC8" s="85"/>
      <c r="CD8" s="85"/>
      <c r="CE8" s="85"/>
      <c r="CF8" s="85"/>
      <c r="CG8" s="85"/>
      <c r="CH8" s="85"/>
      <c r="CI8" s="85"/>
      <c r="CJ8" s="85"/>
      <c r="CK8" s="85"/>
      <c r="CL8" s="85"/>
    </row>
    <row r="9" spans="1:90" s="78" customFormat="1" ht="12.75" customHeight="1">
      <c r="A9" s="78" t="s">
        <v>293</v>
      </c>
      <c r="B9" s="646"/>
      <c r="C9" s="990"/>
      <c r="D9" s="985" t="s">
        <v>294</v>
      </c>
      <c r="E9" s="99" t="s">
        <v>295</v>
      </c>
      <c r="F9" s="83"/>
      <c r="G9" s="242">
        <v>305590</v>
      </c>
      <c r="H9" s="243">
        <v>381390</v>
      </c>
      <c r="I9" s="242">
        <v>254570</v>
      </c>
      <c r="J9" s="243">
        <v>330370</v>
      </c>
      <c r="K9" s="241" t="s">
        <v>115</v>
      </c>
      <c r="L9" s="244">
        <v>2940</v>
      </c>
      <c r="M9" s="245">
        <v>3700</v>
      </c>
      <c r="N9" s="246" t="s">
        <v>287</v>
      </c>
      <c r="O9" s="244">
        <v>2430</v>
      </c>
      <c r="P9" s="245">
        <v>3190</v>
      </c>
      <c r="Q9" s="246" t="s">
        <v>287</v>
      </c>
      <c r="R9" s="56"/>
      <c r="S9" s="206"/>
      <c r="T9" s="249"/>
      <c r="U9" s="1001"/>
      <c r="V9" s="159"/>
      <c r="W9" s="254"/>
      <c r="X9" s="603"/>
      <c r="Y9" s="255"/>
      <c r="Z9" s="164"/>
      <c r="AA9" s="613"/>
      <c r="AB9" s="166"/>
      <c r="AC9" s="641" t="s">
        <v>452</v>
      </c>
      <c r="AD9" s="997">
        <v>52470</v>
      </c>
      <c r="AE9" s="264"/>
      <c r="AF9" s="603"/>
      <c r="AG9" s="966"/>
      <c r="AH9" s="984"/>
      <c r="AI9" s="30" t="s">
        <v>296</v>
      </c>
      <c r="AJ9" s="951"/>
      <c r="AK9" s="992"/>
      <c r="AL9" s="951"/>
      <c r="AM9" s="992"/>
      <c r="AN9" s="984"/>
      <c r="AO9" s="30" t="s">
        <v>297</v>
      </c>
      <c r="AP9" s="274">
        <v>15200</v>
      </c>
      <c r="AQ9" s="275">
        <v>16900</v>
      </c>
      <c r="AR9" s="276">
        <v>10600</v>
      </c>
      <c r="AS9" s="277">
        <v>10600</v>
      </c>
      <c r="AT9" s="641"/>
      <c r="AU9" s="254"/>
      <c r="AV9" s="641"/>
      <c r="AW9" s="963"/>
      <c r="AX9" s="603"/>
      <c r="AY9" s="966"/>
      <c r="AZ9" s="641"/>
      <c r="BA9" s="161"/>
      <c r="BB9" s="641"/>
      <c r="BC9" s="974">
        <v>0.01</v>
      </c>
      <c r="BD9" s="975">
        <v>0.02</v>
      </c>
      <c r="BE9" s="975">
        <v>0.03</v>
      </c>
      <c r="BF9" s="976">
        <v>0.05</v>
      </c>
      <c r="BG9" s="641"/>
      <c r="BH9" s="288">
        <v>120</v>
      </c>
      <c r="BI9" s="603"/>
      <c r="BJ9" s="288">
        <v>450</v>
      </c>
      <c r="BK9" s="641"/>
      <c r="BL9" s="288">
        <v>290</v>
      </c>
      <c r="BM9" s="641"/>
      <c r="BN9" s="960"/>
      <c r="BO9" s="604"/>
      <c r="BP9" s="948"/>
      <c r="BQ9" s="641"/>
      <c r="BR9" s="957">
        <v>0.61</v>
      </c>
      <c r="BS9" s="641"/>
      <c r="BT9" s="1041">
        <v>31050</v>
      </c>
      <c r="BU9" s="603"/>
      <c r="BV9" s="1040"/>
      <c r="BW9" s="98"/>
      <c r="BX9" s="98"/>
      <c r="BY9" s="84"/>
      <c r="BZ9" s="85"/>
      <c r="CA9" s="85"/>
      <c r="CB9" s="85"/>
      <c r="CC9" s="85"/>
      <c r="CD9" s="85"/>
      <c r="CE9" s="85"/>
      <c r="CF9" s="85"/>
      <c r="CG9" s="85"/>
      <c r="CH9" s="85"/>
      <c r="CI9" s="85"/>
      <c r="CJ9" s="85"/>
      <c r="CK9" s="85"/>
      <c r="CL9" s="85"/>
    </row>
    <row r="10" spans="1:90" s="78" customFormat="1" ht="12.75" customHeight="1">
      <c r="A10" s="78" t="s">
        <v>298</v>
      </c>
      <c r="B10" s="646"/>
      <c r="C10" s="990"/>
      <c r="D10" s="986"/>
      <c r="E10" s="86" t="s">
        <v>7</v>
      </c>
      <c r="F10" s="83"/>
      <c r="G10" s="190">
        <v>381390</v>
      </c>
      <c r="H10" s="191"/>
      <c r="I10" s="190">
        <v>330370</v>
      </c>
      <c r="J10" s="191"/>
      <c r="K10" s="241" t="s">
        <v>115</v>
      </c>
      <c r="L10" s="195">
        <v>3700</v>
      </c>
      <c r="M10" s="196"/>
      <c r="N10" s="197" t="s">
        <v>287</v>
      </c>
      <c r="O10" s="195">
        <v>3190</v>
      </c>
      <c r="P10" s="196"/>
      <c r="Q10" s="197" t="s">
        <v>287</v>
      </c>
      <c r="R10" s="56"/>
      <c r="S10" s="206"/>
      <c r="T10" s="250"/>
      <c r="U10" s="1001"/>
      <c r="V10" s="159"/>
      <c r="W10" s="254"/>
      <c r="X10" s="603"/>
      <c r="Y10" s="255"/>
      <c r="Z10" s="164"/>
      <c r="AA10" s="613"/>
      <c r="AB10" s="166"/>
      <c r="AC10" s="641"/>
      <c r="AD10" s="998"/>
      <c r="AE10" s="265"/>
      <c r="AF10" s="603"/>
      <c r="AG10" s="967"/>
      <c r="AH10" s="984"/>
      <c r="AI10" s="153" t="s">
        <v>299</v>
      </c>
      <c r="AJ10" s="952"/>
      <c r="AK10" s="993"/>
      <c r="AL10" s="952"/>
      <c r="AM10" s="993"/>
      <c r="AN10" s="984"/>
      <c r="AO10" s="153" t="s">
        <v>300</v>
      </c>
      <c r="AP10" s="278">
        <v>13600</v>
      </c>
      <c r="AQ10" s="279">
        <v>15100</v>
      </c>
      <c r="AR10" s="280">
        <v>9500</v>
      </c>
      <c r="AS10" s="281">
        <v>9500</v>
      </c>
      <c r="AT10" s="641"/>
      <c r="AU10" s="254"/>
      <c r="AV10" s="641"/>
      <c r="AW10" s="964"/>
      <c r="AX10" s="603"/>
      <c r="AY10" s="967"/>
      <c r="AZ10" s="641"/>
      <c r="BA10" s="161"/>
      <c r="BB10" s="641"/>
      <c r="BC10" s="977"/>
      <c r="BD10" s="978"/>
      <c r="BE10" s="978"/>
      <c r="BF10" s="979"/>
      <c r="BG10" s="641"/>
      <c r="BH10" s="289"/>
      <c r="BI10" s="603"/>
      <c r="BJ10" s="290" t="s">
        <v>456</v>
      </c>
      <c r="BK10" s="641"/>
      <c r="BL10" s="290" t="s">
        <v>456</v>
      </c>
      <c r="BM10" s="641"/>
      <c r="BN10" s="961"/>
      <c r="BO10" s="604"/>
      <c r="BP10" s="949"/>
      <c r="BQ10" s="641"/>
      <c r="BR10" s="957"/>
      <c r="BS10" s="641"/>
      <c r="BT10" s="1041"/>
      <c r="BU10" s="603"/>
      <c r="BV10" s="1040"/>
      <c r="BW10" s="98"/>
      <c r="BX10" s="98"/>
      <c r="BY10" s="84"/>
      <c r="BZ10" s="85"/>
      <c r="CA10" s="85"/>
      <c r="CB10" s="85"/>
      <c r="CC10" s="85"/>
      <c r="CD10" s="85"/>
      <c r="CE10" s="85"/>
      <c r="CF10" s="85"/>
      <c r="CG10" s="85"/>
      <c r="CH10" s="85"/>
      <c r="CI10" s="85"/>
      <c r="CJ10" s="85"/>
      <c r="CK10" s="85"/>
      <c r="CL10" s="85"/>
    </row>
    <row r="11" spans="1:90" s="37" customFormat="1" ht="12.75" customHeight="1">
      <c r="A11" s="37" t="s">
        <v>301</v>
      </c>
      <c r="B11" s="646"/>
      <c r="C11" s="999" t="s">
        <v>302</v>
      </c>
      <c r="D11" s="637" t="s">
        <v>286</v>
      </c>
      <c r="E11" s="52" t="s">
        <v>21</v>
      </c>
      <c r="F11" s="53"/>
      <c r="G11" s="188">
        <v>128630</v>
      </c>
      <c r="H11" s="189">
        <v>136200</v>
      </c>
      <c r="I11" s="188">
        <v>103110</v>
      </c>
      <c r="J11" s="189">
        <v>110680</v>
      </c>
      <c r="K11" s="241" t="s">
        <v>115</v>
      </c>
      <c r="L11" s="192">
        <v>1260</v>
      </c>
      <c r="M11" s="193">
        <v>1330</v>
      </c>
      <c r="N11" s="194" t="s">
        <v>287</v>
      </c>
      <c r="O11" s="192">
        <v>1010</v>
      </c>
      <c r="P11" s="193">
        <v>1080</v>
      </c>
      <c r="Q11" s="194" t="s">
        <v>287</v>
      </c>
      <c r="R11" s="156" t="s">
        <v>452</v>
      </c>
      <c r="S11" s="198">
        <v>7570</v>
      </c>
      <c r="T11" s="247">
        <v>70</v>
      </c>
      <c r="U11" s="1001"/>
      <c r="V11" s="159"/>
      <c r="W11" s="254"/>
      <c r="X11" s="603"/>
      <c r="Y11" s="255"/>
      <c r="Z11" s="164"/>
      <c r="AA11" s="613"/>
      <c r="AB11" s="166"/>
      <c r="AC11" s="641" t="s">
        <v>452</v>
      </c>
      <c r="AD11" s="995">
        <v>30490</v>
      </c>
      <c r="AE11" s="262"/>
      <c r="AF11" s="603" t="s">
        <v>115</v>
      </c>
      <c r="AG11" s="965">
        <v>230</v>
      </c>
      <c r="AH11" s="984" t="s">
        <v>452</v>
      </c>
      <c r="AI11" s="100" t="s">
        <v>288</v>
      </c>
      <c r="AJ11" s="950">
        <v>7100</v>
      </c>
      <c r="AK11" s="991">
        <v>7800</v>
      </c>
      <c r="AL11" s="950">
        <v>4900</v>
      </c>
      <c r="AM11" s="991">
        <v>4900</v>
      </c>
      <c r="AN11" s="984" t="s">
        <v>452</v>
      </c>
      <c r="AO11" s="100" t="s">
        <v>289</v>
      </c>
      <c r="AP11" s="270">
        <v>15800</v>
      </c>
      <c r="AQ11" s="271">
        <v>17600</v>
      </c>
      <c r="AR11" s="282">
        <v>11000</v>
      </c>
      <c r="AS11" s="277">
        <v>11000</v>
      </c>
      <c r="AT11" s="641"/>
      <c r="AU11" s="254"/>
      <c r="AV11" s="641" t="s">
        <v>452</v>
      </c>
      <c r="AW11" s="962">
        <v>10940</v>
      </c>
      <c r="AX11" s="603" t="s">
        <v>115</v>
      </c>
      <c r="AY11" s="965">
        <v>100</v>
      </c>
      <c r="AZ11" s="641"/>
      <c r="BA11" s="161"/>
      <c r="BB11" s="641" t="s">
        <v>454</v>
      </c>
      <c r="BC11" s="968" t="s">
        <v>519</v>
      </c>
      <c r="BD11" s="970" t="s">
        <v>519</v>
      </c>
      <c r="BE11" s="970" t="s">
        <v>519</v>
      </c>
      <c r="BF11" s="972" t="s">
        <v>519</v>
      </c>
      <c r="BG11" s="641" t="s">
        <v>454</v>
      </c>
      <c r="BH11" s="286"/>
      <c r="BI11" s="603" t="s">
        <v>454</v>
      </c>
      <c r="BJ11" s="286"/>
      <c r="BK11" s="641" t="s">
        <v>454</v>
      </c>
      <c r="BL11" s="286"/>
      <c r="BM11" s="641" t="s">
        <v>452</v>
      </c>
      <c r="BN11" s="959">
        <v>13060</v>
      </c>
      <c r="BO11" s="604" t="s">
        <v>109</v>
      </c>
      <c r="BP11" s="947">
        <v>130</v>
      </c>
      <c r="BQ11" s="641"/>
      <c r="BR11" s="953" t="s">
        <v>520</v>
      </c>
      <c r="BS11" s="641"/>
      <c r="BT11" s="1038" t="s">
        <v>476</v>
      </c>
      <c r="BU11" s="603" t="s">
        <v>109</v>
      </c>
      <c r="BV11" s="1040">
        <v>180</v>
      </c>
      <c r="BW11" s="97"/>
      <c r="BX11" s="97"/>
      <c r="BY11" s="29"/>
      <c r="BZ11" s="38"/>
      <c r="CA11" s="38"/>
      <c r="CB11" s="38"/>
      <c r="CC11" s="38"/>
      <c r="CD11" s="38"/>
      <c r="CE11" s="38"/>
      <c r="CF11" s="38"/>
      <c r="CG11" s="38"/>
      <c r="CH11" s="38"/>
      <c r="CI11" s="38"/>
      <c r="CJ11" s="38"/>
      <c r="CK11" s="38"/>
      <c r="CL11" s="38"/>
    </row>
    <row r="12" spans="1:90" s="37" customFormat="1" ht="12.75" customHeight="1">
      <c r="A12" s="37" t="s">
        <v>303</v>
      </c>
      <c r="B12" s="646"/>
      <c r="C12" s="981"/>
      <c r="D12" s="638"/>
      <c r="E12" s="101" t="s">
        <v>4</v>
      </c>
      <c r="F12" s="53"/>
      <c r="G12" s="242">
        <v>136200</v>
      </c>
      <c r="H12" s="243">
        <v>197210</v>
      </c>
      <c r="I12" s="242">
        <v>110680</v>
      </c>
      <c r="J12" s="243">
        <v>171690</v>
      </c>
      <c r="K12" s="241" t="s">
        <v>115</v>
      </c>
      <c r="L12" s="244">
        <v>1330</v>
      </c>
      <c r="M12" s="245">
        <v>1860</v>
      </c>
      <c r="N12" s="246" t="s">
        <v>287</v>
      </c>
      <c r="O12" s="244">
        <v>1080</v>
      </c>
      <c r="P12" s="245">
        <v>1600</v>
      </c>
      <c r="Q12" s="246" t="s">
        <v>287</v>
      </c>
      <c r="R12" s="156" t="s">
        <v>452</v>
      </c>
      <c r="S12" s="195">
        <v>7570</v>
      </c>
      <c r="T12" s="248">
        <v>70</v>
      </c>
      <c r="U12" s="1001"/>
      <c r="V12" s="159"/>
      <c r="W12" s="254"/>
      <c r="X12" s="603"/>
      <c r="Y12" s="255"/>
      <c r="Z12" s="164"/>
      <c r="AA12" s="613"/>
      <c r="AB12" s="166"/>
      <c r="AC12" s="641"/>
      <c r="AD12" s="996"/>
      <c r="AE12" s="263">
        <v>28790</v>
      </c>
      <c r="AF12" s="603"/>
      <c r="AG12" s="966"/>
      <c r="AH12" s="984"/>
      <c r="AI12" s="30" t="s">
        <v>291</v>
      </c>
      <c r="AJ12" s="951"/>
      <c r="AK12" s="992"/>
      <c r="AL12" s="951"/>
      <c r="AM12" s="992"/>
      <c r="AN12" s="984"/>
      <c r="AO12" s="30" t="s">
        <v>292</v>
      </c>
      <c r="AP12" s="274">
        <v>8700</v>
      </c>
      <c r="AQ12" s="275">
        <v>9700</v>
      </c>
      <c r="AR12" s="282">
        <v>6100</v>
      </c>
      <c r="AS12" s="277">
        <v>6100</v>
      </c>
      <c r="AT12" s="641"/>
      <c r="AU12" s="254"/>
      <c r="AV12" s="641"/>
      <c r="AW12" s="963"/>
      <c r="AX12" s="603"/>
      <c r="AY12" s="966"/>
      <c r="AZ12" s="641"/>
      <c r="BA12" s="161"/>
      <c r="BB12" s="641"/>
      <c r="BC12" s="969"/>
      <c r="BD12" s="971"/>
      <c r="BE12" s="971"/>
      <c r="BF12" s="973"/>
      <c r="BG12" s="641"/>
      <c r="BH12" s="287">
        <v>6380</v>
      </c>
      <c r="BI12" s="603"/>
      <c r="BJ12" s="287">
        <v>22730</v>
      </c>
      <c r="BK12" s="641"/>
      <c r="BL12" s="287">
        <v>14670</v>
      </c>
      <c r="BM12" s="641"/>
      <c r="BN12" s="960"/>
      <c r="BO12" s="604"/>
      <c r="BP12" s="948"/>
      <c r="BQ12" s="641"/>
      <c r="BR12" s="954"/>
      <c r="BS12" s="641"/>
      <c r="BT12" s="1038"/>
      <c r="BU12" s="603"/>
      <c r="BV12" s="1040"/>
      <c r="BW12" s="97"/>
      <c r="BX12" s="97"/>
      <c r="BY12" s="29"/>
      <c r="BZ12" s="38"/>
      <c r="CA12" s="38"/>
      <c r="CB12" s="38"/>
      <c r="CC12" s="38"/>
      <c r="CD12" s="38"/>
      <c r="CE12" s="38"/>
      <c r="CF12" s="38"/>
      <c r="CG12" s="38"/>
      <c r="CH12" s="38"/>
      <c r="CI12" s="38"/>
      <c r="CJ12" s="38"/>
      <c r="CK12" s="38"/>
      <c r="CL12" s="38"/>
    </row>
    <row r="13" spans="1:90" s="37" customFormat="1" ht="12.75" customHeight="1">
      <c r="A13" s="37" t="s">
        <v>304</v>
      </c>
      <c r="B13" s="646"/>
      <c r="C13" s="981"/>
      <c r="D13" s="955" t="s">
        <v>294</v>
      </c>
      <c r="E13" s="101" t="s">
        <v>295</v>
      </c>
      <c r="F13" s="53"/>
      <c r="G13" s="242">
        <v>197210</v>
      </c>
      <c r="H13" s="243">
        <v>273010</v>
      </c>
      <c r="I13" s="242">
        <v>171690</v>
      </c>
      <c r="J13" s="243">
        <v>247490</v>
      </c>
      <c r="K13" s="241" t="s">
        <v>115</v>
      </c>
      <c r="L13" s="244">
        <v>1860</v>
      </c>
      <c r="M13" s="245">
        <v>2620</v>
      </c>
      <c r="N13" s="246" t="s">
        <v>287</v>
      </c>
      <c r="O13" s="244">
        <v>1600</v>
      </c>
      <c r="P13" s="245">
        <v>2360</v>
      </c>
      <c r="Q13" s="246" t="s">
        <v>287</v>
      </c>
      <c r="R13" s="56"/>
      <c r="S13" s="206"/>
      <c r="T13" s="249"/>
      <c r="U13" s="1001"/>
      <c r="V13" s="159"/>
      <c r="W13" s="256"/>
      <c r="X13" s="603"/>
      <c r="Y13" s="255"/>
      <c r="Z13" s="164"/>
      <c r="AA13" s="613"/>
      <c r="AB13" s="166"/>
      <c r="AC13" s="641" t="s">
        <v>452</v>
      </c>
      <c r="AD13" s="997">
        <v>28790</v>
      </c>
      <c r="AE13" s="264"/>
      <c r="AF13" s="603"/>
      <c r="AG13" s="966"/>
      <c r="AH13" s="984"/>
      <c r="AI13" s="30" t="s">
        <v>296</v>
      </c>
      <c r="AJ13" s="951"/>
      <c r="AK13" s="992"/>
      <c r="AL13" s="951"/>
      <c r="AM13" s="992"/>
      <c r="AN13" s="984"/>
      <c r="AO13" s="30" t="s">
        <v>297</v>
      </c>
      <c r="AP13" s="274">
        <v>7600</v>
      </c>
      <c r="AQ13" s="275">
        <v>8400</v>
      </c>
      <c r="AR13" s="282">
        <v>5300</v>
      </c>
      <c r="AS13" s="277">
        <v>5300</v>
      </c>
      <c r="AT13" s="641"/>
      <c r="AU13" s="256"/>
      <c r="AV13" s="641"/>
      <c r="AW13" s="963"/>
      <c r="AX13" s="603"/>
      <c r="AY13" s="966"/>
      <c r="AZ13" s="641"/>
      <c r="BA13" s="102"/>
      <c r="BB13" s="641"/>
      <c r="BC13" s="974">
        <v>0.01</v>
      </c>
      <c r="BD13" s="975">
        <v>0.03</v>
      </c>
      <c r="BE13" s="975">
        <v>0.04</v>
      </c>
      <c r="BF13" s="976">
        <v>0.05</v>
      </c>
      <c r="BG13" s="641"/>
      <c r="BH13" s="288">
        <v>60</v>
      </c>
      <c r="BI13" s="603"/>
      <c r="BJ13" s="288">
        <v>220</v>
      </c>
      <c r="BK13" s="641"/>
      <c r="BL13" s="288">
        <v>140</v>
      </c>
      <c r="BM13" s="641"/>
      <c r="BN13" s="960"/>
      <c r="BO13" s="604"/>
      <c r="BP13" s="948"/>
      <c r="BQ13" s="641"/>
      <c r="BR13" s="957">
        <v>0.79</v>
      </c>
      <c r="BS13" s="641"/>
      <c r="BT13" s="1041">
        <v>18630</v>
      </c>
      <c r="BU13" s="603"/>
      <c r="BV13" s="1040"/>
      <c r="BW13" s="97"/>
      <c r="BX13" s="97"/>
      <c r="BY13" s="29"/>
      <c r="BZ13" s="38"/>
      <c r="CA13" s="38"/>
      <c r="CB13" s="38"/>
      <c r="CC13" s="38"/>
      <c r="CD13" s="38"/>
      <c r="CE13" s="38"/>
      <c r="CF13" s="38"/>
      <c r="CG13" s="38"/>
      <c r="CH13" s="38"/>
      <c r="CI13" s="38"/>
      <c r="CJ13" s="38"/>
      <c r="CK13" s="38"/>
      <c r="CL13" s="38"/>
    </row>
    <row r="14" spans="1:90" s="37" customFormat="1" ht="12.75" customHeight="1">
      <c r="A14" s="37" t="s">
        <v>305</v>
      </c>
      <c r="B14" s="646"/>
      <c r="C14" s="981"/>
      <c r="D14" s="956"/>
      <c r="E14" s="57" t="s">
        <v>7</v>
      </c>
      <c r="F14" s="53"/>
      <c r="G14" s="190">
        <v>273010</v>
      </c>
      <c r="H14" s="191"/>
      <c r="I14" s="190">
        <v>247490</v>
      </c>
      <c r="J14" s="191"/>
      <c r="K14" s="241" t="s">
        <v>115</v>
      </c>
      <c r="L14" s="195">
        <v>2620</v>
      </c>
      <c r="M14" s="196"/>
      <c r="N14" s="197" t="s">
        <v>287</v>
      </c>
      <c r="O14" s="195">
        <v>2360</v>
      </c>
      <c r="P14" s="196"/>
      <c r="Q14" s="197" t="s">
        <v>287</v>
      </c>
      <c r="R14" s="56"/>
      <c r="S14" s="206"/>
      <c r="T14" s="250"/>
      <c r="U14" s="1001"/>
      <c r="V14" s="159"/>
      <c r="W14" s="256"/>
      <c r="X14" s="603"/>
      <c r="Y14" s="255"/>
      <c r="Z14" s="164"/>
      <c r="AA14" s="613"/>
      <c r="AB14" s="166"/>
      <c r="AC14" s="641"/>
      <c r="AD14" s="998"/>
      <c r="AE14" s="265"/>
      <c r="AF14" s="603"/>
      <c r="AG14" s="967"/>
      <c r="AH14" s="984"/>
      <c r="AI14" s="153" t="s">
        <v>299</v>
      </c>
      <c r="AJ14" s="952"/>
      <c r="AK14" s="993"/>
      <c r="AL14" s="952"/>
      <c r="AM14" s="993"/>
      <c r="AN14" s="984"/>
      <c r="AO14" s="153" t="s">
        <v>300</v>
      </c>
      <c r="AP14" s="278">
        <v>6800</v>
      </c>
      <c r="AQ14" s="279">
        <v>7500</v>
      </c>
      <c r="AR14" s="280">
        <v>4700</v>
      </c>
      <c r="AS14" s="281">
        <v>4700</v>
      </c>
      <c r="AT14" s="641"/>
      <c r="AU14" s="256"/>
      <c r="AV14" s="641"/>
      <c r="AW14" s="964"/>
      <c r="AX14" s="603"/>
      <c r="AY14" s="967"/>
      <c r="AZ14" s="641"/>
      <c r="BA14" s="102"/>
      <c r="BB14" s="641"/>
      <c r="BC14" s="977"/>
      <c r="BD14" s="978"/>
      <c r="BE14" s="978"/>
      <c r="BF14" s="979"/>
      <c r="BG14" s="641"/>
      <c r="BH14" s="289"/>
      <c r="BI14" s="603"/>
      <c r="BJ14" s="290" t="s">
        <v>456</v>
      </c>
      <c r="BK14" s="641"/>
      <c r="BL14" s="290" t="s">
        <v>456</v>
      </c>
      <c r="BM14" s="641"/>
      <c r="BN14" s="961"/>
      <c r="BO14" s="604"/>
      <c r="BP14" s="949"/>
      <c r="BQ14" s="641"/>
      <c r="BR14" s="957"/>
      <c r="BS14" s="641"/>
      <c r="BT14" s="1041"/>
      <c r="BU14" s="603"/>
      <c r="BV14" s="1040"/>
      <c r="BW14" s="97"/>
      <c r="BX14" s="97"/>
      <c r="BY14" s="29"/>
      <c r="BZ14" s="38"/>
      <c r="CA14" s="38"/>
      <c r="CB14" s="38"/>
      <c r="CC14" s="38"/>
      <c r="CD14" s="38"/>
      <c r="CE14" s="38"/>
      <c r="CF14" s="38"/>
      <c r="CG14" s="38"/>
      <c r="CH14" s="38"/>
      <c r="CI14" s="38"/>
      <c r="CJ14" s="38"/>
      <c r="CK14" s="38"/>
      <c r="CL14" s="38"/>
    </row>
    <row r="15" spans="1:90" s="78" customFormat="1" ht="12.75" customHeight="1">
      <c r="A15" s="78" t="s">
        <v>306</v>
      </c>
      <c r="B15" s="646"/>
      <c r="C15" s="1000" t="s">
        <v>307</v>
      </c>
      <c r="D15" s="633" t="s">
        <v>286</v>
      </c>
      <c r="E15" s="82" t="s">
        <v>21</v>
      </c>
      <c r="F15" s="83"/>
      <c r="G15" s="188">
        <v>92380</v>
      </c>
      <c r="H15" s="189">
        <v>99950</v>
      </c>
      <c r="I15" s="188">
        <v>75370</v>
      </c>
      <c r="J15" s="189">
        <v>82940</v>
      </c>
      <c r="K15" s="241" t="s">
        <v>115</v>
      </c>
      <c r="L15" s="192">
        <v>900</v>
      </c>
      <c r="M15" s="193">
        <v>970</v>
      </c>
      <c r="N15" s="194" t="s">
        <v>287</v>
      </c>
      <c r="O15" s="192">
        <v>730</v>
      </c>
      <c r="P15" s="193">
        <v>800</v>
      </c>
      <c r="Q15" s="194" t="s">
        <v>287</v>
      </c>
      <c r="R15" s="156" t="s">
        <v>452</v>
      </c>
      <c r="S15" s="198">
        <v>7570</v>
      </c>
      <c r="T15" s="247">
        <v>70</v>
      </c>
      <c r="U15" s="1001"/>
      <c r="V15" s="159"/>
      <c r="W15" s="256"/>
      <c r="X15" s="603"/>
      <c r="Y15" s="255"/>
      <c r="Z15" s="164"/>
      <c r="AA15" s="613"/>
      <c r="AB15" s="166"/>
      <c r="AC15" s="641" t="s">
        <v>452</v>
      </c>
      <c r="AD15" s="995">
        <v>22600</v>
      </c>
      <c r="AE15" s="262"/>
      <c r="AF15" s="603" t="s">
        <v>115</v>
      </c>
      <c r="AG15" s="965">
        <v>150</v>
      </c>
      <c r="AH15" s="984" t="s">
        <v>452</v>
      </c>
      <c r="AI15" s="100" t="s">
        <v>288</v>
      </c>
      <c r="AJ15" s="950">
        <v>4900</v>
      </c>
      <c r="AK15" s="991">
        <v>5400</v>
      </c>
      <c r="AL15" s="950">
        <v>3400</v>
      </c>
      <c r="AM15" s="991">
        <v>3400</v>
      </c>
      <c r="AN15" s="984" t="s">
        <v>452</v>
      </c>
      <c r="AO15" s="100" t="s">
        <v>289</v>
      </c>
      <c r="AP15" s="270">
        <v>10900</v>
      </c>
      <c r="AQ15" s="271">
        <v>12200</v>
      </c>
      <c r="AR15" s="282">
        <v>7600</v>
      </c>
      <c r="AS15" s="277">
        <v>7600</v>
      </c>
      <c r="AT15" s="641"/>
      <c r="AU15" s="256"/>
      <c r="AV15" s="641" t="s">
        <v>452</v>
      </c>
      <c r="AW15" s="962">
        <v>7300</v>
      </c>
      <c r="AX15" s="603" t="s">
        <v>115</v>
      </c>
      <c r="AY15" s="965">
        <v>70</v>
      </c>
      <c r="AZ15" s="641"/>
      <c r="BA15" s="102"/>
      <c r="BB15" s="641" t="s">
        <v>454</v>
      </c>
      <c r="BC15" s="968" t="s">
        <v>519</v>
      </c>
      <c r="BD15" s="970" t="s">
        <v>519</v>
      </c>
      <c r="BE15" s="970" t="s">
        <v>519</v>
      </c>
      <c r="BF15" s="972" t="s">
        <v>519</v>
      </c>
      <c r="BG15" s="641" t="s">
        <v>454</v>
      </c>
      <c r="BH15" s="286"/>
      <c r="BI15" s="603" t="s">
        <v>454</v>
      </c>
      <c r="BJ15" s="286"/>
      <c r="BK15" s="641" t="s">
        <v>454</v>
      </c>
      <c r="BL15" s="286"/>
      <c r="BM15" s="641" t="s">
        <v>452</v>
      </c>
      <c r="BN15" s="959">
        <v>8700</v>
      </c>
      <c r="BO15" s="604" t="s">
        <v>109</v>
      </c>
      <c r="BP15" s="947">
        <v>80</v>
      </c>
      <c r="BQ15" s="641"/>
      <c r="BR15" s="953" t="s">
        <v>520</v>
      </c>
      <c r="BS15" s="641"/>
      <c r="BT15" s="1038" t="s">
        <v>477</v>
      </c>
      <c r="BU15" s="603" t="s">
        <v>109</v>
      </c>
      <c r="BV15" s="1040">
        <v>130</v>
      </c>
      <c r="BW15" s="98"/>
      <c r="BX15" s="98"/>
      <c r="BY15" s="84"/>
      <c r="BZ15" s="85"/>
      <c r="CA15" s="85"/>
      <c r="CB15" s="85"/>
      <c r="CC15" s="85"/>
      <c r="CD15" s="85"/>
      <c r="CE15" s="85"/>
      <c r="CF15" s="85"/>
      <c r="CG15" s="85"/>
      <c r="CH15" s="85"/>
      <c r="CI15" s="85"/>
      <c r="CJ15" s="85"/>
      <c r="CK15" s="85"/>
      <c r="CL15" s="85"/>
    </row>
    <row r="16" spans="1:90" s="78" customFormat="1" ht="12.75" customHeight="1">
      <c r="A16" s="78" t="s">
        <v>308</v>
      </c>
      <c r="B16" s="646"/>
      <c r="C16" s="990"/>
      <c r="D16" s="643"/>
      <c r="E16" s="99" t="s">
        <v>4</v>
      </c>
      <c r="F16" s="83"/>
      <c r="G16" s="242">
        <v>99950</v>
      </c>
      <c r="H16" s="243">
        <v>160960</v>
      </c>
      <c r="I16" s="242">
        <v>82940</v>
      </c>
      <c r="J16" s="243">
        <v>143950</v>
      </c>
      <c r="K16" s="241" t="s">
        <v>115</v>
      </c>
      <c r="L16" s="244">
        <v>970</v>
      </c>
      <c r="M16" s="245">
        <v>1490</v>
      </c>
      <c r="N16" s="246" t="s">
        <v>287</v>
      </c>
      <c r="O16" s="244">
        <v>800</v>
      </c>
      <c r="P16" s="245">
        <v>1320</v>
      </c>
      <c r="Q16" s="246" t="s">
        <v>287</v>
      </c>
      <c r="R16" s="156" t="s">
        <v>452</v>
      </c>
      <c r="S16" s="195">
        <v>7570</v>
      </c>
      <c r="T16" s="248">
        <v>70</v>
      </c>
      <c r="U16" s="1001"/>
      <c r="V16" s="159"/>
      <c r="W16" s="256"/>
      <c r="X16" s="603"/>
      <c r="Y16" s="255"/>
      <c r="Z16" s="164"/>
      <c r="AA16" s="613"/>
      <c r="AB16" s="166"/>
      <c r="AC16" s="641"/>
      <c r="AD16" s="996"/>
      <c r="AE16" s="263">
        <v>20900</v>
      </c>
      <c r="AF16" s="603"/>
      <c r="AG16" s="966"/>
      <c r="AH16" s="984"/>
      <c r="AI16" s="30" t="s">
        <v>291</v>
      </c>
      <c r="AJ16" s="951"/>
      <c r="AK16" s="992"/>
      <c r="AL16" s="951"/>
      <c r="AM16" s="992"/>
      <c r="AN16" s="984"/>
      <c r="AO16" s="30" t="s">
        <v>292</v>
      </c>
      <c r="AP16" s="274">
        <v>6000</v>
      </c>
      <c r="AQ16" s="275">
        <v>6700</v>
      </c>
      <c r="AR16" s="282">
        <v>4200</v>
      </c>
      <c r="AS16" s="277">
        <v>4200</v>
      </c>
      <c r="AT16" s="641"/>
      <c r="AU16" s="987" t="s">
        <v>309</v>
      </c>
      <c r="AV16" s="641"/>
      <c r="AW16" s="963"/>
      <c r="AX16" s="603"/>
      <c r="AY16" s="966"/>
      <c r="AZ16" s="641"/>
      <c r="BA16" s="988"/>
      <c r="BB16" s="641"/>
      <c r="BC16" s="969"/>
      <c r="BD16" s="971"/>
      <c r="BE16" s="971"/>
      <c r="BF16" s="973"/>
      <c r="BG16" s="641"/>
      <c r="BH16" s="287">
        <v>4250</v>
      </c>
      <c r="BI16" s="603"/>
      <c r="BJ16" s="287">
        <v>15150</v>
      </c>
      <c r="BK16" s="641"/>
      <c r="BL16" s="287">
        <v>9780</v>
      </c>
      <c r="BM16" s="641"/>
      <c r="BN16" s="960"/>
      <c r="BO16" s="604"/>
      <c r="BP16" s="948"/>
      <c r="BQ16" s="641"/>
      <c r="BR16" s="954"/>
      <c r="BS16" s="641"/>
      <c r="BT16" s="1038"/>
      <c r="BU16" s="603"/>
      <c r="BV16" s="1040"/>
      <c r="BW16" s="98"/>
      <c r="BX16" s="98"/>
      <c r="BY16" s="84"/>
      <c r="BZ16" s="85"/>
      <c r="CA16" s="85"/>
      <c r="CB16" s="85"/>
      <c r="CC16" s="85"/>
      <c r="CD16" s="85"/>
      <c r="CE16" s="85"/>
      <c r="CF16" s="85"/>
      <c r="CG16" s="85"/>
      <c r="CH16" s="85"/>
      <c r="CI16" s="85"/>
      <c r="CJ16" s="85"/>
      <c r="CK16" s="85"/>
      <c r="CL16" s="85"/>
    </row>
    <row r="17" spans="1:90" s="78" customFormat="1" ht="12.75" customHeight="1">
      <c r="A17" s="78" t="s">
        <v>310</v>
      </c>
      <c r="B17" s="646"/>
      <c r="C17" s="990"/>
      <c r="D17" s="985" t="s">
        <v>294</v>
      </c>
      <c r="E17" s="99" t="s">
        <v>295</v>
      </c>
      <c r="F17" s="83"/>
      <c r="G17" s="242">
        <v>160960</v>
      </c>
      <c r="H17" s="243">
        <v>236760</v>
      </c>
      <c r="I17" s="242">
        <v>143950</v>
      </c>
      <c r="J17" s="243">
        <v>219750</v>
      </c>
      <c r="K17" s="241" t="s">
        <v>115</v>
      </c>
      <c r="L17" s="244">
        <v>1490</v>
      </c>
      <c r="M17" s="245">
        <v>2250</v>
      </c>
      <c r="N17" s="246" t="s">
        <v>287</v>
      </c>
      <c r="O17" s="244">
        <v>1320</v>
      </c>
      <c r="P17" s="245">
        <v>2080</v>
      </c>
      <c r="Q17" s="246" t="s">
        <v>287</v>
      </c>
      <c r="R17" s="56"/>
      <c r="S17" s="206"/>
      <c r="T17" s="249"/>
      <c r="U17" s="1001"/>
      <c r="V17" s="159"/>
      <c r="W17" s="256"/>
      <c r="X17" s="603"/>
      <c r="Y17" s="255"/>
      <c r="Z17" s="164"/>
      <c r="AA17" s="613"/>
      <c r="AB17" s="166"/>
      <c r="AC17" s="641" t="s">
        <v>452</v>
      </c>
      <c r="AD17" s="997">
        <v>20900</v>
      </c>
      <c r="AE17" s="264"/>
      <c r="AF17" s="603"/>
      <c r="AG17" s="966">
        <v>0</v>
      </c>
      <c r="AH17" s="984"/>
      <c r="AI17" s="30" t="s">
        <v>296</v>
      </c>
      <c r="AJ17" s="951"/>
      <c r="AK17" s="992"/>
      <c r="AL17" s="951"/>
      <c r="AM17" s="992"/>
      <c r="AN17" s="984"/>
      <c r="AO17" s="30" t="s">
        <v>297</v>
      </c>
      <c r="AP17" s="274">
        <v>5200</v>
      </c>
      <c r="AQ17" s="275">
        <v>5800</v>
      </c>
      <c r="AR17" s="282">
        <v>3600</v>
      </c>
      <c r="AS17" s="277">
        <v>3600</v>
      </c>
      <c r="AT17" s="641"/>
      <c r="AU17" s="987"/>
      <c r="AV17" s="641"/>
      <c r="AW17" s="963"/>
      <c r="AX17" s="603"/>
      <c r="AY17" s="966"/>
      <c r="AZ17" s="641"/>
      <c r="BA17" s="988"/>
      <c r="BB17" s="641"/>
      <c r="BC17" s="974">
        <v>0.01</v>
      </c>
      <c r="BD17" s="975">
        <v>0.03</v>
      </c>
      <c r="BE17" s="975">
        <v>0.04</v>
      </c>
      <c r="BF17" s="976">
        <v>0.05</v>
      </c>
      <c r="BG17" s="641"/>
      <c r="BH17" s="288">
        <v>40</v>
      </c>
      <c r="BI17" s="603"/>
      <c r="BJ17" s="288">
        <v>150</v>
      </c>
      <c r="BK17" s="641"/>
      <c r="BL17" s="288">
        <v>90</v>
      </c>
      <c r="BM17" s="641"/>
      <c r="BN17" s="960"/>
      <c r="BO17" s="604"/>
      <c r="BP17" s="948"/>
      <c r="BQ17" s="641"/>
      <c r="BR17" s="957">
        <v>0.87</v>
      </c>
      <c r="BS17" s="641"/>
      <c r="BT17" s="1041">
        <v>13310</v>
      </c>
      <c r="BU17" s="603"/>
      <c r="BV17" s="1040"/>
      <c r="BW17" s="98"/>
      <c r="BX17" s="98"/>
      <c r="BY17" s="84"/>
      <c r="BZ17" s="85"/>
      <c r="CA17" s="85"/>
      <c r="CB17" s="85"/>
      <c r="CC17" s="85"/>
      <c r="CD17" s="85"/>
      <c r="CE17" s="85"/>
      <c r="CF17" s="85"/>
      <c r="CG17" s="85"/>
      <c r="CH17" s="85"/>
      <c r="CI17" s="85"/>
      <c r="CJ17" s="85"/>
      <c r="CK17" s="85"/>
      <c r="CL17" s="85"/>
    </row>
    <row r="18" spans="1:90" s="78" customFormat="1" ht="12.75" customHeight="1">
      <c r="A18" s="78" t="s">
        <v>311</v>
      </c>
      <c r="B18" s="646"/>
      <c r="C18" s="990"/>
      <c r="D18" s="986"/>
      <c r="E18" s="86" t="s">
        <v>7</v>
      </c>
      <c r="F18" s="83"/>
      <c r="G18" s="190">
        <v>236760</v>
      </c>
      <c r="H18" s="191"/>
      <c r="I18" s="190">
        <v>219750</v>
      </c>
      <c r="J18" s="191"/>
      <c r="K18" s="241" t="s">
        <v>115</v>
      </c>
      <c r="L18" s="195">
        <v>2250</v>
      </c>
      <c r="M18" s="196"/>
      <c r="N18" s="197" t="s">
        <v>287</v>
      </c>
      <c r="O18" s="195">
        <v>2080</v>
      </c>
      <c r="P18" s="196"/>
      <c r="Q18" s="197" t="s">
        <v>287</v>
      </c>
      <c r="R18" s="56"/>
      <c r="S18" s="206"/>
      <c r="T18" s="250"/>
      <c r="U18" s="1001"/>
      <c r="V18" s="159"/>
      <c r="W18" s="256"/>
      <c r="X18" s="603"/>
      <c r="Y18" s="255"/>
      <c r="Z18" s="164"/>
      <c r="AA18" s="613"/>
      <c r="AB18" s="166"/>
      <c r="AC18" s="641"/>
      <c r="AD18" s="998"/>
      <c r="AE18" s="265"/>
      <c r="AF18" s="603"/>
      <c r="AG18" s="967"/>
      <c r="AH18" s="984"/>
      <c r="AI18" s="153" t="s">
        <v>299</v>
      </c>
      <c r="AJ18" s="952"/>
      <c r="AK18" s="993"/>
      <c r="AL18" s="952"/>
      <c r="AM18" s="993"/>
      <c r="AN18" s="984"/>
      <c r="AO18" s="153" t="s">
        <v>300</v>
      </c>
      <c r="AP18" s="278">
        <v>4700</v>
      </c>
      <c r="AQ18" s="279">
        <v>5200</v>
      </c>
      <c r="AR18" s="280">
        <v>3300</v>
      </c>
      <c r="AS18" s="281">
        <v>3300</v>
      </c>
      <c r="AT18" s="641"/>
      <c r="AU18" s="987"/>
      <c r="AV18" s="641"/>
      <c r="AW18" s="964"/>
      <c r="AX18" s="603"/>
      <c r="AY18" s="967"/>
      <c r="AZ18" s="641"/>
      <c r="BA18" s="988"/>
      <c r="BB18" s="641"/>
      <c r="BC18" s="977"/>
      <c r="BD18" s="978"/>
      <c r="BE18" s="978"/>
      <c r="BF18" s="979"/>
      <c r="BG18" s="641"/>
      <c r="BH18" s="289"/>
      <c r="BI18" s="603"/>
      <c r="BJ18" s="290" t="s">
        <v>456</v>
      </c>
      <c r="BK18" s="641"/>
      <c r="BL18" s="290" t="s">
        <v>456</v>
      </c>
      <c r="BM18" s="641"/>
      <c r="BN18" s="961"/>
      <c r="BO18" s="604"/>
      <c r="BP18" s="949"/>
      <c r="BQ18" s="641"/>
      <c r="BR18" s="957"/>
      <c r="BS18" s="641"/>
      <c r="BT18" s="1041"/>
      <c r="BU18" s="603"/>
      <c r="BV18" s="1040"/>
      <c r="BW18" s="98"/>
      <c r="BX18" s="98"/>
      <c r="BY18" s="84"/>
      <c r="BZ18" s="85"/>
      <c r="CA18" s="85"/>
      <c r="CB18" s="85"/>
      <c r="CC18" s="85"/>
      <c r="CD18" s="85"/>
      <c r="CE18" s="85"/>
      <c r="CF18" s="85"/>
      <c r="CG18" s="85"/>
      <c r="CH18" s="85"/>
      <c r="CI18" s="85"/>
      <c r="CJ18" s="85"/>
      <c r="CK18" s="85"/>
      <c r="CL18" s="85"/>
    </row>
    <row r="19" spans="1:90" s="58" customFormat="1" ht="12.75" customHeight="1">
      <c r="A19" s="58" t="s">
        <v>312</v>
      </c>
      <c r="B19" s="646"/>
      <c r="C19" s="1002" t="s">
        <v>313</v>
      </c>
      <c r="D19" s="637" t="s">
        <v>286</v>
      </c>
      <c r="E19" s="52" t="s">
        <v>21</v>
      </c>
      <c r="F19" s="53"/>
      <c r="G19" s="188">
        <v>74520</v>
      </c>
      <c r="H19" s="189">
        <v>82090</v>
      </c>
      <c r="I19" s="188">
        <v>61770</v>
      </c>
      <c r="J19" s="189">
        <v>69340</v>
      </c>
      <c r="K19" s="241" t="s">
        <v>115</v>
      </c>
      <c r="L19" s="192">
        <v>720</v>
      </c>
      <c r="M19" s="193">
        <v>790</v>
      </c>
      <c r="N19" s="194" t="s">
        <v>287</v>
      </c>
      <c r="O19" s="192">
        <v>590</v>
      </c>
      <c r="P19" s="193">
        <v>660</v>
      </c>
      <c r="Q19" s="194" t="s">
        <v>287</v>
      </c>
      <c r="R19" s="156" t="s">
        <v>452</v>
      </c>
      <c r="S19" s="198">
        <v>7570</v>
      </c>
      <c r="T19" s="247">
        <v>70</v>
      </c>
      <c r="U19" s="1001"/>
      <c r="V19" s="159"/>
      <c r="W19" s="987" t="s">
        <v>314</v>
      </c>
      <c r="X19" s="603"/>
      <c r="Y19" s="1004" t="s">
        <v>314</v>
      </c>
      <c r="Z19" s="167"/>
      <c r="AA19" s="613"/>
      <c r="AB19" s="168"/>
      <c r="AC19" s="641" t="s">
        <v>452</v>
      </c>
      <c r="AD19" s="995">
        <v>18650</v>
      </c>
      <c r="AE19" s="262"/>
      <c r="AF19" s="603" t="s">
        <v>115</v>
      </c>
      <c r="AG19" s="965">
        <v>110</v>
      </c>
      <c r="AH19" s="984" t="s">
        <v>452</v>
      </c>
      <c r="AI19" s="100" t="s">
        <v>288</v>
      </c>
      <c r="AJ19" s="950">
        <v>4300</v>
      </c>
      <c r="AK19" s="991">
        <v>4700</v>
      </c>
      <c r="AL19" s="950">
        <v>3000</v>
      </c>
      <c r="AM19" s="991">
        <v>3000</v>
      </c>
      <c r="AN19" s="984" t="s">
        <v>452</v>
      </c>
      <c r="AO19" s="100" t="s">
        <v>289</v>
      </c>
      <c r="AP19" s="270">
        <v>9800</v>
      </c>
      <c r="AQ19" s="271">
        <v>10900</v>
      </c>
      <c r="AR19" s="282">
        <v>6800</v>
      </c>
      <c r="AS19" s="277">
        <v>6800</v>
      </c>
      <c r="AT19" s="641"/>
      <c r="AU19" s="254" t="s">
        <v>111</v>
      </c>
      <c r="AV19" s="641" t="s">
        <v>452</v>
      </c>
      <c r="AW19" s="962">
        <v>5470</v>
      </c>
      <c r="AX19" s="603" t="s">
        <v>115</v>
      </c>
      <c r="AY19" s="965">
        <v>50</v>
      </c>
      <c r="AZ19" s="641"/>
      <c r="BA19" s="161"/>
      <c r="BB19" s="641" t="s">
        <v>454</v>
      </c>
      <c r="BC19" s="968" t="s">
        <v>519</v>
      </c>
      <c r="BD19" s="970" t="s">
        <v>519</v>
      </c>
      <c r="BE19" s="970" t="s">
        <v>519</v>
      </c>
      <c r="BF19" s="972" t="s">
        <v>519</v>
      </c>
      <c r="BG19" s="641" t="s">
        <v>454</v>
      </c>
      <c r="BH19" s="286"/>
      <c r="BI19" s="603" t="s">
        <v>454</v>
      </c>
      <c r="BJ19" s="286"/>
      <c r="BK19" s="641" t="s">
        <v>454</v>
      </c>
      <c r="BL19" s="286"/>
      <c r="BM19" s="641" t="s">
        <v>457</v>
      </c>
      <c r="BN19" s="959">
        <v>6530</v>
      </c>
      <c r="BO19" s="604" t="s">
        <v>109</v>
      </c>
      <c r="BP19" s="947">
        <v>60</v>
      </c>
      <c r="BQ19" s="641"/>
      <c r="BR19" s="953" t="s">
        <v>520</v>
      </c>
      <c r="BS19" s="641"/>
      <c r="BT19" s="1038" t="s">
        <v>478</v>
      </c>
      <c r="BU19" s="603" t="s">
        <v>109</v>
      </c>
      <c r="BV19" s="1040">
        <v>100</v>
      </c>
      <c r="BW19" s="97"/>
      <c r="BX19" s="97"/>
      <c r="BY19" s="24"/>
      <c r="BZ19" s="38"/>
      <c r="CA19" s="38"/>
      <c r="CB19" s="38"/>
      <c r="CC19" s="38"/>
      <c r="CD19" s="38"/>
      <c r="CE19" s="38"/>
      <c r="CF19" s="38"/>
      <c r="CG19" s="38"/>
      <c r="CH19" s="38"/>
      <c r="CI19" s="38"/>
      <c r="CJ19" s="38"/>
      <c r="CK19" s="38"/>
      <c r="CL19" s="38"/>
    </row>
    <row r="20" spans="1:90" s="58" customFormat="1" ht="12.75" customHeight="1">
      <c r="A20" s="58" t="s">
        <v>315</v>
      </c>
      <c r="B20" s="646"/>
      <c r="C20" s="1003"/>
      <c r="D20" s="638"/>
      <c r="E20" s="101" t="s">
        <v>4</v>
      </c>
      <c r="F20" s="53"/>
      <c r="G20" s="242">
        <v>82090</v>
      </c>
      <c r="H20" s="243">
        <v>143100</v>
      </c>
      <c r="I20" s="242">
        <v>69340</v>
      </c>
      <c r="J20" s="243">
        <v>130350</v>
      </c>
      <c r="K20" s="241" t="s">
        <v>115</v>
      </c>
      <c r="L20" s="244">
        <v>790</v>
      </c>
      <c r="M20" s="245">
        <v>1320</v>
      </c>
      <c r="N20" s="246" t="s">
        <v>287</v>
      </c>
      <c r="O20" s="244">
        <v>660</v>
      </c>
      <c r="P20" s="245">
        <v>1190</v>
      </c>
      <c r="Q20" s="246" t="s">
        <v>287</v>
      </c>
      <c r="R20" s="156" t="s">
        <v>452</v>
      </c>
      <c r="S20" s="195">
        <v>7570</v>
      </c>
      <c r="T20" s="248">
        <v>70</v>
      </c>
      <c r="U20" s="1001"/>
      <c r="V20" s="159"/>
      <c r="W20" s="987"/>
      <c r="X20" s="603"/>
      <c r="Y20" s="1004"/>
      <c r="Z20" s="167"/>
      <c r="AA20" s="613"/>
      <c r="AB20" s="168"/>
      <c r="AC20" s="641"/>
      <c r="AD20" s="996"/>
      <c r="AE20" s="263">
        <v>16950</v>
      </c>
      <c r="AF20" s="603"/>
      <c r="AG20" s="966"/>
      <c r="AH20" s="984"/>
      <c r="AI20" s="30" t="s">
        <v>291</v>
      </c>
      <c r="AJ20" s="951"/>
      <c r="AK20" s="992"/>
      <c r="AL20" s="951"/>
      <c r="AM20" s="992"/>
      <c r="AN20" s="984"/>
      <c r="AO20" s="30" t="s">
        <v>292</v>
      </c>
      <c r="AP20" s="274">
        <v>5400</v>
      </c>
      <c r="AQ20" s="275">
        <v>6000</v>
      </c>
      <c r="AR20" s="282">
        <v>3700</v>
      </c>
      <c r="AS20" s="277">
        <v>3700</v>
      </c>
      <c r="AT20" s="641"/>
      <c r="AU20" s="254">
        <v>27330</v>
      </c>
      <c r="AV20" s="641"/>
      <c r="AW20" s="963"/>
      <c r="AX20" s="603"/>
      <c r="AY20" s="966"/>
      <c r="AZ20" s="641"/>
      <c r="BA20" s="161"/>
      <c r="BB20" s="641"/>
      <c r="BC20" s="969"/>
      <c r="BD20" s="971"/>
      <c r="BE20" s="971"/>
      <c r="BF20" s="973"/>
      <c r="BG20" s="641"/>
      <c r="BH20" s="287">
        <v>3190</v>
      </c>
      <c r="BI20" s="603"/>
      <c r="BJ20" s="287">
        <v>11360</v>
      </c>
      <c r="BK20" s="641"/>
      <c r="BL20" s="287">
        <v>7330</v>
      </c>
      <c r="BM20" s="641"/>
      <c r="BN20" s="960"/>
      <c r="BO20" s="604"/>
      <c r="BP20" s="948"/>
      <c r="BQ20" s="641"/>
      <c r="BR20" s="954"/>
      <c r="BS20" s="641"/>
      <c r="BT20" s="1038"/>
      <c r="BU20" s="603"/>
      <c r="BV20" s="1040"/>
      <c r="BW20" s="97"/>
      <c r="BX20" s="97"/>
      <c r="BY20" s="24"/>
      <c r="BZ20" s="38"/>
      <c r="CA20" s="38"/>
      <c r="CB20" s="38"/>
      <c r="CC20" s="38"/>
      <c r="CD20" s="38"/>
      <c r="CE20" s="38"/>
      <c r="CF20" s="38"/>
      <c r="CG20" s="38"/>
      <c r="CH20" s="38"/>
      <c r="CI20" s="38"/>
      <c r="CJ20" s="38"/>
      <c r="CK20" s="38"/>
      <c r="CL20" s="38"/>
    </row>
    <row r="21" spans="1:90" s="58" customFormat="1" ht="12.75" customHeight="1">
      <c r="A21" s="58" t="s">
        <v>316</v>
      </c>
      <c r="B21" s="646"/>
      <c r="C21" s="1003"/>
      <c r="D21" s="955" t="s">
        <v>294</v>
      </c>
      <c r="E21" s="101" t="s">
        <v>295</v>
      </c>
      <c r="F21" s="53"/>
      <c r="G21" s="242">
        <v>143100</v>
      </c>
      <c r="H21" s="243">
        <v>218900</v>
      </c>
      <c r="I21" s="242">
        <v>130350</v>
      </c>
      <c r="J21" s="243">
        <v>206150</v>
      </c>
      <c r="K21" s="241" t="s">
        <v>115</v>
      </c>
      <c r="L21" s="244">
        <v>1320</v>
      </c>
      <c r="M21" s="245">
        <v>2080</v>
      </c>
      <c r="N21" s="246" t="s">
        <v>287</v>
      </c>
      <c r="O21" s="244">
        <v>1190</v>
      </c>
      <c r="P21" s="245">
        <v>1950</v>
      </c>
      <c r="Q21" s="246" t="s">
        <v>287</v>
      </c>
      <c r="R21" s="56"/>
      <c r="S21" s="206"/>
      <c r="T21" s="249"/>
      <c r="U21" s="1001"/>
      <c r="V21" s="159"/>
      <c r="W21" s="987"/>
      <c r="X21" s="603"/>
      <c r="Y21" s="1004"/>
      <c r="Z21" s="167"/>
      <c r="AA21" s="613"/>
      <c r="AB21" s="168"/>
      <c r="AC21" s="641" t="s">
        <v>452</v>
      </c>
      <c r="AD21" s="997">
        <v>16950</v>
      </c>
      <c r="AE21" s="264"/>
      <c r="AF21" s="603"/>
      <c r="AG21" s="966">
        <v>0</v>
      </c>
      <c r="AH21" s="984"/>
      <c r="AI21" s="30" t="s">
        <v>296</v>
      </c>
      <c r="AJ21" s="951"/>
      <c r="AK21" s="992"/>
      <c r="AL21" s="951"/>
      <c r="AM21" s="992"/>
      <c r="AN21" s="984"/>
      <c r="AO21" s="30" t="s">
        <v>297</v>
      </c>
      <c r="AP21" s="274">
        <v>4700</v>
      </c>
      <c r="AQ21" s="275">
        <v>5200</v>
      </c>
      <c r="AR21" s="282">
        <v>3300</v>
      </c>
      <c r="AS21" s="277">
        <v>3300</v>
      </c>
      <c r="AT21" s="641"/>
      <c r="AU21" s="257"/>
      <c r="AV21" s="641"/>
      <c r="AW21" s="963"/>
      <c r="AX21" s="603"/>
      <c r="AY21" s="966"/>
      <c r="AZ21" s="641"/>
      <c r="BA21" s="103"/>
      <c r="BB21" s="641"/>
      <c r="BC21" s="974">
        <v>0.01</v>
      </c>
      <c r="BD21" s="975">
        <v>0.03</v>
      </c>
      <c r="BE21" s="975">
        <v>0.04</v>
      </c>
      <c r="BF21" s="976">
        <v>0.05</v>
      </c>
      <c r="BG21" s="641"/>
      <c r="BH21" s="288">
        <v>30</v>
      </c>
      <c r="BI21" s="603"/>
      <c r="BJ21" s="288">
        <v>110</v>
      </c>
      <c r="BK21" s="641"/>
      <c r="BL21" s="288">
        <v>70</v>
      </c>
      <c r="BM21" s="641"/>
      <c r="BN21" s="960"/>
      <c r="BO21" s="604"/>
      <c r="BP21" s="948"/>
      <c r="BQ21" s="641"/>
      <c r="BR21" s="957">
        <v>0.96</v>
      </c>
      <c r="BS21" s="641"/>
      <c r="BT21" s="1041">
        <v>10350</v>
      </c>
      <c r="BU21" s="603"/>
      <c r="BV21" s="1040"/>
      <c r="BW21" s="97"/>
      <c r="BX21" s="97"/>
      <c r="BY21" s="24"/>
      <c r="BZ21" s="38"/>
      <c r="CA21" s="38"/>
      <c r="CB21" s="38"/>
      <c r="CC21" s="38"/>
      <c r="CD21" s="38"/>
      <c r="CE21" s="38"/>
      <c r="CF21" s="38"/>
      <c r="CG21" s="38"/>
      <c r="CH21" s="38"/>
      <c r="CI21" s="38"/>
      <c r="CJ21" s="38"/>
      <c r="CK21" s="38"/>
      <c r="CL21" s="38"/>
    </row>
    <row r="22" spans="1:90" s="58" customFormat="1" ht="12.75" customHeight="1">
      <c r="A22" s="58" t="s">
        <v>317</v>
      </c>
      <c r="B22" s="646"/>
      <c r="C22" s="1003"/>
      <c r="D22" s="956"/>
      <c r="E22" s="57" t="s">
        <v>7</v>
      </c>
      <c r="F22" s="53"/>
      <c r="G22" s="190">
        <v>218900</v>
      </c>
      <c r="H22" s="191"/>
      <c r="I22" s="190">
        <v>206150</v>
      </c>
      <c r="J22" s="191"/>
      <c r="K22" s="241" t="s">
        <v>115</v>
      </c>
      <c r="L22" s="195">
        <v>2080</v>
      </c>
      <c r="M22" s="196"/>
      <c r="N22" s="197" t="s">
        <v>287</v>
      </c>
      <c r="O22" s="195">
        <v>1950</v>
      </c>
      <c r="P22" s="196"/>
      <c r="Q22" s="197" t="s">
        <v>287</v>
      </c>
      <c r="R22" s="56"/>
      <c r="S22" s="206"/>
      <c r="T22" s="250"/>
      <c r="U22" s="1001"/>
      <c r="V22" s="159"/>
      <c r="W22" s="254" t="s">
        <v>318</v>
      </c>
      <c r="X22" s="603"/>
      <c r="Y22" s="254" t="s">
        <v>318</v>
      </c>
      <c r="Z22" s="169"/>
      <c r="AA22" s="613"/>
      <c r="AB22" s="165"/>
      <c r="AC22" s="641"/>
      <c r="AD22" s="998"/>
      <c r="AE22" s="265"/>
      <c r="AF22" s="603"/>
      <c r="AG22" s="967"/>
      <c r="AH22" s="984"/>
      <c r="AI22" s="153" t="s">
        <v>299</v>
      </c>
      <c r="AJ22" s="952"/>
      <c r="AK22" s="993"/>
      <c r="AL22" s="952"/>
      <c r="AM22" s="993"/>
      <c r="AN22" s="984"/>
      <c r="AO22" s="153" t="s">
        <v>300</v>
      </c>
      <c r="AP22" s="278">
        <v>4200</v>
      </c>
      <c r="AQ22" s="279">
        <v>4600</v>
      </c>
      <c r="AR22" s="280">
        <v>2900</v>
      </c>
      <c r="AS22" s="281">
        <v>2900</v>
      </c>
      <c r="AT22" s="641"/>
      <c r="AU22" s="254" t="s">
        <v>116</v>
      </c>
      <c r="AV22" s="641"/>
      <c r="AW22" s="964"/>
      <c r="AX22" s="603"/>
      <c r="AY22" s="967"/>
      <c r="AZ22" s="641"/>
      <c r="BA22" s="161"/>
      <c r="BB22" s="641"/>
      <c r="BC22" s="977"/>
      <c r="BD22" s="978"/>
      <c r="BE22" s="978"/>
      <c r="BF22" s="979"/>
      <c r="BG22" s="641"/>
      <c r="BH22" s="289"/>
      <c r="BI22" s="603"/>
      <c r="BJ22" s="290" t="s">
        <v>456</v>
      </c>
      <c r="BK22" s="641"/>
      <c r="BL22" s="290" t="s">
        <v>456</v>
      </c>
      <c r="BM22" s="641"/>
      <c r="BN22" s="961"/>
      <c r="BO22" s="604"/>
      <c r="BP22" s="949"/>
      <c r="BQ22" s="641"/>
      <c r="BR22" s="957"/>
      <c r="BS22" s="641"/>
      <c r="BT22" s="1041"/>
      <c r="BU22" s="603"/>
      <c r="BV22" s="1040"/>
      <c r="BW22" s="97"/>
      <c r="BX22" s="97"/>
      <c r="BY22" s="24"/>
      <c r="BZ22" s="38"/>
      <c r="CA22" s="38"/>
      <c r="CB22" s="38"/>
      <c r="CC22" s="38"/>
      <c r="CD22" s="38"/>
      <c r="CE22" s="38"/>
      <c r="CF22" s="38"/>
      <c r="CG22" s="38"/>
      <c r="CH22" s="38"/>
      <c r="CI22" s="38"/>
      <c r="CJ22" s="38"/>
      <c r="CK22" s="38"/>
      <c r="CL22" s="38"/>
    </row>
    <row r="23" spans="1:90" s="80" customFormat="1" ht="12.75" customHeight="1">
      <c r="A23" s="80" t="s">
        <v>319</v>
      </c>
      <c r="B23" s="646"/>
      <c r="C23" s="989" t="s">
        <v>320</v>
      </c>
      <c r="D23" s="633" t="s">
        <v>286</v>
      </c>
      <c r="E23" s="82" t="s">
        <v>21</v>
      </c>
      <c r="F23" s="83"/>
      <c r="G23" s="188">
        <v>69270</v>
      </c>
      <c r="H23" s="189">
        <v>76840</v>
      </c>
      <c r="I23" s="188">
        <v>59060</v>
      </c>
      <c r="J23" s="189">
        <v>66630</v>
      </c>
      <c r="K23" s="241" t="s">
        <v>115</v>
      </c>
      <c r="L23" s="192">
        <v>670</v>
      </c>
      <c r="M23" s="193">
        <v>740</v>
      </c>
      <c r="N23" s="194" t="s">
        <v>287</v>
      </c>
      <c r="O23" s="192">
        <v>570</v>
      </c>
      <c r="P23" s="193">
        <v>640</v>
      </c>
      <c r="Q23" s="194" t="s">
        <v>287</v>
      </c>
      <c r="R23" s="156" t="s">
        <v>452</v>
      </c>
      <c r="S23" s="198">
        <v>7570</v>
      </c>
      <c r="T23" s="247">
        <v>70</v>
      </c>
      <c r="U23" s="1001"/>
      <c r="V23" s="159"/>
      <c r="W23" s="254">
        <v>260700</v>
      </c>
      <c r="X23" s="603"/>
      <c r="Y23" s="255">
        <v>2600</v>
      </c>
      <c r="Z23" s="164"/>
      <c r="AA23" s="613"/>
      <c r="AB23" s="166"/>
      <c r="AC23" s="641" t="s">
        <v>452</v>
      </c>
      <c r="AD23" s="995">
        <v>16290</v>
      </c>
      <c r="AE23" s="262"/>
      <c r="AF23" s="603" t="s">
        <v>115</v>
      </c>
      <c r="AG23" s="965">
        <v>90</v>
      </c>
      <c r="AH23" s="984" t="s">
        <v>452</v>
      </c>
      <c r="AI23" s="100" t="s">
        <v>288</v>
      </c>
      <c r="AJ23" s="950">
        <v>3900</v>
      </c>
      <c r="AK23" s="991">
        <v>4300</v>
      </c>
      <c r="AL23" s="950">
        <v>2700</v>
      </c>
      <c r="AM23" s="991">
        <v>2700</v>
      </c>
      <c r="AN23" s="984" t="s">
        <v>452</v>
      </c>
      <c r="AO23" s="100" t="s">
        <v>289</v>
      </c>
      <c r="AP23" s="270">
        <v>8800</v>
      </c>
      <c r="AQ23" s="271">
        <v>9800</v>
      </c>
      <c r="AR23" s="282">
        <v>6100</v>
      </c>
      <c r="AS23" s="277">
        <v>6100</v>
      </c>
      <c r="AT23" s="641"/>
      <c r="AU23" s="254">
        <v>16800</v>
      </c>
      <c r="AV23" s="641" t="s">
        <v>452</v>
      </c>
      <c r="AW23" s="962">
        <v>4380</v>
      </c>
      <c r="AX23" s="603" t="s">
        <v>115</v>
      </c>
      <c r="AY23" s="965">
        <v>40</v>
      </c>
      <c r="AZ23" s="641"/>
      <c r="BA23" s="161"/>
      <c r="BB23" s="641" t="s">
        <v>454</v>
      </c>
      <c r="BC23" s="968" t="s">
        <v>519</v>
      </c>
      <c r="BD23" s="970" t="s">
        <v>519</v>
      </c>
      <c r="BE23" s="970" t="s">
        <v>519</v>
      </c>
      <c r="BF23" s="972" t="s">
        <v>519</v>
      </c>
      <c r="BG23" s="641" t="s">
        <v>454</v>
      </c>
      <c r="BH23" s="286"/>
      <c r="BI23" s="603" t="s">
        <v>454</v>
      </c>
      <c r="BJ23" s="286"/>
      <c r="BK23" s="641" t="s">
        <v>455</v>
      </c>
      <c r="BL23" s="286"/>
      <c r="BM23" s="641" t="s">
        <v>452</v>
      </c>
      <c r="BN23" s="959">
        <v>5220</v>
      </c>
      <c r="BO23" s="604" t="s">
        <v>109</v>
      </c>
      <c r="BP23" s="947">
        <v>50</v>
      </c>
      <c r="BQ23" s="641"/>
      <c r="BR23" s="953" t="s">
        <v>520</v>
      </c>
      <c r="BS23" s="641"/>
      <c r="BT23" s="1038" t="s">
        <v>479</v>
      </c>
      <c r="BU23" s="603" t="s">
        <v>109</v>
      </c>
      <c r="BV23" s="1040">
        <v>70</v>
      </c>
      <c r="BW23" s="98"/>
      <c r="BX23" s="98"/>
      <c r="BY23" s="87"/>
      <c r="BZ23" s="85"/>
      <c r="CA23" s="85"/>
      <c r="CB23" s="85"/>
      <c r="CC23" s="85"/>
      <c r="CD23" s="85"/>
      <c r="CE23" s="85"/>
      <c r="CF23" s="85"/>
      <c r="CG23" s="85"/>
      <c r="CH23" s="85"/>
      <c r="CI23" s="85"/>
      <c r="CJ23" s="85"/>
      <c r="CK23" s="85"/>
      <c r="CL23" s="85"/>
    </row>
    <row r="24" spans="1:90" s="80" customFormat="1" ht="12.75" customHeight="1">
      <c r="A24" s="80" t="s">
        <v>321</v>
      </c>
      <c r="B24" s="646"/>
      <c r="C24" s="990"/>
      <c r="D24" s="643"/>
      <c r="E24" s="99" t="s">
        <v>4</v>
      </c>
      <c r="F24" s="83"/>
      <c r="G24" s="242">
        <v>76840</v>
      </c>
      <c r="H24" s="243">
        <v>137850</v>
      </c>
      <c r="I24" s="242">
        <v>66630</v>
      </c>
      <c r="J24" s="243">
        <v>127640</v>
      </c>
      <c r="K24" s="241" t="s">
        <v>115</v>
      </c>
      <c r="L24" s="244">
        <v>740</v>
      </c>
      <c r="M24" s="245">
        <v>1260</v>
      </c>
      <c r="N24" s="246" t="s">
        <v>287</v>
      </c>
      <c r="O24" s="244">
        <v>640</v>
      </c>
      <c r="P24" s="245">
        <v>1160</v>
      </c>
      <c r="Q24" s="246" t="s">
        <v>287</v>
      </c>
      <c r="R24" s="156" t="s">
        <v>452</v>
      </c>
      <c r="S24" s="195">
        <v>7570</v>
      </c>
      <c r="T24" s="248">
        <v>70</v>
      </c>
      <c r="U24" s="1001"/>
      <c r="V24" s="159"/>
      <c r="W24" s="257"/>
      <c r="X24" s="603"/>
      <c r="Y24" s="258"/>
      <c r="Z24" s="171"/>
      <c r="AA24" s="613"/>
      <c r="AB24" s="170"/>
      <c r="AC24" s="641"/>
      <c r="AD24" s="996"/>
      <c r="AE24" s="263">
        <v>14580</v>
      </c>
      <c r="AF24" s="603"/>
      <c r="AG24" s="966"/>
      <c r="AH24" s="984"/>
      <c r="AI24" s="30" t="s">
        <v>291</v>
      </c>
      <c r="AJ24" s="951"/>
      <c r="AK24" s="992"/>
      <c r="AL24" s="951"/>
      <c r="AM24" s="992"/>
      <c r="AN24" s="984"/>
      <c r="AO24" s="30" t="s">
        <v>292</v>
      </c>
      <c r="AP24" s="274">
        <v>4800</v>
      </c>
      <c r="AQ24" s="275">
        <v>5400</v>
      </c>
      <c r="AR24" s="282">
        <v>3400</v>
      </c>
      <c r="AS24" s="277">
        <v>3400</v>
      </c>
      <c r="AT24" s="641"/>
      <c r="AU24" s="257"/>
      <c r="AV24" s="641"/>
      <c r="AW24" s="963"/>
      <c r="AX24" s="603"/>
      <c r="AY24" s="966"/>
      <c r="AZ24" s="641"/>
      <c r="BA24" s="103"/>
      <c r="BB24" s="641"/>
      <c r="BC24" s="969"/>
      <c r="BD24" s="971"/>
      <c r="BE24" s="971"/>
      <c r="BF24" s="973"/>
      <c r="BG24" s="641"/>
      <c r="BH24" s="287">
        <v>2550</v>
      </c>
      <c r="BI24" s="603"/>
      <c r="BJ24" s="287">
        <v>9090</v>
      </c>
      <c r="BK24" s="641"/>
      <c r="BL24" s="287">
        <v>5870</v>
      </c>
      <c r="BM24" s="641"/>
      <c r="BN24" s="960"/>
      <c r="BO24" s="604"/>
      <c r="BP24" s="948"/>
      <c r="BQ24" s="641"/>
      <c r="BR24" s="954"/>
      <c r="BS24" s="641"/>
      <c r="BT24" s="1038"/>
      <c r="BU24" s="603"/>
      <c r="BV24" s="1040"/>
      <c r="BW24" s="98"/>
      <c r="BX24" s="98"/>
      <c r="BY24" s="87"/>
      <c r="BZ24" s="85"/>
      <c r="CA24" s="85"/>
      <c r="CB24" s="85"/>
      <c r="CC24" s="85"/>
      <c r="CD24" s="85"/>
      <c r="CE24" s="85"/>
      <c r="CF24" s="85"/>
      <c r="CG24" s="85"/>
      <c r="CH24" s="85"/>
      <c r="CI24" s="85"/>
      <c r="CJ24" s="85"/>
      <c r="CK24" s="85"/>
      <c r="CL24" s="85"/>
    </row>
    <row r="25" spans="1:90" s="80" customFormat="1" ht="12.75" customHeight="1">
      <c r="A25" s="80" t="s">
        <v>322</v>
      </c>
      <c r="B25" s="646"/>
      <c r="C25" s="990"/>
      <c r="D25" s="985" t="s">
        <v>294</v>
      </c>
      <c r="E25" s="99" t="s">
        <v>295</v>
      </c>
      <c r="F25" s="83"/>
      <c r="G25" s="242">
        <v>137850</v>
      </c>
      <c r="H25" s="243">
        <v>213650</v>
      </c>
      <c r="I25" s="242">
        <v>127640</v>
      </c>
      <c r="J25" s="243">
        <v>203440</v>
      </c>
      <c r="K25" s="241" t="s">
        <v>115</v>
      </c>
      <c r="L25" s="244">
        <v>1260</v>
      </c>
      <c r="M25" s="245">
        <v>2020</v>
      </c>
      <c r="N25" s="246" t="s">
        <v>287</v>
      </c>
      <c r="O25" s="244">
        <v>1160</v>
      </c>
      <c r="P25" s="245">
        <v>1920</v>
      </c>
      <c r="Q25" s="246" t="s">
        <v>287</v>
      </c>
      <c r="R25" s="56"/>
      <c r="S25" s="206"/>
      <c r="T25" s="249"/>
      <c r="U25" s="1001"/>
      <c r="V25" s="159"/>
      <c r="W25" s="254" t="s">
        <v>323</v>
      </c>
      <c r="X25" s="603"/>
      <c r="Y25" s="254" t="s">
        <v>323</v>
      </c>
      <c r="Z25" s="169"/>
      <c r="AA25" s="613"/>
      <c r="AB25" s="165"/>
      <c r="AC25" s="641" t="s">
        <v>452</v>
      </c>
      <c r="AD25" s="997">
        <v>14580</v>
      </c>
      <c r="AE25" s="264"/>
      <c r="AF25" s="603"/>
      <c r="AG25" s="966">
        <v>0</v>
      </c>
      <c r="AH25" s="984"/>
      <c r="AI25" s="30" t="s">
        <v>296</v>
      </c>
      <c r="AJ25" s="951"/>
      <c r="AK25" s="992"/>
      <c r="AL25" s="951"/>
      <c r="AM25" s="992"/>
      <c r="AN25" s="984"/>
      <c r="AO25" s="30" t="s">
        <v>297</v>
      </c>
      <c r="AP25" s="274">
        <v>4200</v>
      </c>
      <c r="AQ25" s="275">
        <v>4700</v>
      </c>
      <c r="AR25" s="282">
        <v>2900</v>
      </c>
      <c r="AS25" s="277">
        <v>2900</v>
      </c>
      <c r="AT25" s="641"/>
      <c r="AU25" s="254" t="s">
        <v>118</v>
      </c>
      <c r="AV25" s="641"/>
      <c r="AW25" s="963"/>
      <c r="AX25" s="603"/>
      <c r="AY25" s="966"/>
      <c r="AZ25" s="641"/>
      <c r="BA25" s="161"/>
      <c r="BB25" s="641"/>
      <c r="BC25" s="974">
        <v>0.01</v>
      </c>
      <c r="BD25" s="975">
        <v>0.03</v>
      </c>
      <c r="BE25" s="975">
        <v>0.04</v>
      </c>
      <c r="BF25" s="976">
        <v>0.06</v>
      </c>
      <c r="BG25" s="641"/>
      <c r="BH25" s="288">
        <v>20</v>
      </c>
      <c r="BI25" s="603"/>
      <c r="BJ25" s="288">
        <v>90</v>
      </c>
      <c r="BK25" s="641"/>
      <c r="BL25" s="288">
        <v>50</v>
      </c>
      <c r="BM25" s="641"/>
      <c r="BN25" s="960"/>
      <c r="BO25" s="604"/>
      <c r="BP25" s="948"/>
      <c r="BQ25" s="641"/>
      <c r="BR25" s="957">
        <v>0.92</v>
      </c>
      <c r="BS25" s="641"/>
      <c r="BT25" s="1041">
        <v>7760</v>
      </c>
      <c r="BU25" s="603"/>
      <c r="BV25" s="1040"/>
      <c r="BW25" s="98"/>
      <c r="BX25" s="98"/>
      <c r="BY25" s="87"/>
      <c r="BZ25" s="85"/>
      <c r="CA25" s="85"/>
      <c r="CB25" s="85"/>
      <c r="CC25" s="85"/>
      <c r="CD25" s="85"/>
      <c r="CE25" s="85"/>
      <c r="CF25" s="85"/>
      <c r="CG25" s="85"/>
      <c r="CH25" s="85"/>
      <c r="CI25" s="85"/>
      <c r="CJ25" s="85"/>
      <c r="CK25" s="85"/>
      <c r="CL25" s="85"/>
    </row>
    <row r="26" spans="1:90" s="80" customFormat="1" ht="12.75" customHeight="1">
      <c r="A26" s="80" t="s">
        <v>324</v>
      </c>
      <c r="B26" s="646"/>
      <c r="C26" s="990"/>
      <c r="D26" s="986"/>
      <c r="E26" s="86" t="s">
        <v>7</v>
      </c>
      <c r="F26" s="83"/>
      <c r="G26" s="190">
        <v>213650</v>
      </c>
      <c r="H26" s="191"/>
      <c r="I26" s="190">
        <v>203440</v>
      </c>
      <c r="J26" s="191"/>
      <c r="K26" s="241" t="s">
        <v>115</v>
      </c>
      <c r="L26" s="195">
        <v>2020</v>
      </c>
      <c r="M26" s="196"/>
      <c r="N26" s="197" t="s">
        <v>287</v>
      </c>
      <c r="O26" s="195">
        <v>1920</v>
      </c>
      <c r="P26" s="196"/>
      <c r="Q26" s="197" t="s">
        <v>287</v>
      </c>
      <c r="R26" s="56"/>
      <c r="S26" s="206"/>
      <c r="T26" s="250"/>
      <c r="U26" s="1001"/>
      <c r="V26" s="159"/>
      <c r="W26" s="254">
        <v>279300</v>
      </c>
      <c r="X26" s="603"/>
      <c r="Y26" s="255">
        <v>2790</v>
      </c>
      <c r="Z26" s="164"/>
      <c r="AA26" s="613"/>
      <c r="AB26" s="166"/>
      <c r="AC26" s="641"/>
      <c r="AD26" s="998"/>
      <c r="AE26" s="265"/>
      <c r="AF26" s="603"/>
      <c r="AG26" s="967"/>
      <c r="AH26" s="984"/>
      <c r="AI26" s="153" t="s">
        <v>299</v>
      </c>
      <c r="AJ26" s="952"/>
      <c r="AK26" s="993"/>
      <c r="AL26" s="952"/>
      <c r="AM26" s="993"/>
      <c r="AN26" s="984"/>
      <c r="AO26" s="153" t="s">
        <v>300</v>
      </c>
      <c r="AP26" s="278">
        <v>3800</v>
      </c>
      <c r="AQ26" s="279">
        <v>4200</v>
      </c>
      <c r="AR26" s="280">
        <v>2600</v>
      </c>
      <c r="AS26" s="281">
        <v>2600</v>
      </c>
      <c r="AT26" s="641"/>
      <c r="AU26" s="254">
        <v>12280</v>
      </c>
      <c r="AV26" s="641"/>
      <c r="AW26" s="964"/>
      <c r="AX26" s="603"/>
      <c r="AY26" s="967"/>
      <c r="AZ26" s="641"/>
      <c r="BA26" s="161"/>
      <c r="BB26" s="641"/>
      <c r="BC26" s="977"/>
      <c r="BD26" s="978"/>
      <c r="BE26" s="978"/>
      <c r="BF26" s="979"/>
      <c r="BG26" s="641"/>
      <c r="BH26" s="289"/>
      <c r="BI26" s="603"/>
      <c r="BJ26" s="290" t="s">
        <v>456</v>
      </c>
      <c r="BK26" s="641"/>
      <c r="BL26" s="290" t="s">
        <v>456</v>
      </c>
      <c r="BM26" s="641"/>
      <c r="BN26" s="961"/>
      <c r="BO26" s="604"/>
      <c r="BP26" s="949"/>
      <c r="BQ26" s="641"/>
      <c r="BR26" s="957"/>
      <c r="BS26" s="641"/>
      <c r="BT26" s="1041"/>
      <c r="BU26" s="603"/>
      <c r="BV26" s="1040"/>
      <c r="BW26" s="98"/>
      <c r="BX26" s="98"/>
      <c r="BY26" s="87"/>
      <c r="BZ26" s="85"/>
      <c r="CA26" s="85"/>
      <c r="CB26" s="85"/>
      <c r="CC26" s="85"/>
      <c r="CD26" s="85"/>
      <c r="CE26" s="85"/>
      <c r="CF26" s="85"/>
      <c r="CG26" s="85"/>
      <c r="CH26" s="85"/>
      <c r="CI26" s="85"/>
      <c r="CJ26" s="85"/>
      <c r="CK26" s="85"/>
      <c r="CL26" s="85"/>
    </row>
    <row r="27" spans="1:90" s="58" customFormat="1" ht="12.75" customHeight="1">
      <c r="A27" s="58" t="s">
        <v>325</v>
      </c>
      <c r="B27" s="646"/>
      <c r="C27" s="980" t="s">
        <v>326</v>
      </c>
      <c r="D27" s="637" t="s">
        <v>286</v>
      </c>
      <c r="E27" s="52" t="s">
        <v>21</v>
      </c>
      <c r="F27" s="53"/>
      <c r="G27" s="188">
        <v>60580</v>
      </c>
      <c r="H27" s="189">
        <v>68150</v>
      </c>
      <c r="I27" s="188">
        <v>52070</v>
      </c>
      <c r="J27" s="189">
        <v>59640</v>
      </c>
      <c r="K27" s="241" t="s">
        <v>115</v>
      </c>
      <c r="L27" s="192">
        <v>580</v>
      </c>
      <c r="M27" s="193">
        <v>650</v>
      </c>
      <c r="N27" s="194" t="s">
        <v>287</v>
      </c>
      <c r="O27" s="192">
        <v>500</v>
      </c>
      <c r="P27" s="193">
        <v>570</v>
      </c>
      <c r="Q27" s="194" t="s">
        <v>287</v>
      </c>
      <c r="R27" s="156" t="s">
        <v>452</v>
      </c>
      <c r="S27" s="198">
        <v>7570</v>
      </c>
      <c r="T27" s="247">
        <v>70</v>
      </c>
      <c r="U27" s="1001"/>
      <c r="V27" s="159"/>
      <c r="W27" s="257"/>
      <c r="X27" s="603"/>
      <c r="Y27" s="258"/>
      <c r="Z27" s="171"/>
      <c r="AA27" s="613"/>
      <c r="AB27" s="170"/>
      <c r="AC27" s="641" t="s">
        <v>452</v>
      </c>
      <c r="AD27" s="995">
        <v>14710</v>
      </c>
      <c r="AE27" s="262"/>
      <c r="AF27" s="603" t="s">
        <v>115</v>
      </c>
      <c r="AG27" s="965">
        <v>70</v>
      </c>
      <c r="AH27" s="984" t="s">
        <v>452</v>
      </c>
      <c r="AI27" s="100" t="s">
        <v>288</v>
      </c>
      <c r="AJ27" s="950">
        <v>3200</v>
      </c>
      <c r="AK27" s="991">
        <v>3600</v>
      </c>
      <c r="AL27" s="950">
        <v>2300</v>
      </c>
      <c r="AM27" s="991">
        <v>2300</v>
      </c>
      <c r="AN27" s="984" t="s">
        <v>452</v>
      </c>
      <c r="AO27" s="100" t="s">
        <v>289</v>
      </c>
      <c r="AP27" s="270">
        <v>7200</v>
      </c>
      <c r="AQ27" s="271">
        <v>8100</v>
      </c>
      <c r="AR27" s="282">
        <v>5100</v>
      </c>
      <c r="AS27" s="277">
        <v>5100</v>
      </c>
      <c r="AT27" s="641"/>
      <c r="AU27" s="257"/>
      <c r="AV27" s="641" t="s">
        <v>452</v>
      </c>
      <c r="AW27" s="962">
        <v>3650</v>
      </c>
      <c r="AX27" s="603" t="s">
        <v>115</v>
      </c>
      <c r="AY27" s="965">
        <v>30</v>
      </c>
      <c r="AZ27" s="641"/>
      <c r="BA27" s="103"/>
      <c r="BB27" s="641" t="s">
        <v>454</v>
      </c>
      <c r="BC27" s="968" t="s">
        <v>519</v>
      </c>
      <c r="BD27" s="970" t="s">
        <v>519</v>
      </c>
      <c r="BE27" s="970" t="s">
        <v>519</v>
      </c>
      <c r="BF27" s="972" t="s">
        <v>519</v>
      </c>
      <c r="BG27" s="641" t="s">
        <v>454</v>
      </c>
      <c r="BH27" s="286"/>
      <c r="BI27" s="603" t="s">
        <v>454</v>
      </c>
      <c r="BJ27" s="286"/>
      <c r="BK27" s="641" t="s">
        <v>454</v>
      </c>
      <c r="BL27" s="286"/>
      <c r="BM27" s="641" t="s">
        <v>452</v>
      </c>
      <c r="BN27" s="959">
        <v>4350</v>
      </c>
      <c r="BO27" s="604" t="s">
        <v>109</v>
      </c>
      <c r="BP27" s="947">
        <v>40</v>
      </c>
      <c r="BQ27" s="641"/>
      <c r="BR27" s="953" t="s">
        <v>520</v>
      </c>
      <c r="BS27" s="641"/>
      <c r="BT27" s="1038" t="s">
        <v>480</v>
      </c>
      <c r="BU27" s="603" t="s">
        <v>109</v>
      </c>
      <c r="BV27" s="1040">
        <v>60</v>
      </c>
      <c r="BW27" s="97"/>
      <c r="BX27" s="97"/>
      <c r="BY27" s="24"/>
      <c r="BZ27" s="38"/>
      <c r="CA27" s="38"/>
      <c r="CB27" s="38"/>
      <c r="CC27" s="38"/>
      <c r="CD27" s="38"/>
      <c r="CE27" s="38"/>
      <c r="CF27" s="38"/>
      <c r="CG27" s="38"/>
      <c r="CH27" s="38"/>
      <c r="CI27" s="38"/>
      <c r="CJ27" s="38"/>
      <c r="CK27" s="38"/>
      <c r="CL27" s="38"/>
    </row>
    <row r="28" spans="1:90" s="58" customFormat="1" ht="12.75" customHeight="1">
      <c r="A28" s="58" t="s">
        <v>327</v>
      </c>
      <c r="B28" s="646"/>
      <c r="C28" s="981"/>
      <c r="D28" s="638"/>
      <c r="E28" s="101" t="s">
        <v>4</v>
      </c>
      <c r="F28" s="53"/>
      <c r="G28" s="242">
        <v>68150</v>
      </c>
      <c r="H28" s="243">
        <v>129160</v>
      </c>
      <c r="I28" s="242">
        <v>59640</v>
      </c>
      <c r="J28" s="243">
        <v>120650</v>
      </c>
      <c r="K28" s="241" t="s">
        <v>115</v>
      </c>
      <c r="L28" s="244">
        <v>650</v>
      </c>
      <c r="M28" s="245">
        <v>1180</v>
      </c>
      <c r="N28" s="246" t="s">
        <v>287</v>
      </c>
      <c r="O28" s="244">
        <v>570</v>
      </c>
      <c r="P28" s="245">
        <v>1090</v>
      </c>
      <c r="Q28" s="246" t="s">
        <v>287</v>
      </c>
      <c r="R28" s="156" t="s">
        <v>452</v>
      </c>
      <c r="S28" s="195">
        <v>7570</v>
      </c>
      <c r="T28" s="248">
        <v>70</v>
      </c>
      <c r="U28" s="1001"/>
      <c r="V28" s="159"/>
      <c r="W28" s="254" t="s">
        <v>328</v>
      </c>
      <c r="X28" s="603"/>
      <c r="Y28" s="255" t="s">
        <v>328</v>
      </c>
      <c r="Z28" s="169"/>
      <c r="AA28" s="613"/>
      <c r="AB28" s="165"/>
      <c r="AC28" s="641"/>
      <c r="AD28" s="996"/>
      <c r="AE28" s="263">
        <v>13000</v>
      </c>
      <c r="AF28" s="603"/>
      <c r="AG28" s="966"/>
      <c r="AH28" s="984"/>
      <c r="AI28" s="30" t="s">
        <v>291</v>
      </c>
      <c r="AJ28" s="951"/>
      <c r="AK28" s="992"/>
      <c r="AL28" s="951"/>
      <c r="AM28" s="992"/>
      <c r="AN28" s="984"/>
      <c r="AO28" s="30" t="s">
        <v>292</v>
      </c>
      <c r="AP28" s="274">
        <v>4000</v>
      </c>
      <c r="AQ28" s="275">
        <v>4400</v>
      </c>
      <c r="AR28" s="282">
        <v>2800</v>
      </c>
      <c r="AS28" s="277">
        <v>2800</v>
      </c>
      <c r="AT28" s="641"/>
      <c r="AU28" s="254" t="s">
        <v>120</v>
      </c>
      <c r="AV28" s="641"/>
      <c r="AW28" s="963"/>
      <c r="AX28" s="603"/>
      <c r="AY28" s="966"/>
      <c r="AZ28" s="641"/>
      <c r="BA28" s="161"/>
      <c r="BB28" s="641"/>
      <c r="BC28" s="969"/>
      <c r="BD28" s="971"/>
      <c r="BE28" s="971"/>
      <c r="BF28" s="973"/>
      <c r="BG28" s="641"/>
      <c r="BH28" s="287">
        <v>2120</v>
      </c>
      <c r="BI28" s="603"/>
      <c r="BJ28" s="287">
        <v>7570</v>
      </c>
      <c r="BK28" s="641"/>
      <c r="BL28" s="287">
        <v>4890</v>
      </c>
      <c r="BM28" s="641"/>
      <c r="BN28" s="960"/>
      <c r="BO28" s="604"/>
      <c r="BP28" s="948"/>
      <c r="BQ28" s="641"/>
      <c r="BR28" s="954"/>
      <c r="BS28" s="641"/>
      <c r="BT28" s="1038"/>
      <c r="BU28" s="603"/>
      <c r="BV28" s="1040"/>
      <c r="BW28" s="97"/>
      <c r="BX28" s="97"/>
      <c r="BY28" s="24"/>
      <c r="BZ28" s="38"/>
      <c r="CA28" s="38"/>
      <c r="CB28" s="38"/>
      <c r="CC28" s="38"/>
      <c r="CD28" s="38"/>
      <c r="CE28" s="38"/>
      <c r="CF28" s="38"/>
      <c r="CG28" s="38"/>
      <c r="CH28" s="38"/>
      <c r="CI28" s="38"/>
      <c r="CJ28" s="38"/>
      <c r="CK28" s="38"/>
      <c r="CL28" s="38"/>
    </row>
    <row r="29" spans="1:90" s="58" customFormat="1" ht="12.75" customHeight="1">
      <c r="A29" s="58" t="s">
        <v>329</v>
      </c>
      <c r="B29" s="646"/>
      <c r="C29" s="981"/>
      <c r="D29" s="955" t="s">
        <v>294</v>
      </c>
      <c r="E29" s="101" t="s">
        <v>295</v>
      </c>
      <c r="F29" s="53"/>
      <c r="G29" s="242">
        <v>129160</v>
      </c>
      <c r="H29" s="243">
        <v>204960</v>
      </c>
      <c r="I29" s="242">
        <v>120650</v>
      </c>
      <c r="J29" s="243">
        <v>196450</v>
      </c>
      <c r="K29" s="241" t="s">
        <v>115</v>
      </c>
      <c r="L29" s="244">
        <v>1180</v>
      </c>
      <c r="M29" s="245">
        <v>1940</v>
      </c>
      <c r="N29" s="246" t="s">
        <v>287</v>
      </c>
      <c r="O29" s="244">
        <v>1090</v>
      </c>
      <c r="P29" s="245">
        <v>1850</v>
      </c>
      <c r="Q29" s="246" t="s">
        <v>287</v>
      </c>
      <c r="R29" s="56"/>
      <c r="S29" s="206"/>
      <c r="T29" s="249"/>
      <c r="U29" s="1001"/>
      <c r="V29" s="159"/>
      <c r="W29" s="254">
        <v>316700</v>
      </c>
      <c r="X29" s="603"/>
      <c r="Y29" s="255">
        <v>3160</v>
      </c>
      <c r="Z29" s="164"/>
      <c r="AA29" s="613"/>
      <c r="AB29" s="166"/>
      <c r="AC29" s="641" t="s">
        <v>452</v>
      </c>
      <c r="AD29" s="997">
        <v>13000</v>
      </c>
      <c r="AE29" s="264"/>
      <c r="AF29" s="603"/>
      <c r="AG29" s="966">
        <v>0</v>
      </c>
      <c r="AH29" s="984"/>
      <c r="AI29" s="30" t="s">
        <v>296</v>
      </c>
      <c r="AJ29" s="951"/>
      <c r="AK29" s="992"/>
      <c r="AL29" s="951"/>
      <c r="AM29" s="992"/>
      <c r="AN29" s="984"/>
      <c r="AO29" s="30" t="s">
        <v>297</v>
      </c>
      <c r="AP29" s="274">
        <v>3500</v>
      </c>
      <c r="AQ29" s="275">
        <v>3800</v>
      </c>
      <c r="AR29" s="282">
        <v>2400</v>
      </c>
      <c r="AS29" s="277">
        <v>2400</v>
      </c>
      <c r="AT29" s="641"/>
      <c r="AU29" s="254">
        <v>9770</v>
      </c>
      <c r="AV29" s="641"/>
      <c r="AW29" s="963"/>
      <c r="AX29" s="603"/>
      <c r="AY29" s="966"/>
      <c r="AZ29" s="641"/>
      <c r="BA29" s="161"/>
      <c r="BB29" s="641"/>
      <c r="BC29" s="974">
        <v>0.01</v>
      </c>
      <c r="BD29" s="975">
        <v>0.03</v>
      </c>
      <c r="BE29" s="975">
        <v>0.04</v>
      </c>
      <c r="BF29" s="976">
        <v>0.06</v>
      </c>
      <c r="BG29" s="641"/>
      <c r="BH29" s="288">
        <v>20</v>
      </c>
      <c r="BI29" s="603"/>
      <c r="BJ29" s="288">
        <v>70</v>
      </c>
      <c r="BK29" s="641"/>
      <c r="BL29" s="288">
        <v>40</v>
      </c>
      <c r="BM29" s="641"/>
      <c r="BN29" s="960"/>
      <c r="BO29" s="604"/>
      <c r="BP29" s="948"/>
      <c r="BQ29" s="641"/>
      <c r="BR29" s="957">
        <v>0.9</v>
      </c>
      <c r="BS29" s="641"/>
      <c r="BT29" s="1041">
        <v>6210</v>
      </c>
      <c r="BU29" s="603"/>
      <c r="BV29" s="1040"/>
      <c r="BW29" s="97"/>
      <c r="BX29" s="97"/>
      <c r="BY29" s="24"/>
      <c r="BZ29" s="38"/>
      <c r="CA29" s="38"/>
      <c r="CB29" s="38"/>
      <c r="CC29" s="38"/>
      <c r="CD29" s="38"/>
      <c r="CE29" s="38"/>
      <c r="CF29" s="38"/>
      <c r="CG29" s="38"/>
      <c r="CH29" s="38"/>
      <c r="CI29" s="38"/>
      <c r="CJ29" s="38"/>
      <c r="CK29" s="38"/>
      <c r="CL29" s="38"/>
    </row>
    <row r="30" spans="1:90" s="58" customFormat="1" ht="12.75" customHeight="1">
      <c r="A30" s="58" t="s">
        <v>330</v>
      </c>
      <c r="B30" s="646"/>
      <c r="C30" s="981"/>
      <c r="D30" s="956"/>
      <c r="E30" s="57" t="s">
        <v>7</v>
      </c>
      <c r="F30" s="53"/>
      <c r="G30" s="190">
        <v>204960</v>
      </c>
      <c r="H30" s="191"/>
      <c r="I30" s="190">
        <v>196450</v>
      </c>
      <c r="J30" s="191"/>
      <c r="K30" s="241" t="s">
        <v>115</v>
      </c>
      <c r="L30" s="195">
        <v>1940</v>
      </c>
      <c r="M30" s="196"/>
      <c r="N30" s="197" t="s">
        <v>287</v>
      </c>
      <c r="O30" s="195">
        <v>1850</v>
      </c>
      <c r="P30" s="196"/>
      <c r="Q30" s="197" t="s">
        <v>287</v>
      </c>
      <c r="R30" s="56"/>
      <c r="S30" s="206"/>
      <c r="T30" s="250"/>
      <c r="U30" s="1001"/>
      <c r="V30" s="159"/>
      <c r="W30" s="257"/>
      <c r="X30" s="603"/>
      <c r="Y30" s="258"/>
      <c r="Z30" s="171"/>
      <c r="AA30" s="613"/>
      <c r="AB30" s="170"/>
      <c r="AC30" s="641"/>
      <c r="AD30" s="998"/>
      <c r="AE30" s="265"/>
      <c r="AF30" s="603"/>
      <c r="AG30" s="967"/>
      <c r="AH30" s="984"/>
      <c r="AI30" s="153" t="s">
        <v>299</v>
      </c>
      <c r="AJ30" s="952"/>
      <c r="AK30" s="993"/>
      <c r="AL30" s="952"/>
      <c r="AM30" s="993"/>
      <c r="AN30" s="984"/>
      <c r="AO30" s="153" t="s">
        <v>300</v>
      </c>
      <c r="AP30" s="278">
        <v>3100</v>
      </c>
      <c r="AQ30" s="279">
        <v>3400</v>
      </c>
      <c r="AR30" s="280">
        <v>2100</v>
      </c>
      <c r="AS30" s="281">
        <v>2100</v>
      </c>
      <c r="AT30" s="641"/>
      <c r="AU30" s="257"/>
      <c r="AV30" s="641"/>
      <c r="AW30" s="964"/>
      <c r="AX30" s="603"/>
      <c r="AY30" s="967"/>
      <c r="AZ30" s="641"/>
      <c r="BA30" s="103"/>
      <c r="BB30" s="641"/>
      <c r="BC30" s="977"/>
      <c r="BD30" s="978"/>
      <c r="BE30" s="978"/>
      <c r="BF30" s="979"/>
      <c r="BG30" s="641"/>
      <c r="BH30" s="289"/>
      <c r="BI30" s="603"/>
      <c r="BJ30" s="290" t="s">
        <v>456</v>
      </c>
      <c r="BK30" s="641"/>
      <c r="BL30" s="290" t="s">
        <v>456</v>
      </c>
      <c r="BM30" s="641"/>
      <c r="BN30" s="961"/>
      <c r="BO30" s="604"/>
      <c r="BP30" s="949"/>
      <c r="BQ30" s="641"/>
      <c r="BR30" s="957"/>
      <c r="BS30" s="641"/>
      <c r="BT30" s="1041"/>
      <c r="BU30" s="603"/>
      <c r="BV30" s="1040"/>
      <c r="BW30" s="97"/>
      <c r="BX30" s="97"/>
      <c r="BY30" s="24"/>
      <c r="BZ30" s="38"/>
      <c r="CA30" s="38"/>
      <c r="CB30" s="38"/>
      <c r="CC30" s="38"/>
      <c r="CD30" s="38"/>
      <c r="CE30" s="38"/>
      <c r="CF30" s="38"/>
      <c r="CG30" s="38"/>
      <c r="CH30" s="38"/>
      <c r="CI30" s="38"/>
      <c r="CJ30" s="38"/>
      <c r="CK30" s="38"/>
      <c r="CL30" s="38"/>
    </row>
    <row r="31" spans="1:90" s="80" customFormat="1" ht="12.75" customHeight="1">
      <c r="A31" s="80" t="s">
        <v>331</v>
      </c>
      <c r="B31" s="646"/>
      <c r="C31" s="989" t="s">
        <v>332</v>
      </c>
      <c r="D31" s="633" t="s">
        <v>286</v>
      </c>
      <c r="E31" s="82" t="s">
        <v>21</v>
      </c>
      <c r="F31" s="83"/>
      <c r="G31" s="188">
        <v>54450</v>
      </c>
      <c r="H31" s="189">
        <v>62020</v>
      </c>
      <c r="I31" s="188">
        <v>47160</v>
      </c>
      <c r="J31" s="189">
        <v>54730</v>
      </c>
      <c r="K31" s="241" t="s">
        <v>115</v>
      </c>
      <c r="L31" s="192">
        <v>520</v>
      </c>
      <c r="M31" s="193">
        <v>590</v>
      </c>
      <c r="N31" s="194" t="s">
        <v>287</v>
      </c>
      <c r="O31" s="192">
        <v>450</v>
      </c>
      <c r="P31" s="193">
        <v>520</v>
      </c>
      <c r="Q31" s="194" t="s">
        <v>287</v>
      </c>
      <c r="R31" s="156" t="s">
        <v>452</v>
      </c>
      <c r="S31" s="198">
        <v>7570</v>
      </c>
      <c r="T31" s="247">
        <v>70</v>
      </c>
      <c r="U31" s="1001"/>
      <c r="V31" s="159"/>
      <c r="W31" s="254" t="s">
        <v>333</v>
      </c>
      <c r="X31" s="603"/>
      <c r="Y31" s="255" t="s">
        <v>333</v>
      </c>
      <c r="Z31" s="169"/>
      <c r="AA31" s="613"/>
      <c r="AB31" s="165"/>
      <c r="AC31" s="641" t="s">
        <v>452</v>
      </c>
      <c r="AD31" s="995">
        <v>13580</v>
      </c>
      <c r="AE31" s="262"/>
      <c r="AF31" s="603" t="s">
        <v>115</v>
      </c>
      <c r="AG31" s="965">
        <v>60</v>
      </c>
      <c r="AH31" s="984" t="s">
        <v>452</v>
      </c>
      <c r="AI31" s="100" t="s">
        <v>288</v>
      </c>
      <c r="AJ31" s="950">
        <v>2800</v>
      </c>
      <c r="AK31" s="991">
        <v>3100</v>
      </c>
      <c r="AL31" s="950">
        <v>1900</v>
      </c>
      <c r="AM31" s="991">
        <v>1900</v>
      </c>
      <c r="AN31" s="984" t="s">
        <v>452</v>
      </c>
      <c r="AO31" s="100" t="s">
        <v>289</v>
      </c>
      <c r="AP31" s="270">
        <v>6300</v>
      </c>
      <c r="AQ31" s="271">
        <v>7100</v>
      </c>
      <c r="AR31" s="282">
        <v>4400</v>
      </c>
      <c r="AS31" s="277">
        <v>4400</v>
      </c>
      <c r="AT31" s="641"/>
      <c r="AU31" s="254" t="s">
        <v>122</v>
      </c>
      <c r="AV31" s="641" t="s">
        <v>452</v>
      </c>
      <c r="AW31" s="962">
        <v>3120</v>
      </c>
      <c r="AX31" s="603" t="s">
        <v>115</v>
      </c>
      <c r="AY31" s="965">
        <v>30</v>
      </c>
      <c r="AZ31" s="641"/>
      <c r="BA31" s="161"/>
      <c r="BB31" s="641" t="s">
        <v>454</v>
      </c>
      <c r="BC31" s="968" t="s">
        <v>519</v>
      </c>
      <c r="BD31" s="970" t="s">
        <v>519</v>
      </c>
      <c r="BE31" s="970" t="s">
        <v>519</v>
      </c>
      <c r="BF31" s="972" t="s">
        <v>519</v>
      </c>
      <c r="BG31" s="641" t="s">
        <v>454</v>
      </c>
      <c r="BH31" s="286"/>
      <c r="BI31" s="603" t="s">
        <v>454</v>
      </c>
      <c r="BJ31" s="286"/>
      <c r="BK31" s="641" t="s">
        <v>454</v>
      </c>
      <c r="BL31" s="286"/>
      <c r="BM31" s="641" t="s">
        <v>452</v>
      </c>
      <c r="BN31" s="959">
        <v>3730</v>
      </c>
      <c r="BO31" s="604" t="s">
        <v>109</v>
      </c>
      <c r="BP31" s="947">
        <v>30</v>
      </c>
      <c r="BQ31" s="641"/>
      <c r="BR31" s="953" t="s">
        <v>520</v>
      </c>
      <c r="BS31" s="641"/>
      <c r="BT31" s="1038" t="s">
        <v>481</v>
      </c>
      <c r="BU31" s="603" t="s">
        <v>109</v>
      </c>
      <c r="BV31" s="1040">
        <v>50</v>
      </c>
      <c r="BW31" s="98"/>
      <c r="BX31" s="98"/>
      <c r="BY31" s="87"/>
      <c r="BZ31" s="85"/>
      <c r="CA31" s="85"/>
      <c r="CB31" s="85"/>
      <c r="CC31" s="85"/>
      <c r="CD31" s="85"/>
      <c r="CE31" s="85"/>
      <c r="CF31" s="85"/>
      <c r="CG31" s="85"/>
      <c r="CH31" s="85"/>
      <c r="CI31" s="85"/>
      <c r="CJ31" s="85"/>
      <c r="CK31" s="85"/>
      <c r="CL31" s="85"/>
    </row>
    <row r="32" spans="1:90" s="80" customFormat="1" ht="12.75" customHeight="1">
      <c r="A32" s="80" t="s">
        <v>334</v>
      </c>
      <c r="B32" s="646"/>
      <c r="C32" s="990"/>
      <c r="D32" s="643"/>
      <c r="E32" s="99" t="s">
        <v>4</v>
      </c>
      <c r="F32" s="83"/>
      <c r="G32" s="242">
        <v>62020</v>
      </c>
      <c r="H32" s="243">
        <v>123030</v>
      </c>
      <c r="I32" s="242">
        <v>54730</v>
      </c>
      <c r="J32" s="243">
        <v>115740</v>
      </c>
      <c r="K32" s="241" t="s">
        <v>115</v>
      </c>
      <c r="L32" s="244">
        <v>590</v>
      </c>
      <c r="M32" s="245">
        <v>1110</v>
      </c>
      <c r="N32" s="246" t="s">
        <v>287</v>
      </c>
      <c r="O32" s="244">
        <v>520</v>
      </c>
      <c r="P32" s="245">
        <v>1040</v>
      </c>
      <c r="Q32" s="246" t="s">
        <v>287</v>
      </c>
      <c r="R32" s="156" t="s">
        <v>452</v>
      </c>
      <c r="S32" s="195">
        <v>7570</v>
      </c>
      <c r="T32" s="248">
        <v>70</v>
      </c>
      <c r="U32" s="1001"/>
      <c r="V32" s="159"/>
      <c r="W32" s="254">
        <v>354000</v>
      </c>
      <c r="X32" s="603"/>
      <c r="Y32" s="255">
        <v>3540</v>
      </c>
      <c r="Z32" s="164"/>
      <c r="AA32" s="613"/>
      <c r="AB32" s="166"/>
      <c r="AC32" s="641"/>
      <c r="AD32" s="996"/>
      <c r="AE32" s="263">
        <v>11880</v>
      </c>
      <c r="AF32" s="603"/>
      <c r="AG32" s="966"/>
      <c r="AH32" s="984"/>
      <c r="AI32" s="30" t="s">
        <v>291</v>
      </c>
      <c r="AJ32" s="951"/>
      <c r="AK32" s="992"/>
      <c r="AL32" s="951"/>
      <c r="AM32" s="992"/>
      <c r="AN32" s="984"/>
      <c r="AO32" s="30" t="s">
        <v>292</v>
      </c>
      <c r="AP32" s="274">
        <v>3500</v>
      </c>
      <c r="AQ32" s="275">
        <v>3900</v>
      </c>
      <c r="AR32" s="282">
        <v>2400</v>
      </c>
      <c r="AS32" s="277">
        <v>2400</v>
      </c>
      <c r="AT32" s="641"/>
      <c r="AU32" s="254">
        <v>7500</v>
      </c>
      <c r="AV32" s="641"/>
      <c r="AW32" s="963"/>
      <c r="AX32" s="603"/>
      <c r="AY32" s="966"/>
      <c r="AZ32" s="641"/>
      <c r="BA32" s="161"/>
      <c r="BB32" s="641"/>
      <c r="BC32" s="969"/>
      <c r="BD32" s="971"/>
      <c r="BE32" s="971"/>
      <c r="BF32" s="973"/>
      <c r="BG32" s="641"/>
      <c r="BH32" s="287">
        <v>1820</v>
      </c>
      <c r="BI32" s="603"/>
      <c r="BJ32" s="287">
        <v>6490</v>
      </c>
      <c r="BK32" s="641"/>
      <c r="BL32" s="287">
        <v>4190</v>
      </c>
      <c r="BM32" s="641"/>
      <c r="BN32" s="960"/>
      <c r="BO32" s="604"/>
      <c r="BP32" s="948"/>
      <c r="BQ32" s="641"/>
      <c r="BR32" s="954"/>
      <c r="BS32" s="641"/>
      <c r="BT32" s="1038"/>
      <c r="BU32" s="603"/>
      <c r="BV32" s="1040"/>
      <c r="BW32" s="98"/>
      <c r="BX32" s="98"/>
      <c r="BY32" s="87"/>
      <c r="BZ32" s="85"/>
      <c r="CA32" s="85"/>
      <c r="CB32" s="85"/>
      <c r="CC32" s="85"/>
      <c r="CD32" s="85"/>
      <c r="CE32" s="85"/>
      <c r="CF32" s="85"/>
      <c r="CG32" s="85"/>
      <c r="CH32" s="85"/>
      <c r="CI32" s="85"/>
      <c r="CJ32" s="85"/>
      <c r="CK32" s="85"/>
      <c r="CL32" s="85"/>
    </row>
    <row r="33" spans="1:90" s="80" customFormat="1" ht="12.75" customHeight="1">
      <c r="A33" s="80" t="s">
        <v>335</v>
      </c>
      <c r="B33" s="646"/>
      <c r="C33" s="990"/>
      <c r="D33" s="985" t="s">
        <v>294</v>
      </c>
      <c r="E33" s="99" t="s">
        <v>295</v>
      </c>
      <c r="F33" s="83"/>
      <c r="G33" s="242">
        <v>123030</v>
      </c>
      <c r="H33" s="243">
        <v>198830</v>
      </c>
      <c r="I33" s="242">
        <v>115740</v>
      </c>
      <c r="J33" s="243">
        <v>191540</v>
      </c>
      <c r="K33" s="241" t="s">
        <v>115</v>
      </c>
      <c r="L33" s="244">
        <v>1110</v>
      </c>
      <c r="M33" s="245">
        <v>1870</v>
      </c>
      <c r="N33" s="246" t="s">
        <v>287</v>
      </c>
      <c r="O33" s="244">
        <v>1040</v>
      </c>
      <c r="P33" s="245">
        <v>1800</v>
      </c>
      <c r="Q33" s="246" t="s">
        <v>287</v>
      </c>
      <c r="R33" s="56"/>
      <c r="S33" s="206"/>
      <c r="T33" s="249"/>
      <c r="U33" s="1001"/>
      <c r="V33" s="159"/>
      <c r="W33" s="257"/>
      <c r="X33" s="603"/>
      <c r="Y33" s="258"/>
      <c r="Z33" s="171"/>
      <c r="AA33" s="613"/>
      <c r="AB33" s="170"/>
      <c r="AC33" s="641" t="s">
        <v>452</v>
      </c>
      <c r="AD33" s="997">
        <v>11880</v>
      </c>
      <c r="AE33" s="264"/>
      <c r="AF33" s="603"/>
      <c r="AG33" s="966">
        <v>0</v>
      </c>
      <c r="AH33" s="984"/>
      <c r="AI33" s="30" t="s">
        <v>296</v>
      </c>
      <c r="AJ33" s="951"/>
      <c r="AK33" s="992"/>
      <c r="AL33" s="951"/>
      <c r="AM33" s="992"/>
      <c r="AN33" s="984"/>
      <c r="AO33" s="30" t="s">
        <v>297</v>
      </c>
      <c r="AP33" s="274">
        <v>3000</v>
      </c>
      <c r="AQ33" s="275">
        <v>3400</v>
      </c>
      <c r="AR33" s="282">
        <v>2100</v>
      </c>
      <c r="AS33" s="277">
        <v>2100</v>
      </c>
      <c r="AT33" s="641"/>
      <c r="AU33" s="257"/>
      <c r="AV33" s="641"/>
      <c r="AW33" s="963"/>
      <c r="AX33" s="603"/>
      <c r="AY33" s="966"/>
      <c r="AZ33" s="641"/>
      <c r="BA33" s="103"/>
      <c r="BB33" s="641"/>
      <c r="BC33" s="974">
        <v>0.01</v>
      </c>
      <c r="BD33" s="975">
        <v>0.03</v>
      </c>
      <c r="BE33" s="975">
        <v>0.04</v>
      </c>
      <c r="BF33" s="976">
        <v>0.06</v>
      </c>
      <c r="BG33" s="641"/>
      <c r="BH33" s="288">
        <v>10</v>
      </c>
      <c r="BI33" s="603"/>
      <c r="BJ33" s="288">
        <v>60</v>
      </c>
      <c r="BK33" s="641"/>
      <c r="BL33" s="288">
        <v>40</v>
      </c>
      <c r="BM33" s="641"/>
      <c r="BN33" s="960"/>
      <c r="BO33" s="604"/>
      <c r="BP33" s="948"/>
      <c r="BQ33" s="641"/>
      <c r="BR33" s="957">
        <v>0.92</v>
      </c>
      <c r="BS33" s="641"/>
      <c r="BT33" s="1041">
        <v>5170</v>
      </c>
      <c r="BU33" s="603"/>
      <c r="BV33" s="1040"/>
      <c r="BW33" s="98"/>
      <c r="BX33" s="98"/>
      <c r="BY33" s="87"/>
      <c r="BZ33" s="85"/>
      <c r="CA33" s="85"/>
      <c r="CB33" s="85"/>
      <c r="CC33" s="85"/>
      <c r="CD33" s="85"/>
      <c r="CE33" s="85"/>
      <c r="CF33" s="85"/>
      <c r="CG33" s="85"/>
      <c r="CH33" s="85"/>
      <c r="CI33" s="85"/>
      <c r="CJ33" s="85"/>
      <c r="CK33" s="85"/>
      <c r="CL33" s="85"/>
    </row>
    <row r="34" spans="1:90" s="80" customFormat="1" ht="12.75" customHeight="1">
      <c r="A34" s="80" t="s">
        <v>336</v>
      </c>
      <c r="B34" s="646"/>
      <c r="C34" s="990"/>
      <c r="D34" s="986"/>
      <c r="E34" s="86" t="s">
        <v>7</v>
      </c>
      <c r="F34" s="83"/>
      <c r="G34" s="190">
        <v>198830</v>
      </c>
      <c r="H34" s="191"/>
      <c r="I34" s="190">
        <v>191540</v>
      </c>
      <c r="J34" s="191"/>
      <c r="K34" s="241" t="s">
        <v>115</v>
      </c>
      <c r="L34" s="195">
        <v>1870</v>
      </c>
      <c r="M34" s="196"/>
      <c r="N34" s="197" t="s">
        <v>287</v>
      </c>
      <c r="O34" s="195">
        <v>1800</v>
      </c>
      <c r="P34" s="196"/>
      <c r="Q34" s="197" t="s">
        <v>287</v>
      </c>
      <c r="R34" s="56"/>
      <c r="S34" s="206"/>
      <c r="T34" s="250"/>
      <c r="U34" s="1001"/>
      <c r="V34" s="159"/>
      <c r="W34" s="254" t="s">
        <v>337</v>
      </c>
      <c r="X34" s="603"/>
      <c r="Y34" s="255" t="s">
        <v>337</v>
      </c>
      <c r="Z34" s="169"/>
      <c r="AA34" s="613"/>
      <c r="AB34" s="165"/>
      <c r="AC34" s="641"/>
      <c r="AD34" s="998"/>
      <c r="AE34" s="265"/>
      <c r="AF34" s="603"/>
      <c r="AG34" s="967"/>
      <c r="AH34" s="984"/>
      <c r="AI34" s="153" t="s">
        <v>299</v>
      </c>
      <c r="AJ34" s="952"/>
      <c r="AK34" s="993"/>
      <c r="AL34" s="952"/>
      <c r="AM34" s="993"/>
      <c r="AN34" s="984"/>
      <c r="AO34" s="153" t="s">
        <v>300</v>
      </c>
      <c r="AP34" s="278">
        <v>2700</v>
      </c>
      <c r="AQ34" s="279">
        <v>3000</v>
      </c>
      <c r="AR34" s="280">
        <v>1900</v>
      </c>
      <c r="AS34" s="281">
        <v>1900</v>
      </c>
      <c r="AT34" s="641"/>
      <c r="AU34" s="254" t="s">
        <v>124</v>
      </c>
      <c r="AV34" s="641"/>
      <c r="AW34" s="964"/>
      <c r="AX34" s="603"/>
      <c r="AY34" s="967"/>
      <c r="AZ34" s="641"/>
      <c r="BA34" s="161"/>
      <c r="BB34" s="641"/>
      <c r="BC34" s="977"/>
      <c r="BD34" s="978"/>
      <c r="BE34" s="978"/>
      <c r="BF34" s="979"/>
      <c r="BG34" s="641"/>
      <c r="BH34" s="289"/>
      <c r="BI34" s="603"/>
      <c r="BJ34" s="290" t="s">
        <v>456</v>
      </c>
      <c r="BK34" s="641"/>
      <c r="BL34" s="290" t="s">
        <v>456</v>
      </c>
      <c r="BM34" s="641"/>
      <c r="BN34" s="961"/>
      <c r="BO34" s="604"/>
      <c r="BP34" s="949"/>
      <c r="BQ34" s="641"/>
      <c r="BR34" s="957"/>
      <c r="BS34" s="641"/>
      <c r="BT34" s="1041"/>
      <c r="BU34" s="603"/>
      <c r="BV34" s="1040"/>
      <c r="BW34" s="98"/>
      <c r="BX34" s="98"/>
      <c r="BY34" s="87"/>
      <c r="BZ34" s="85"/>
      <c r="CA34" s="85"/>
      <c r="CB34" s="85"/>
      <c r="CC34" s="85"/>
      <c r="CD34" s="85"/>
      <c r="CE34" s="85"/>
      <c r="CF34" s="85"/>
      <c r="CG34" s="85"/>
      <c r="CH34" s="85"/>
      <c r="CI34" s="85"/>
      <c r="CJ34" s="85"/>
      <c r="CK34" s="85"/>
      <c r="CL34" s="85"/>
    </row>
    <row r="35" spans="1:90" s="58" customFormat="1" ht="12.75" customHeight="1">
      <c r="A35" s="58" t="s">
        <v>338</v>
      </c>
      <c r="B35" s="646"/>
      <c r="C35" s="980" t="s">
        <v>339</v>
      </c>
      <c r="D35" s="637" t="s">
        <v>286</v>
      </c>
      <c r="E35" s="52" t="s">
        <v>21</v>
      </c>
      <c r="F35" s="53"/>
      <c r="G35" s="188">
        <v>49900</v>
      </c>
      <c r="H35" s="189">
        <v>57470</v>
      </c>
      <c r="I35" s="188">
        <v>43520</v>
      </c>
      <c r="J35" s="189">
        <v>51090</v>
      </c>
      <c r="K35" s="241" t="s">
        <v>115</v>
      </c>
      <c r="L35" s="192">
        <v>480</v>
      </c>
      <c r="M35" s="193">
        <v>550</v>
      </c>
      <c r="N35" s="194" t="s">
        <v>287</v>
      </c>
      <c r="O35" s="192">
        <v>410</v>
      </c>
      <c r="P35" s="193">
        <v>480</v>
      </c>
      <c r="Q35" s="194" t="s">
        <v>287</v>
      </c>
      <c r="R35" s="156" t="s">
        <v>452</v>
      </c>
      <c r="S35" s="198">
        <v>7570</v>
      </c>
      <c r="T35" s="247">
        <v>70</v>
      </c>
      <c r="U35" s="1001"/>
      <c r="V35" s="159"/>
      <c r="W35" s="254">
        <v>391300</v>
      </c>
      <c r="X35" s="603"/>
      <c r="Y35" s="255">
        <v>3910</v>
      </c>
      <c r="Z35" s="164"/>
      <c r="AA35" s="613"/>
      <c r="AB35" s="166"/>
      <c r="AC35" s="641" t="s">
        <v>452</v>
      </c>
      <c r="AD35" s="995">
        <v>12730</v>
      </c>
      <c r="AE35" s="262"/>
      <c r="AF35" s="603" t="s">
        <v>115</v>
      </c>
      <c r="AG35" s="965">
        <v>50</v>
      </c>
      <c r="AH35" s="984" t="s">
        <v>452</v>
      </c>
      <c r="AI35" s="100" t="s">
        <v>288</v>
      </c>
      <c r="AJ35" s="950">
        <v>3200</v>
      </c>
      <c r="AK35" s="991">
        <v>3500</v>
      </c>
      <c r="AL35" s="950">
        <v>2200</v>
      </c>
      <c r="AM35" s="991">
        <v>2200</v>
      </c>
      <c r="AN35" s="984" t="s">
        <v>452</v>
      </c>
      <c r="AO35" s="100" t="s">
        <v>289</v>
      </c>
      <c r="AP35" s="270">
        <v>7100</v>
      </c>
      <c r="AQ35" s="271">
        <v>7900</v>
      </c>
      <c r="AR35" s="282">
        <v>4900</v>
      </c>
      <c r="AS35" s="277">
        <v>4900</v>
      </c>
      <c r="AT35" s="641"/>
      <c r="AU35" s="254">
        <v>6130</v>
      </c>
      <c r="AV35" s="641" t="s">
        <v>452</v>
      </c>
      <c r="AW35" s="962">
        <v>2740</v>
      </c>
      <c r="AX35" s="603" t="s">
        <v>115</v>
      </c>
      <c r="AY35" s="965">
        <v>20</v>
      </c>
      <c r="AZ35" s="641"/>
      <c r="BA35" s="161"/>
      <c r="BB35" s="641" t="s">
        <v>454</v>
      </c>
      <c r="BC35" s="968" t="s">
        <v>519</v>
      </c>
      <c r="BD35" s="970" t="s">
        <v>519</v>
      </c>
      <c r="BE35" s="970" t="s">
        <v>519</v>
      </c>
      <c r="BF35" s="972" t="s">
        <v>519</v>
      </c>
      <c r="BG35" s="641" t="s">
        <v>454</v>
      </c>
      <c r="BH35" s="286"/>
      <c r="BI35" s="603" t="s">
        <v>454</v>
      </c>
      <c r="BJ35" s="286"/>
      <c r="BK35" s="641" t="s">
        <v>454</v>
      </c>
      <c r="BL35" s="286"/>
      <c r="BM35" s="641" t="s">
        <v>452</v>
      </c>
      <c r="BN35" s="959">
        <v>3260</v>
      </c>
      <c r="BO35" s="604" t="s">
        <v>109</v>
      </c>
      <c r="BP35" s="947">
        <v>30</v>
      </c>
      <c r="BQ35" s="641"/>
      <c r="BR35" s="953" t="s">
        <v>520</v>
      </c>
      <c r="BS35" s="641"/>
      <c r="BT35" s="1038" t="s">
        <v>482</v>
      </c>
      <c r="BU35" s="603" t="s">
        <v>109</v>
      </c>
      <c r="BV35" s="1040">
        <v>40</v>
      </c>
      <c r="BW35" s="97"/>
      <c r="BX35" s="97"/>
      <c r="BY35" s="24"/>
      <c r="BZ35" s="38"/>
      <c r="CA35" s="38"/>
      <c r="CB35" s="38"/>
      <c r="CC35" s="38"/>
      <c r="CD35" s="38"/>
      <c r="CE35" s="38"/>
      <c r="CF35" s="38"/>
      <c r="CG35" s="38"/>
      <c r="CH35" s="38"/>
      <c r="CI35" s="38"/>
      <c r="CJ35" s="38"/>
      <c r="CK35" s="38"/>
      <c r="CL35" s="38"/>
    </row>
    <row r="36" spans="1:90" s="58" customFormat="1" ht="12.75" customHeight="1">
      <c r="A36" s="58" t="s">
        <v>340</v>
      </c>
      <c r="B36" s="646"/>
      <c r="C36" s="981"/>
      <c r="D36" s="638"/>
      <c r="E36" s="101" t="s">
        <v>4</v>
      </c>
      <c r="F36" s="53"/>
      <c r="G36" s="242">
        <v>57470</v>
      </c>
      <c r="H36" s="243">
        <v>118480</v>
      </c>
      <c r="I36" s="242">
        <v>51090</v>
      </c>
      <c r="J36" s="243">
        <v>112100</v>
      </c>
      <c r="K36" s="241" t="s">
        <v>115</v>
      </c>
      <c r="L36" s="244">
        <v>550</v>
      </c>
      <c r="M36" s="245">
        <v>1070</v>
      </c>
      <c r="N36" s="246" t="s">
        <v>287</v>
      </c>
      <c r="O36" s="244">
        <v>480</v>
      </c>
      <c r="P36" s="245">
        <v>1010</v>
      </c>
      <c r="Q36" s="246" t="s">
        <v>287</v>
      </c>
      <c r="R36" s="156" t="s">
        <v>452</v>
      </c>
      <c r="S36" s="195">
        <v>7570</v>
      </c>
      <c r="T36" s="248">
        <v>70</v>
      </c>
      <c r="U36" s="1001"/>
      <c r="V36" s="159"/>
      <c r="W36" s="257"/>
      <c r="X36" s="603"/>
      <c r="Y36" s="258"/>
      <c r="Z36" s="171"/>
      <c r="AA36" s="613"/>
      <c r="AB36" s="170"/>
      <c r="AC36" s="641"/>
      <c r="AD36" s="996"/>
      <c r="AE36" s="263">
        <v>11030</v>
      </c>
      <c r="AF36" s="603"/>
      <c r="AG36" s="966"/>
      <c r="AH36" s="984"/>
      <c r="AI36" s="30" t="s">
        <v>291</v>
      </c>
      <c r="AJ36" s="951"/>
      <c r="AK36" s="992"/>
      <c r="AL36" s="951"/>
      <c r="AM36" s="992"/>
      <c r="AN36" s="984"/>
      <c r="AO36" s="30" t="s">
        <v>292</v>
      </c>
      <c r="AP36" s="274">
        <v>3900</v>
      </c>
      <c r="AQ36" s="275">
        <v>4300</v>
      </c>
      <c r="AR36" s="282">
        <v>2700</v>
      </c>
      <c r="AS36" s="277">
        <v>2700</v>
      </c>
      <c r="AT36" s="641"/>
      <c r="AU36" s="257"/>
      <c r="AV36" s="641"/>
      <c r="AW36" s="963"/>
      <c r="AX36" s="603"/>
      <c r="AY36" s="966"/>
      <c r="AZ36" s="641"/>
      <c r="BA36" s="103"/>
      <c r="BB36" s="641"/>
      <c r="BC36" s="969"/>
      <c r="BD36" s="971"/>
      <c r="BE36" s="971"/>
      <c r="BF36" s="973"/>
      <c r="BG36" s="641"/>
      <c r="BH36" s="287">
        <v>1590</v>
      </c>
      <c r="BI36" s="603"/>
      <c r="BJ36" s="287">
        <v>5680</v>
      </c>
      <c r="BK36" s="641"/>
      <c r="BL36" s="287">
        <v>3660</v>
      </c>
      <c r="BM36" s="641"/>
      <c r="BN36" s="960"/>
      <c r="BO36" s="604"/>
      <c r="BP36" s="948"/>
      <c r="BQ36" s="641"/>
      <c r="BR36" s="954"/>
      <c r="BS36" s="641"/>
      <c r="BT36" s="1038"/>
      <c r="BU36" s="603"/>
      <c r="BV36" s="1040"/>
      <c r="BW36" s="97"/>
      <c r="BX36" s="97"/>
      <c r="BY36" s="24"/>
      <c r="BZ36" s="38"/>
      <c r="CA36" s="38"/>
      <c r="CB36" s="38"/>
      <c r="CC36" s="38"/>
      <c r="CD36" s="38"/>
      <c r="CE36" s="38"/>
      <c r="CF36" s="38"/>
      <c r="CG36" s="38"/>
      <c r="CH36" s="38"/>
      <c r="CI36" s="38"/>
      <c r="CJ36" s="38"/>
      <c r="CK36" s="38"/>
      <c r="CL36" s="38"/>
    </row>
    <row r="37" spans="1:90" s="58" customFormat="1" ht="12.75" customHeight="1">
      <c r="A37" s="58" t="s">
        <v>341</v>
      </c>
      <c r="B37" s="646"/>
      <c r="C37" s="981"/>
      <c r="D37" s="955" t="s">
        <v>294</v>
      </c>
      <c r="E37" s="101" t="s">
        <v>295</v>
      </c>
      <c r="F37" s="53"/>
      <c r="G37" s="242">
        <v>118480</v>
      </c>
      <c r="H37" s="243">
        <v>194280</v>
      </c>
      <c r="I37" s="242">
        <v>112100</v>
      </c>
      <c r="J37" s="243">
        <v>187900</v>
      </c>
      <c r="K37" s="241" t="s">
        <v>115</v>
      </c>
      <c r="L37" s="244">
        <v>1070</v>
      </c>
      <c r="M37" s="245">
        <v>1830</v>
      </c>
      <c r="N37" s="246" t="s">
        <v>287</v>
      </c>
      <c r="O37" s="244">
        <v>1010</v>
      </c>
      <c r="P37" s="245">
        <v>1770</v>
      </c>
      <c r="Q37" s="246" t="s">
        <v>287</v>
      </c>
      <c r="R37" s="56"/>
      <c r="S37" s="206"/>
      <c r="T37" s="249"/>
      <c r="U37" s="1001"/>
      <c r="V37" s="159"/>
      <c r="W37" s="254" t="s">
        <v>342</v>
      </c>
      <c r="X37" s="603"/>
      <c r="Y37" s="255" t="s">
        <v>342</v>
      </c>
      <c r="Z37" s="169"/>
      <c r="AA37" s="613"/>
      <c r="AB37" s="165"/>
      <c r="AC37" s="641" t="s">
        <v>452</v>
      </c>
      <c r="AD37" s="997">
        <v>11030</v>
      </c>
      <c r="AE37" s="264"/>
      <c r="AF37" s="603"/>
      <c r="AG37" s="966">
        <v>0</v>
      </c>
      <c r="AH37" s="984"/>
      <c r="AI37" s="30" t="s">
        <v>296</v>
      </c>
      <c r="AJ37" s="951"/>
      <c r="AK37" s="992"/>
      <c r="AL37" s="951"/>
      <c r="AM37" s="992"/>
      <c r="AN37" s="984"/>
      <c r="AO37" s="30" t="s">
        <v>297</v>
      </c>
      <c r="AP37" s="274">
        <v>3400</v>
      </c>
      <c r="AQ37" s="275">
        <v>3800</v>
      </c>
      <c r="AR37" s="282">
        <v>2300</v>
      </c>
      <c r="AS37" s="277">
        <v>2300</v>
      </c>
      <c r="AT37" s="641"/>
      <c r="AU37" s="254" t="s">
        <v>126</v>
      </c>
      <c r="AV37" s="641"/>
      <c r="AW37" s="963"/>
      <c r="AX37" s="603"/>
      <c r="AY37" s="966"/>
      <c r="AZ37" s="641"/>
      <c r="BA37" s="161"/>
      <c r="BB37" s="641"/>
      <c r="BC37" s="974">
        <v>0.01</v>
      </c>
      <c r="BD37" s="975">
        <v>0.03</v>
      </c>
      <c r="BE37" s="975">
        <v>0.04</v>
      </c>
      <c r="BF37" s="976">
        <v>0.06</v>
      </c>
      <c r="BG37" s="641"/>
      <c r="BH37" s="288">
        <v>10</v>
      </c>
      <c r="BI37" s="603"/>
      <c r="BJ37" s="288">
        <v>50</v>
      </c>
      <c r="BK37" s="641"/>
      <c r="BL37" s="288">
        <v>30</v>
      </c>
      <c r="BM37" s="641"/>
      <c r="BN37" s="960"/>
      <c r="BO37" s="604"/>
      <c r="BP37" s="948"/>
      <c r="BQ37" s="641"/>
      <c r="BR37" s="957">
        <v>0.89</v>
      </c>
      <c r="BS37" s="641"/>
      <c r="BT37" s="1041">
        <v>4430</v>
      </c>
      <c r="BU37" s="603"/>
      <c r="BV37" s="1040"/>
      <c r="BW37" s="97"/>
      <c r="BX37" s="97"/>
      <c r="BY37" s="24"/>
      <c r="BZ37" s="38"/>
      <c r="CA37" s="38"/>
      <c r="CB37" s="38"/>
      <c r="CC37" s="38"/>
      <c r="CD37" s="38"/>
      <c r="CE37" s="38"/>
      <c r="CF37" s="38"/>
      <c r="CG37" s="38"/>
      <c r="CH37" s="38"/>
      <c r="CI37" s="38"/>
      <c r="CJ37" s="38"/>
      <c r="CK37" s="38"/>
      <c r="CL37" s="38"/>
    </row>
    <row r="38" spans="1:90" s="58" customFormat="1" ht="12.75" customHeight="1">
      <c r="A38" s="58" t="s">
        <v>343</v>
      </c>
      <c r="B38" s="646"/>
      <c r="C38" s="981"/>
      <c r="D38" s="956"/>
      <c r="E38" s="57" t="s">
        <v>7</v>
      </c>
      <c r="F38" s="53"/>
      <c r="G38" s="190">
        <v>194280</v>
      </c>
      <c r="H38" s="191"/>
      <c r="I38" s="190">
        <v>187900</v>
      </c>
      <c r="J38" s="191"/>
      <c r="K38" s="241" t="s">
        <v>115</v>
      </c>
      <c r="L38" s="195">
        <v>1830</v>
      </c>
      <c r="M38" s="196"/>
      <c r="N38" s="197" t="s">
        <v>287</v>
      </c>
      <c r="O38" s="195">
        <v>1770</v>
      </c>
      <c r="P38" s="196"/>
      <c r="Q38" s="197" t="s">
        <v>287</v>
      </c>
      <c r="R38" s="56"/>
      <c r="S38" s="206"/>
      <c r="T38" s="250"/>
      <c r="U38" s="1001"/>
      <c r="V38" s="159"/>
      <c r="W38" s="254">
        <v>428700</v>
      </c>
      <c r="X38" s="603"/>
      <c r="Y38" s="255">
        <v>4280</v>
      </c>
      <c r="Z38" s="164"/>
      <c r="AA38" s="613"/>
      <c r="AB38" s="166"/>
      <c r="AC38" s="641"/>
      <c r="AD38" s="998"/>
      <c r="AE38" s="265"/>
      <c r="AF38" s="603"/>
      <c r="AG38" s="967"/>
      <c r="AH38" s="984"/>
      <c r="AI38" s="153" t="s">
        <v>299</v>
      </c>
      <c r="AJ38" s="952"/>
      <c r="AK38" s="993"/>
      <c r="AL38" s="952"/>
      <c r="AM38" s="993"/>
      <c r="AN38" s="984"/>
      <c r="AO38" s="153" t="s">
        <v>300</v>
      </c>
      <c r="AP38" s="278">
        <v>3000</v>
      </c>
      <c r="AQ38" s="279">
        <v>3400</v>
      </c>
      <c r="AR38" s="280">
        <v>2100</v>
      </c>
      <c r="AS38" s="281">
        <v>2100</v>
      </c>
      <c r="AT38" s="641"/>
      <c r="AU38" s="254">
        <v>5220</v>
      </c>
      <c r="AV38" s="641"/>
      <c r="AW38" s="964"/>
      <c r="AX38" s="603"/>
      <c r="AY38" s="967"/>
      <c r="AZ38" s="641"/>
      <c r="BA38" s="161"/>
      <c r="BB38" s="641"/>
      <c r="BC38" s="977"/>
      <c r="BD38" s="978"/>
      <c r="BE38" s="978"/>
      <c r="BF38" s="979"/>
      <c r="BG38" s="641"/>
      <c r="BH38" s="289"/>
      <c r="BI38" s="603"/>
      <c r="BJ38" s="290" t="s">
        <v>456</v>
      </c>
      <c r="BK38" s="641"/>
      <c r="BL38" s="290" t="s">
        <v>456</v>
      </c>
      <c r="BM38" s="641"/>
      <c r="BN38" s="961"/>
      <c r="BO38" s="604"/>
      <c r="BP38" s="949"/>
      <c r="BQ38" s="641"/>
      <c r="BR38" s="957"/>
      <c r="BS38" s="641"/>
      <c r="BT38" s="1041"/>
      <c r="BU38" s="603"/>
      <c r="BV38" s="1040"/>
      <c r="BW38" s="97"/>
      <c r="BX38" s="97"/>
      <c r="BY38" s="24"/>
      <c r="BZ38" s="38"/>
      <c r="CA38" s="38"/>
      <c r="CB38" s="38"/>
      <c r="CC38" s="38"/>
      <c r="CD38" s="38"/>
      <c r="CE38" s="38"/>
      <c r="CF38" s="38"/>
      <c r="CG38" s="38"/>
      <c r="CH38" s="38"/>
      <c r="CI38" s="38"/>
      <c r="CJ38" s="38"/>
      <c r="CK38" s="38"/>
      <c r="CL38" s="38"/>
    </row>
    <row r="39" spans="1:90" s="80" customFormat="1" ht="12.75" customHeight="1">
      <c r="A39" s="80" t="s">
        <v>344</v>
      </c>
      <c r="B39" s="646"/>
      <c r="C39" s="989" t="s">
        <v>345</v>
      </c>
      <c r="D39" s="633" t="s">
        <v>286</v>
      </c>
      <c r="E39" s="82" t="s">
        <v>21</v>
      </c>
      <c r="F39" s="83"/>
      <c r="G39" s="188">
        <v>46320</v>
      </c>
      <c r="H39" s="189">
        <v>53890</v>
      </c>
      <c r="I39" s="188">
        <v>40650</v>
      </c>
      <c r="J39" s="189">
        <v>48220</v>
      </c>
      <c r="K39" s="241" t="s">
        <v>115</v>
      </c>
      <c r="L39" s="192">
        <v>440</v>
      </c>
      <c r="M39" s="193">
        <v>510</v>
      </c>
      <c r="N39" s="194" t="s">
        <v>287</v>
      </c>
      <c r="O39" s="192">
        <v>380</v>
      </c>
      <c r="P39" s="193">
        <v>450</v>
      </c>
      <c r="Q39" s="194" t="s">
        <v>287</v>
      </c>
      <c r="R39" s="156" t="s">
        <v>452</v>
      </c>
      <c r="S39" s="198">
        <v>7570</v>
      </c>
      <c r="T39" s="247">
        <v>70</v>
      </c>
      <c r="U39" s="1001"/>
      <c r="V39" s="159"/>
      <c r="W39" s="257"/>
      <c r="X39" s="603"/>
      <c r="Y39" s="258"/>
      <c r="Z39" s="171"/>
      <c r="AA39" s="613"/>
      <c r="AB39" s="170"/>
      <c r="AC39" s="641" t="s">
        <v>452</v>
      </c>
      <c r="AD39" s="995">
        <v>12080</v>
      </c>
      <c r="AE39" s="262"/>
      <c r="AF39" s="603" t="s">
        <v>115</v>
      </c>
      <c r="AG39" s="965">
        <v>50</v>
      </c>
      <c r="AH39" s="984" t="s">
        <v>452</v>
      </c>
      <c r="AI39" s="100" t="s">
        <v>288</v>
      </c>
      <c r="AJ39" s="950">
        <v>2800</v>
      </c>
      <c r="AK39" s="991">
        <v>3100</v>
      </c>
      <c r="AL39" s="950">
        <v>1900</v>
      </c>
      <c r="AM39" s="991">
        <v>1900</v>
      </c>
      <c r="AN39" s="984" t="s">
        <v>452</v>
      </c>
      <c r="AO39" s="100" t="s">
        <v>289</v>
      </c>
      <c r="AP39" s="270">
        <v>6300</v>
      </c>
      <c r="AQ39" s="271">
        <v>7100</v>
      </c>
      <c r="AR39" s="282">
        <v>4400</v>
      </c>
      <c r="AS39" s="277">
        <v>4400</v>
      </c>
      <c r="AT39" s="641"/>
      <c r="AU39" s="257"/>
      <c r="AV39" s="641" t="s">
        <v>452</v>
      </c>
      <c r="AW39" s="962">
        <v>2430</v>
      </c>
      <c r="AX39" s="603" t="s">
        <v>115</v>
      </c>
      <c r="AY39" s="965">
        <v>20</v>
      </c>
      <c r="AZ39" s="641"/>
      <c r="BA39" s="103"/>
      <c r="BB39" s="641" t="s">
        <v>454</v>
      </c>
      <c r="BC39" s="968" t="s">
        <v>519</v>
      </c>
      <c r="BD39" s="970" t="s">
        <v>519</v>
      </c>
      <c r="BE39" s="970" t="s">
        <v>519</v>
      </c>
      <c r="BF39" s="972" t="s">
        <v>519</v>
      </c>
      <c r="BG39" s="641" t="s">
        <v>454</v>
      </c>
      <c r="BH39" s="286"/>
      <c r="BI39" s="603" t="s">
        <v>454</v>
      </c>
      <c r="BJ39" s="286"/>
      <c r="BK39" s="641" t="s">
        <v>454</v>
      </c>
      <c r="BL39" s="286"/>
      <c r="BM39" s="641" t="s">
        <v>452</v>
      </c>
      <c r="BN39" s="959">
        <v>2900</v>
      </c>
      <c r="BO39" s="604" t="s">
        <v>109</v>
      </c>
      <c r="BP39" s="947">
        <v>20</v>
      </c>
      <c r="BQ39" s="641"/>
      <c r="BR39" s="953" t="s">
        <v>520</v>
      </c>
      <c r="BS39" s="641"/>
      <c r="BT39" s="1038" t="s">
        <v>483</v>
      </c>
      <c r="BU39" s="603" t="s">
        <v>109</v>
      </c>
      <c r="BV39" s="1040">
        <v>30</v>
      </c>
      <c r="BW39" s="98"/>
      <c r="BX39" s="98"/>
      <c r="BY39" s="87"/>
      <c r="BZ39" s="85"/>
      <c r="CA39" s="85"/>
      <c r="CB39" s="85"/>
      <c r="CC39" s="85"/>
      <c r="CD39" s="85"/>
      <c r="CE39" s="85"/>
      <c r="CF39" s="85"/>
      <c r="CG39" s="85"/>
      <c r="CH39" s="85"/>
      <c r="CI39" s="85"/>
      <c r="CJ39" s="85"/>
      <c r="CK39" s="85"/>
      <c r="CL39" s="85"/>
    </row>
    <row r="40" spans="1:90" s="80" customFormat="1" ht="12.75" customHeight="1">
      <c r="A40" s="80" t="s">
        <v>346</v>
      </c>
      <c r="B40" s="646"/>
      <c r="C40" s="990"/>
      <c r="D40" s="643"/>
      <c r="E40" s="99" t="s">
        <v>4</v>
      </c>
      <c r="F40" s="83"/>
      <c r="G40" s="242">
        <v>53890</v>
      </c>
      <c r="H40" s="243">
        <v>114900</v>
      </c>
      <c r="I40" s="242">
        <v>48220</v>
      </c>
      <c r="J40" s="243">
        <v>109230</v>
      </c>
      <c r="K40" s="241" t="s">
        <v>115</v>
      </c>
      <c r="L40" s="244">
        <v>510</v>
      </c>
      <c r="M40" s="245">
        <v>1030</v>
      </c>
      <c r="N40" s="246" t="s">
        <v>287</v>
      </c>
      <c r="O40" s="244">
        <v>450</v>
      </c>
      <c r="P40" s="245">
        <v>980</v>
      </c>
      <c r="Q40" s="246" t="s">
        <v>287</v>
      </c>
      <c r="R40" s="156" t="s">
        <v>452</v>
      </c>
      <c r="S40" s="195">
        <v>7570</v>
      </c>
      <c r="T40" s="248">
        <v>70</v>
      </c>
      <c r="U40" s="1001"/>
      <c r="V40" s="159"/>
      <c r="W40" s="254" t="s">
        <v>347</v>
      </c>
      <c r="X40" s="603"/>
      <c r="Y40" s="255" t="s">
        <v>347</v>
      </c>
      <c r="Z40" s="169"/>
      <c r="AA40" s="613"/>
      <c r="AB40" s="165" t="s">
        <v>348</v>
      </c>
      <c r="AC40" s="641"/>
      <c r="AD40" s="996"/>
      <c r="AE40" s="263">
        <v>10370</v>
      </c>
      <c r="AF40" s="603"/>
      <c r="AG40" s="966"/>
      <c r="AH40" s="984"/>
      <c r="AI40" s="30" t="s">
        <v>291</v>
      </c>
      <c r="AJ40" s="951"/>
      <c r="AK40" s="992"/>
      <c r="AL40" s="951"/>
      <c r="AM40" s="992"/>
      <c r="AN40" s="984"/>
      <c r="AO40" s="30" t="s">
        <v>292</v>
      </c>
      <c r="AP40" s="274">
        <v>3500</v>
      </c>
      <c r="AQ40" s="275">
        <v>3900</v>
      </c>
      <c r="AR40" s="282">
        <v>2400</v>
      </c>
      <c r="AS40" s="277">
        <v>2400</v>
      </c>
      <c r="AT40" s="641"/>
      <c r="AU40" s="254" t="s">
        <v>128</v>
      </c>
      <c r="AV40" s="641"/>
      <c r="AW40" s="963"/>
      <c r="AX40" s="603"/>
      <c r="AY40" s="966"/>
      <c r="AZ40" s="641"/>
      <c r="BA40" s="161"/>
      <c r="BB40" s="641"/>
      <c r="BC40" s="969"/>
      <c r="BD40" s="971"/>
      <c r="BE40" s="971"/>
      <c r="BF40" s="973"/>
      <c r="BG40" s="641"/>
      <c r="BH40" s="287">
        <v>1410</v>
      </c>
      <c r="BI40" s="603"/>
      <c r="BJ40" s="287">
        <v>5050</v>
      </c>
      <c r="BK40" s="641"/>
      <c r="BL40" s="287">
        <v>3260</v>
      </c>
      <c r="BM40" s="641"/>
      <c r="BN40" s="960"/>
      <c r="BO40" s="604"/>
      <c r="BP40" s="948"/>
      <c r="BQ40" s="641"/>
      <c r="BR40" s="954"/>
      <c r="BS40" s="641"/>
      <c r="BT40" s="1038"/>
      <c r="BU40" s="603"/>
      <c r="BV40" s="1040"/>
      <c r="BW40" s="98"/>
      <c r="BX40" s="98"/>
      <c r="BY40" s="87"/>
      <c r="BZ40" s="85"/>
      <c r="CA40" s="85"/>
      <c r="CB40" s="85"/>
      <c r="CC40" s="85"/>
      <c r="CD40" s="85"/>
      <c r="CE40" s="85"/>
      <c r="CF40" s="85"/>
      <c r="CG40" s="85"/>
      <c r="CH40" s="85"/>
      <c r="CI40" s="85"/>
      <c r="CJ40" s="85"/>
      <c r="CK40" s="85"/>
      <c r="CL40" s="85"/>
    </row>
    <row r="41" spans="1:90" s="80" customFormat="1" ht="12.75" customHeight="1">
      <c r="A41" s="80" t="s">
        <v>349</v>
      </c>
      <c r="B41" s="646"/>
      <c r="C41" s="990"/>
      <c r="D41" s="985" t="s">
        <v>294</v>
      </c>
      <c r="E41" s="99" t="s">
        <v>295</v>
      </c>
      <c r="F41" s="83"/>
      <c r="G41" s="242">
        <v>114900</v>
      </c>
      <c r="H41" s="243">
        <v>190700</v>
      </c>
      <c r="I41" s="242">
        <v>109230</v>
      </c>
      <c r="J41" s="243">
        <v>185030</v>
      </c>
      <c r="K41" s="241" t="s">
        <v>115</v>
      </c>
      <c r="L41" s="244">
        <v>1030</v>
      </c>
      <c r="M41" s="245">
        <v>1790</v>
      </c>
      <c r="N41" s="246" t="s">
        <v>287</v>
      </c>
      <c r="O41" s="244">
        <v>980</v>
      </c>
      <c r="P41" s="245">
        <v>1740</v>
      </c>
      <c r="Q41" s="246" t="s">
        <v>287</v>
      </c>
      <c r="R41" s="56"/>
      <c r="S41" s="206"/>
      <c r="T41" s="249"/>
      <c r="U41" s="1001"/>
      <c r="V41" s="159"/>
      <c r="W41" s="254">
        <v>466000</v>
      </c>
      <c r="X41" s="603"/>
      <c r="Y41" s="255">
        <v>4660</v>
      </c>
      <c r="Z41" s="164"/>
      <c r="AA41" s="613"/>
      <c r="AB41" s="172" t="s">
        <v>350</v>
      </c>
      <c r="AC41" s="641" t="s">
        <v>452</v>
      </c>
      <c r="AD41" s="997">
        <v>10370</v>
      </c>
      <c r="AE41" s="264"/>
      <c r="AF41" s="603"/>
      <c r="AG41" s="966">
        <v>0</v>
      </c>
      <c r="AH41" s="984"/>
      <c r="AI41" s="30" t="s">
        <v>296</v>
      </c>
      <c r="AJ41" s="951"/>
      <c r="AK41" s="992"/>
      <c r="AL41" s="951"/>
      <c r="AM41" s="992"/>
      <c r="AN41" s="984"/>
      <c r="AO41" s="30" t="s">
        <v>297</v>
      </c>
      <c r="AP41" s="274">
        <v>3000</v>
      </c>
      <c r="AQ41" s="275">
        <v>3400</v>
      </c>
      <c r="AR41" s="282">
        <v>2100</v>
      </c>
      <c r="AS41" s="277">
        <v>2100</v>
      </c>
      <c r="AT41" s="641"/>
      <c r="AU41" s="254">
        <v>4660</v>
      </c>
      <c r="AV41" s="641"/>
      <c r="AW41" s="963"/>
      <c r="AX41" s="603"/>
      <c r="AY41" s="966"/>
      <c r="AZ41" s="641"/>
      <c r="BA41" s="988" t="s">
        <v>458</v>
      </c>
      <c r="BB41" s="641"/>
      <c r="BC41" s="974">
        <v>0.01</v>
      </c>
      <c r="BD41" s="975">
        <v>0.03</v>
      </c>
      <c r="BE41" s="975">
        <v>0.04</v>
      </c>
      <c r="BF41" s="976">
        <v>0.06</v>
      </c>
      <c r="BG41" s="641"/>
      <c r="BH41" s="288">
        <v>10</v>
      </c>
      <c r="BI41" s="603"/>
      <c r="BJ41" s="288">
        <v>50</v>
      </c>
      <c r="BK41" s="641"/>
      <c r="BL41" s="288">
        <v>30</v>
      </c>
      <c r="BM41" s="641"/>
      <c r="BN41" s="960"/>
      <c r="BO41" s="604"/>
      <c r="BP41" s="948"/>
      <c r="BQ41" s="641"/>
      <c r="BR41" s="957">
        <v>0.91</v>
      </c>
      <c r="BS41" s="641"/>
      <c r="BT41" s="1041">
        <v>3880</v>
      </c>
      <c r="BU41" s="603"/>
      <c r="BV41" s="1040"/>
      <c r="BW41" s="98"/>
      <c r="BX41" s="98"/>
      <c r="BY41" s="87"/>
      <c r="BZ41" s="85"/>
      <c r="CA41" s="85"/>
      <c r="CB41" s="85"/>
      <c r="CC41" s="85"/>
      <c r="CD41" s="85"/>
      <c r="CE41" s="85"/>
      <c r="CF41" s="85"/>
      <c r="CG41" s="85"/>
      <c r="CH41" s="85"/>
      <c r="CI41" s="85"/>
      <c r="CJ41" s="85"/>
      <c r="CK41" s="85"/>
      <c r="CL41" s="85"/>
    </row>
    <row r="42" spans="1:90" s="80" customFormat="1" ht="12.75" customHeight="1">
      <c r="A42" s="80" t="s">
        <v>351</v>
      </c>
      <c r="B42" s="646"/>
      <c r="C42" s="990"/>
      <c r="D42" s="986"/>
      <c r="E42" s="86" t="s">
        <v>7</v>
      </c>
      <c r="F42" s="83"/>
      <c r="G42" s="190">
        <v>190700</v>
      </c>
      <c r="H42" s="191"/>
      <c r="I42" s="190">
        <v>185030</v>
      </c>
      <c r="J42" s="191"/>
      <c r="K42" s="241" t="s">
        <v>115</v>
      </c>
      <c r="L42" s="195">
        <v>1790</v>
      </c>
      <c r="M42" s="196"/>
      <c r="N42" s="197" t="s">
        <v>287</v>
      </c>
      <c r="O42" s="195">
        <v>1740</v>
      </c>
      <c r="P42" s="196"/>
      <c r="Q42" s="197" t="s">
        <v>287</v>
      </c>
      <c r="R42" s="56"/>
      <c r="S42" s="206"/>
      <c r="T42" s="250"/>
      <c r="U42" s="1001"/>
      <c r="V42" s="159"/>
      <c r="W42" s="257"/>
      <c r="X42" s="603"/>
      <c r="Y42" s="258"/>
      <c r="Z42" s="171"/>
      <c r="AA42" s="613"/>
      <c r="AB42" s="170"/>
      <c r="AC42" s="641"/>
      <c r="AD42" s="998"/>
      <c r="AE42" s="265"/>
      <c r="AF42" s="603"/>
      <c r="AG42" s="967"/>
      <c r="AH42" s="984"/>
      <c r="AI42" s="153" t="s">
        <v>299</v>
      </c>
      <c r="AJ42" s="952"/>
      <c r="AK42" s="993"/>
      <c r="AL42" s="952"/>
      <c r="AM42" s="993"/>
      <c r="AN42" s="984"/>
      <c r="AO42" s="153" t="s">
        <v>300</v>
      </c>
      <c r="AP42" s="278">
        <v>2700</v>
      </c>
      <c r="AQ42" s="279">
        <v>3000</v>
      </c>
      <c r="AR42" s="280">
        <v>1900</v>
      </c>
      <c r="AS42" s="281">
        <v>1900</v>
      </c>
      <c r="AT42" s="641"/>
      <c r="AU42" s="257"/>
      <c r="AV42" s="641"/>
      <c r="AW42" s="964"/>
      <c r="AX42" s="603"/>
      <c r="AY42" s="967"/>
      <c r="AZ42" s="641"/>
      <c r="BA42" s="988"/>
      <c r="BB42" s="641"/>
      <c r="BC42" s="977"/>
      <c r="BD42" s="978"/>
      <c r="BE42" s="978"/>
      <c r="BF42" s="979"/>
      <c r="BG42" s="641"/>
      <c r="BH42" s="289"/>
      <c r="BI42" s="603"/>
      <c r="BJ42" s="290" t="s">
        <v>456</v>
      </c>
      <c r="BK42" s="641"/>
      <c r="BL42" s="290" t="s">
        <v>456</v>
      </c>
      <c r="BM42" s="641"/>
      <c r="BN42" s="961"/>
      <c r="BO42" s="604"/>
      <c r="BP42" s="949"/>
      <c r="BQ42" s="641"/>
      <c r="BR42" s="957"/>
      <c r="BS42" s="641"/>
      <c r="BT42" s="1041"/>
      <c r="BU42" s="603"/>
      <c r="BV42" s="1040"/>
      <c r="BW42" s="98"/>
      <c r="BX42" s="98"/>
      <c r="BY42" s="87"/>
      <c r="BZ42" s="85"/>
      <c r="CA42" s="85"/>
      <c r="CB42" s="85"/>
      <c r="CC42" s="85"/>
      <c r="CD42" s="85"/>
      <c r="CE42" s="85"/>
      <c r="CF42" s="85"/>
      <c r="CG42" s="85"/>
      <c r="CH42" s="85"/>
      <c r="CI42" s="85"/>
      <c r="CJ42" s="85"/>
      <c r="CK42" s="85"/>
      <c r="CL42" s="85"/>
    </row>
    <row r="43" spans="1:90" s="58" customFormat="1" ht="12.75" customHeight="1">
      <c r="A43" s="58" t="s">
        <v>352</v>
      </c>
      <c r="B43" s="646"/>
      <c r="C43" s="980" t="s">
        <v>353</v>
      </c>
      <c r="D43" s="637" t="s">
        <v>286</v>
      </c>
      <c r="E43" s="52" t="s">
        <v>21</v>
      </c>
      <c r="F43" s="53"/>
      <c r="G43" s="188">
        <v>40080</v>
      </c>
      <c r="H43" s="189">
        <v>47650</v>
      </c>
      <c r="I43" s="188">
        <v>34980</v>
      </c>
      <c r="J43" s="189">
        <v>42550</v>
      </c>
      <c r="K43" s="241" t="s">
        <v>115</v>
      </c>
      <c r="L43" s="192">
        <v>380</v>
      </c>
      <c r="M43" s="193">
        <v>450</v>
      </c>
      <c r="N43" s="194" t="s">
        <v>287</v>
      </c>
      <c r="O43" s="192">
        <v>330</v>
      </c>
      <c r="P43" s="193">
        <v>400</v>
      </c>
      <c r="Q43" s="194" t="s">
        <v>287</v>
      </c>
      <c r="R43" s="156" t="s">
        <v>452</v>
      </c>
      <c r="S43" s="198">
        <v>7570</v>
      </c>
      <c r="T43" s="247">
        <v>70</v>
      </c>
      <c r="U43" s="1001"/>
      <c r="V43" s="159"/>
      <c r="W43" s="254" t="s">
        <v>354</v>
      </c>
      <c r="X43" s="603"/>
      <c r="Y43" s="255" t="s">
        <v>354</v>
      </c>
      <c r="Z43" s="169"/>
      <c r="AA43" s="613"/>
      <c r="AB43" s="165"/>
      <c r="AC43" s="982"/>
      <c r="AD43" s="206"/>
      <c r="AE43" s="206"/>
      <c r="AF43" s="611"/>
      <c r="AG43" s="266"/>
      <c r="AH43" s="983" t="s">
        <v>452</v>
      </c>
      <c r="AI43" s="100" t="s">
        <v>288</v>
      </c>
      <c r="AJ43" s="950">
        <v>2500</v>
      </c>
      <c r="AK43" s="991">
        <v>2800</v>
      </c>
      <c r="AL43" s="950">
        <v>1700</v>
      </c>
      <c r="AM43" s="991">
        <v>1700</v>
      </c>
      <c r="AN43" s="984" t="s">
        <v>452</v>
      </c>
      <c r="AO43" s="100" t="s">
        <v>289</v>
      </c>
      <c r="AP43" s="270">
        <v>5500</v>
      </c>
      <c r="AQ43" s="271">
        <v>6200</v>
      </c>
      <c r="AR43" s="282">
        <v>3900</v>
      </c>
      <c r="AS43" s="277">
        <v>3900</v>
      </c>
      <c r="AT43" s="641"/>
      <c r="AU43" s="254" t="s">
        <v>130</v>
      </c>
      <c r="AV43" s="641" t="s">
        <v>452</v>
      </c>
      <c r="AW43" s="962">
        <v>2190</v>
      </c>
      <c r="AX43" s="603" t="s">
        <v>115</v>
      </c>
      <c r="AY43" s="965">
        <v>20</v>
      </c>
      <c r="AZ43" s="641"/>
      <c r="BA43" s="994">
        <v>0.1</v>
      </c>
      <c r="BB43" s="641" t="s">
        <v>454</v>
      </c>
      <c r="BC43" s="968" t="s">
        <v>519</v>
      </c>
      <c r="BD43" s="970" t="s">
        <v>519</v>
      </c>
      <c r="BE43" s="970" t="s">
        <v>519</v>
      </c>
      <c r="BF43" s="972" t="s">
        <v>519</v>
      </c>
      <c r="BG43" s="641" t="s">
        <v>454</v>
      </c>
      <c r="BH43" s="286"/>
      <c r="BI43" s="603" t="s">
        <v>454</v>
      </c>
      <c r="BJ43" s="286"/>
      <c r="BK43" s="641" t="s">
        <v>454</v>
      </c>
      <c r="BL43" s="286"/>
      <c r="BM43" s="641" t="s">
        <v>452</v>
      </c>
      <c r="BN43" s="959">
        <v>2610</v>
      </c>
      <c r="BO43" s="604" t="s">
        <v>109</v>
      </c>
      <c r="BP43" s="947">
        <v>20</v>
      </c>
      <c r="BQ43" s="641"/>
      <c r="BR43" s="953" t="s">
        <v>520</v>
      </c>
      <c r="BS43" s="641"/>
      <c r="BT43" s="1038" t="s">
        <v>484</v>
      </c>
      <c r="BU43" s="603" t="s">
        <v>109</v>
      </c>
      <c r="BV43" s="1040">
        <v>30</v>
      </c>
      <c r="BW43" s="97"/>
      <c r="BX43" s="97"/>
      <c r="BY43" s="24"/>
      <c r="BZ43" s="38"/>
      <c r="CA43" s="38"/>
      <c r="CB43" s="38"/>
      <c r="CC43" s="38"/>
      <c r="CD43" s="38"/>
      <c r="CE43" s="38"/>
      <c r="CF43" s="38"/>
      <c r="CG43" s="38"/>
      <c r="CH43" s="38"/>
      <c r="CI43" s="38"/>
      <c r="CJ43" s="38"/>
      <c r="CK43" s="38"/>
      <c r="CL43" s="38"/>
    </row>
    <row r="44" spans="1:90" s="58" customFormat="1" ht="12.75" customHeight="1">
      <c r="A44" s="58" t="s">
        <v>355</v>
      </c>
      <c r="B44" s="646"/>
      <c r="C44" s="981"/>
      <c r="D44" s="638"/>
      <c r="E44" s="101" t="s">
        <v>4</v>
      </c>
      <c r="F44" s="53"/>
      <c r="G44" s="242">
        <v>47650</v>
      </c>
      <c r="H44" s="243">
        <v>108660</v>
      </c>
      <c r="I44" s="242">
        <v>42550</v>
      </c>
      <c r="J44" s="243">
        <v>103560</v>
      </c>
      <c r="K44" s="241" t="s">
        <v>115</v>
      </c>
      <c r="L44" s="244">
        <v>450</v>
      </c>
      <c r="M44" s="245">
        <v>970</v>
      </c>
      <c r="N44" s="246" t="s">
        <v>287</v>
      </c>
      <c r="O44" s="244">
        <v>400</v>
      </c>
      <c r="P44" s="245">
        <v>920</v>
      </c>
      <c r="Q44" s="246" t="s">
        <v>287</v>
      </c>
      <c r="R44" s="156" t="s">
        <v>452</v>
      </c>
      <c r="S44" s="195">
        <v>7570</v>
      </c>
      <c r="T44" s="248">
        <v>70</v>
      </c>
      <c r="U44" s="1001"/>
      <c r="V44" s="159"/>
      <c r="W44" s="254">
        <v>503300</v>
      </c>
      <c r="X44" s="603"/>
      <c r="Y44" s="255">
        <v>5030</v>
      </c>
      <c r="Z44" s="164"/>
      <c r="AA44" s="613"/>
      <c r="AB44" s="166"/>
      <c r="AC44" s="982"/>
      <c r="AD44" s="206"/>
      <c r="AE44" s="206"/>
      <c r="AF44" s="611"/>
      <c r="AG44" s="267"/>
      <c r="AH44" s="983"/>
      <c r="AI44" s="30" t="s">
        <v>291</v>
      </c>
      <c r="AJ44" s="951"/>
      <c r="AK44" s="992"/>
      <c r="AL44" s="951"/>
      <c r="AM44" s="992"/>
      <c r="AN44" s="984"/>
      <c r="AO44" s="30" t="s">
        <v>292</v>
      </c>
      <c r="AP44" s="274">
        <v>3000</v>
      </c>
      <c r="AQ44" s="275">
        <v>3400</v>
      </c>
      <c r="AR44" s="282">
        <v>2100</v>
      </c>
      <c r="AS44" s="277">
        <v>2100</v>
      </c>
      <c r="AT44" s="641"/>
      <c r="AU44" s="254">
        <v>4250</v>
      </c>
      <c r="AV44" s="641"/>
      <c r="AW44" s="963"/>
      <c r="AX44" s="603"/>
      <c r="AY44" s="966"/>
      <c r="AZ44" s="641"/>
      <c r="BA44" s="994"/>
      <c r="BB44" s="641"/>
      <c r="BC44" s="969"/>
      <c r="BD44" s="971"/>
      <c r="BE44" s="971"/>
      <c r="BF44" s="973"/>
      <c r="BG44" s="641"/>
      <c r="BH44" s="287">
        <v>1270</v>
      </c>
      <c r="BI44" s="603"/>
      <c r="BJ44" s="287">
        <v>4540</v>
      </c>
      <c r="BK44" s="641"/>
      <c r="BL44" s="287">
        <v>2930</v>
      </c>
      <c r="BM44" s="641"/>
      <c r="BN44" s="960"/>
      <c r="BO44" s="604"/>
      <c r="BP44" s="948"/>
      <c r="BQ44" s="641"/>
      <c r="BR44" s="954"/>
      <c r="BS44" s="641"/>
      <c r="BT44" s="1038"/>
      <c r="BU44" s="603"/>
      <c r="BV44" s="1040"/>
      <c r="BW44" s="97"/>
      <c r="BX44" s="97"/>
      <c r="BY44" s="24"/>
      <c r="BZ44" s="38"/>
      <c r="CA44" s="38"/>
      <c r="CB44" s="38"/>
      <c r="CC44" s="38"/>
      <c r="CD44" s="38"/>
      <c r="CE44" s="38"/>
      <c r="CF44" s="38"/>
      <c r="CG44" s="38"/>
      <c r="CH44" s="38"/>
      <c r="CI44" s="38"/>
      <c r="CJ44" s="38"/>
      <c r="CK44" s="38"/>
      <c r="CL44" s="38"/>
    </row>
    <row r="45" spans="1:90" s="58" customFormat="1" ht="12.75" customHeight="1">
      <c r="A45" s="58" t="s">
        <v>356</v>
      </c>
      <c r="B45" s="646"/>
      <c r="C45" s="981"/>
      <c r="D45" s="955" t="s">
        <v>294</v>
      </c>
      <c r="E45" s="101" t="s">
        <v>295</v>
      </c>
      <c r="F45" s="53"/>
      <c r="G45" s="242">
        <v>108660</v>
      </c>
      <c r="H45" s="243">
        <v>184460</v>
      </c>
      <c r="I45" s="242">
        <v>103560</v>
      </c>
      <c r="J45" s="243">
        <v>179360</v>
      </c>
      <c r="K45" s="241" t="s">
        <v>115</v>
      </c>
      <c r="L45" s="244">
        <v>970</v>
      </c>
      <c r="M45" s="245">
        <v>1730</v>
      </c>
      <c r="N45" s="246" t="s">
        <v>287</v>
      </c>
      <c r="O45" s="244">
        <v>920</v>
      </c>
      <c r="P45" s="245">
        <v>1680</v>
      </c>
      <c r="Q45" s="246" t="s">
        <v>287</v>
      </c>
      <c r="R45" s="56"/>
      <c r="S45" s="206"/>
      <c r="T45" s="249"/>
      <c r="U45" s="1001"/>
      <c r="V45" s="159"/>
      <c r="W45" s="257"/>
      <c r="X45" s="603"/>
      <c r="Y45" s="258"/>
      <c r="Z45" s="171"/>
      <c r="AA45" s="613"/>
      <c r="AB45" s="170"/>
      <c r="AC45" s="982"/>
      <c r="AD45" s="206"/>
      <c r="AE45" s="206"/>
      <c r="AF45" s="611"/>
      <c r="AG45" s="267"/>
      <c r="AH45" s="983"/>
      <c r="AI45" s="30" t="s">
        <v>296</v>
      </c>
      <c r="AJ45" s="951"/>
      <c r="AK45" s="992"/>
      <c r="AL45" s="951"/>
      <c r="AM45" s="992"/>
      <c r="AN45" s="984"/>
      <c r="AO45" s="30" t="s">
        <v>297</v>
      </c>
      <c r="AP45" s="274">
        <v>2600</v>
      </c>
      <c r="AQ45" s="275">
        <v>2900</v>
      </c>
      <c r="AR45" s="282">
        <v>1800</v>
      </c>
      <c r="AS45" s="277">
        <v>1800</v>
      </c>
      <c r="AT45" s="641"/>
      <c r="AU45" s="257"/>
      <c r="AV45" s="641"/>
      <c r="AW45" s="963"/>
      <c r="AX45" s="603"/>
      <c r="AY45" s="966"/>
      <c r="AZ45" s="641"/>
      <c r="BA45" s="103"/>
      <c r="BB45" s="641"/>
      <c r="BC45" s="974">
        <v>0.01</v>
      </c>
      <c r="BD45" s="975">
        <v>0.03</v>
      </c>
      <c r="BE45" s="975">
        <v>0.04</v>
      </c>
      <c r="BF45" s="976">
        <v>0.06</v>
      </c>
      <c r="BG45" s="641"/>
      <c r="BH45" s="288">
        <v>10</v>
      </c>
      <c r="BI45" s="603"/>
      <c r="BJ45" s="288">
        <v>40</v>
      </c>
      <c r="BK45" s="641"/>
      <c r="BL45" s="288">
        <v>20</v>
      </c>
      <c r="BM45" s="641"/>
      <c r="BN45" s="960"/>
      <c r="BO45" s="604"/>
      <c r="BP45" s="948"/>
      <c r="BQ45" s="641"/>
      <c r="BR45" s="957">
        <v>0.96</v>
      </c>
      <c r="BS45" s="641"/>
      <c r="BT45" s="1041">
        <v>3450</v>
      </c>
      <c r="BU45" s="603"/>
      <c r="BV45" s="1040"/>
      <c r="BW45" s="97"/>
      <c r="BX45" s="97"/>
      <c r="BY45" s="24"/>
      <c r="BZ45" s="38"/>
      <c r="CA45" s="38"/>
      <c r="CB45" s="38"/>
      <c r="CC45" s="38"/>
      <c r="CD45" s="38"/>
      <c r="CE45" s="38"/>
      <c r="CF45" s="38"/>
      <c r="CG45" s="38"/>
      <c r="CH45" s="38"/>
      <c r="CI45" s="38"/>
      <c r="CJ45" s="38"/>
      <c r="CK45" s="38"/>
      <c r="CL45" s="38"/>
    </row>
    <row r="46" spans="1:90" s="58" customFormat="1" ht="12.75" customHeight="1">
      <c r="A46" s="58" t="s">
        <v>357</v>
      </c>
      <c r="B46" s="646"/>
      <c r="C46" s="981"/>
      <c r="D46" s="956"/>
      <c r="E46" s="57" t="s">
        <v>7</v>
      </c>
      <c r="F46" s="53"/>
      <c r="G46" s="190">
        <v>184460</v>
      </c>
      <c r="H46" s="191"/>
      <c r="I46" s="190">
        <v>179360</v>
      </c>
      <c r="J46" s="191"/>
      <c r="K46" s="241" t="s">
        <v>115</v>
      </c>
      <c r="L46" s="195">
        <v>1730</v>
      </c>
      <c r="M46" s="196"/>
      <c r="N46" s="197" t="s">
        <v>287</v>
      </c>
      <c r="O46" s="195">
        <v>1680</v>
      </c>
      <c r="P46" s="196"/>
      <c r="Q46" s="197" t="s">
        <v>287</v>
      </c>
      <c r="R46" s="56"/>
      <c r="S46" s="206"/>
      <c r="T46" s="250"/>
      <c r="U46" s="1001"/>
      <c r="V46" s="159"/>
      <c r="W46" s="254" t="s">
        <v>358</v>
      </c>
      <c r="X46" s="603"/>
      <c r="Y46" s="255" t="s">
        <v>358</v>
      </c>
      <c r="Z46" s="169"/>
      <c r="AA46" s="613"/>
      <c r="AB46" s="165"/>
      <c r="AC46" s="982"/>
      <c r="AD46" s="206"/>
      <c r="AE46" s="206"/>
      <c r="AF46" s="611"/>
      <c r="AG46" s="267"/>
      <c r="AH46" s="983"/>
      <c r="AI46" s="153" t="s">
        <v>299</v>
      </c>
      <c r="AJ46" s="952"/>
      <c r="AK46" s="993"/>
      <c r="AL46" s="952"/>
      <c r="AM46" s="993"/>
      <c r="AN46" s="984"/>
      <c r="AO46" s="153" t="s">
        <v>300</v>
      </c>
      <c r="AP46" s="278">
        <v>2400</v>
      </c>
      <c r="AQ46" s="279">
        <v>2600</v>
      </c>
      <c r="AR46" s="280">
        <v>1600</v>
      </c>
      <c r="AS46" s="281">
        <v>1600</v>
      </c>
      <c r="AT46" s="641"/>
      <c r="AU46" s="254" t="s">
        <v>132</v>
      </c>
      <c r="AV46" s="641"/>
      <c r="AW46" s="964"/>
      <c r="AX46" s="603"/>
      <c r="AY46" s="967"/>
      <c r="AZ46" s="641"/>
      <c r="BA46" s="161"/>
      <c r="BB46" s="641"/>
      <c r="BC46" s="977"/>
      <c r="BD46" s="978"/>
      <c r="BE46" s="978"/>
      <c r="BF46" s="979"/>
      <c r="BG46" s="641"/>
      <c r="BH46" s="289"/>
      <c r="BI46" s="603"/>
      <c r="BJ46" s="290" t="s">
        <v>456</v>
      </c>
      <c r="BK46" s="641"/>
      <c r="BL46" s="290" t="s">
        <v>456</v>
      </c>
      <c r="BM46" s="641"/>
      <c r="BN46" s="961"/>
      <c r="BO46" s="604"/>
      <c r="BP46" s="949"/>
      <c r="BQ46" s="641"/>
      <c r="BR46" s="957"/>
      <c r="BS46" s="641"/>
      <c r="BT46" s="1041"/>
      <c r="BU46" s="603"/>
      <c r="BV46" s="1040"/>
      <c r="BW46" s="97"/>
      <c r="BX46" s="97"/>
      <c r="BY46" s="24"/>
      <c r="BZ46" s="38"/>
      <c r="CA46" s="38"/>
      <c r="CB46" s="38"/>
      <c r="CC46" s="38"/>
      <c r="CD46" s="38"/>
      <c r="CE46" s="38"/>
      <c r="CF46" s="38"/>
      <c r="CG46" s="38"/>
      <c r="CH46" s="38"/>
      <c r="CI46" s="38"/>
      <c r="CJ46" s="38"/>
      <c r="CK46" s="38"/>
      <c r="CL46" s="38"/>
    </row>
    <row r="47" spans="1:90" s="80" customFormat="1" ht="12.75" customHeight="1">
      <c r="A47" s="80" t="s">
        <v>359</v>
      </c>
      <c r="B47" s="646"/>
      <c r="C47" s="989" t="s">
        <v>360</v>
      </c>
      <c r="D47" s="633" t="s">
        <v>286</v>
      </c>
      <c r="E47" s="82" t="s">
        <v>21</v>
      </c>
      <c r="F47" s="83"/>
      <c r="G47" s="188">
        <v>38090</v>
      </c>
      <c r="H47" s="189">
        <v>45660</v>
      </c>
      <c r="I47" s="188">
        <v>33450</v>
      </c>
      <c r="J47" s="189">
        <v>41020</v>
      </c>
      <c r="K47" s="241" t="s">
        <v>115</v>
      </c>
      <c r="L47" s="192">
        <v>360</v>
      </c>
      <c r="M47" s="193">
        <v>430</v>
      </c>
      <c r="N47" s="194" t="s">
        <v>287</v>
      </c>
      <c r="O47" s="192">
        <v>310</v>
      </c>
      <c r="P47" s="193">
        <v>380</v>
      </c>
      <c r="Q47" s="194" t="s">
        <v>287</v>
      </c>
      <c r="R47" s="156" t="s">
        <v>452</v>
      </c>
      <c r="S47" s="198">
        <v>7570</v>
      </c>
      <c r="T47" s="247">
        <v>70</v>
      </c>
      <c r="U47" s="1001"/>
      <c r="V47" s="159"/>
      <c r="W47" s="254">
        <v>540700</v>
      </c>
      <c r="X47" s="603"/>
      <c r="Y47" s="255">
        <v>5400</v>
      </c>
      <c r="Z47" s="164"/>
      <c r="AA47" s="613"/>
      <c r="AB47" s="166"/>
      <c r="AC47" s="982"/>
      <c r="AD47" s="206"/>
      <c r="AE47" s="206"/>
      <c r="AF47" s="611"/>
      <c r="AG47" s="267"/>
      <c r="AH47" s="983" t="s">
        <v>452</v>
      </c>
      <c r="AI47" s="100" t="s">
        <v>288</v>
      </c>
      <c r="AJ47" s="950">
        <v>2800</v>
      </c>
      <c r="AK47" s="991">
        <v>3000</v>
      </c>
      <c r="AL47" s="950">
        <v>1900</v>
      </c>
      <c r="AM47" s="991">
        <v>1900</v>
      </c>
      <c r="AN47" s="984" t="s">
        <v>452</v>
      </c>
      <c r="AO47" s="100" t="s">
        <v>289</v>
      </c>
      <c r="AP47" s="270">
        <v>6100</v>
      </c>
      <c r="AQ47" s="271">
        <v>6800</v>
      </c>
      <c r="AR47" s="282">
        <v>4200</v>
      </c>
      <c r="AS47" s="277">
        <v>4200</v>
      </c>
      <c r="AT47" s="641"/>
      <c r="AU47" s="254">
        <v>3920</v>
      </c>
      <c r="AV47" s="641" t="s">
        <v>452</v>
      </c>
      <c r="AW47" s="962">
        <v>1990</v>
      </c>
      <c r="AX47" s="603" t="s">
        <v>115</v>
      </c>
      <c r="AY47" s="965">
        <v>10</v>
      </c>
      <c r="AZ47" s="641"/>
      <c r="BA47" s="161"/>
      <c r="BB47" s="641" t="s">
        <v>454</v>
      </c>
      <c r="BC47" s="968" t="s">
        <v>519</v>
      </c>
      <c r="BD47" s="970" t="s">
        <v>519</v>
      </c>
      <c r="BE47" s="970" t="s">
        <v>519</v>
      </c>
      <c r="BF47" s="972" t="s">
        <v>519</v>
      </c>
      <c r="BG47" s="641" t="s">
        <v>454</v>
      </c>
      <c r="BH47" s="286"/>
      <c r="BI47" s="603" t="s">
        <v>454</v>
      </c>
      <c r="BJ47" s="286"/>
      <c r="BK47" s="641" t="s">
        <v>454</v>
      </c>
      <c r="BL47" s="286"/>
      <c r="BM47" s="641" t="s">
        <v>452</v>
      </c>
      <c r="BN47" s="959">
        <v>2370</v>
      </c>
      <c r="BO47" s="604" t="s">
        <v>109</v>
      </c>
      <c r="BP47" s="947">
        <v>20</v>
      </c>
      <c r="BQ47" s="641"/>
      <c r="BR47" s="953" t="s">
        <v>520</v>
      </c>
      <c r="BS47" s="641"/>
      <c r="BT47" s="1038" t="s">
        <v>485</v>
      </c>
      <c r="BU47" s="603" t="s">
        <v>109</v>
      </c>
      <c r="BV47" s="1040">
        <v>30</v>
      </c>
      <c r="BW47" s="98"/>
      <c r="BX47" s="98"/>
      <c r="BY47" s="87"/>
      <c r="BZ47" s="85"/>
      <c r="CA47" s="85"/>
      <c r="CB47" s="85"/>
      <c r="CC47" s="85"/>
      <c r="CD47" s="85"/>
      <c r="CE47" s="85"/>
      <c r="CF47" s="85"/>
      <c r="CG47" s="85"/>
      <c r="CH47" s="85"/>
      <c r="CI47" s="85"/>
      <c r="CJ47" s="85"/>
      <c r="CK47" s="85"/>
      <c r="CL47" s="85"/>
    </row>
    <row r="48" spans="1:90" s="80" customFormat="1" ht="12.75" customHeight="1">
      <c r="A48" s="80" t="s">
        <v>361</v>
      </c>
      <c r="B48" s="646"/>
      <c r="C48" s="990"/>
      <c r="D48" s="643"/>
      <c r="E48" s="99" t="s">
        <v>4</v>
      </c>
      <c r="F48" s="83"/>
      <c r="G48" s="242">
        <v>45660</v>
      </c>
      <c r="H48" s="243">
        <v>106670</v>
      </c>
      <c r="I48" s="242">
        <v>41020</v>
      </c>
      <c r="J48" s="243">
        <v>102030</v>
      </c>
      <c r="K48" s="241" t="s">
        <v>115</v>
      </c>
      <c r="L48" s="244">
        <v>430</v>
      </c>
      <c r="M48" s="245">
        <v>950</v>
      </c>
      <c r="N48" s="246" t="s">
        <v>287</v>
      </c>
      <c r="O48" s="244">
        <v>380</v>
      </c>
      <c r="P48" s="245">
        <v>900</v>
      </c>
      <c r="Q48" s="246" t="s">
        <v>287</v>
      </c>
      <c r="R48" s="156" t="s">
        <v>452</v>
      </c>
      <c r="S48" s="195">
        <v>7570</v>
      </c>
      <c r="T48" s="248">
        <v>70</v>
      </c>
      <c r="U48" s="1001"/>
      <c r="V48" s="159"/>
      <c r="W48" s="257"/>
      <c r="X48" s="603"/>
      <c r="Y48" s="258"/>
      <c r="Z48" s="171"/>
      <c r="AA48" s="613"/>
      <c r="AB48" s="170"/>
      <c r="AC48" s="982"/>
      <c r="AD48" s="206"/>
      <c r="AE48" s="206"/>
      <c r="AF48" s="611"/>
      <c r="AG48" s="267"/>
      <c r="AH48" s="983"/>
      <c r="AI48" s="30" t="s">
        <v>291</v>
      </c>
      <c r="AJ48" s="951"/>
      <c r="AK48" s="992"/>
      <c r="AL48" s="951"/>
      <c r="AM48" s="992"/>
      <c r="AN48" s="984"/>
      <c r="AO48" s="30" t="s">
        <v>292</v>
      </c>
      <c r="AP48" s="274">
        <v>3300</v>
      </c>
      <c r="AQ48" s="275">
        <v>3700</v>
      </c>
      <c r="AR48" s="282">
        <v>2300</v>
      </c>
      <c r="AS48" s="277">
        <v>2300</v>
      </c>
      <c r="AT48" s="641"/>
      <c r="AU48" s="257"/>
      <c r="AV48" s="641"/>
      <c r="AW48" s="963"/>
      <c r="AX48" s="603"/>
      <c r="AY48" s="966"/>
      <c r="AZ48" s="641"/>
      <c r="BA48" s="103"/>
      <c r="BB48" s="641"/>
      <c r="BC48" s="969"/>
      <c r="BD48" s="971"/>
      <c r="BE48" s="971"/>
      <c r="BF48" s="973"/>
      <c r="BG48" s="641"/>
      <c r="BH48" s="287">
        <v>1160</v>
      </c>
      <c r="BI48" s="603"/>
      <c r="BJ48" s="287">
        <v>4130</v>
      </c>
      <c r="BK48" s="641"/>
      <c r="BL48" s="287">
        <v>2660</v>
      </c>
      <c r="BM48" s="641"/>
      <c r="BN48" s="960"/>
      <c r="BO48" s="604"/>
      <c r="BP48" s="948"/>
      <c r="BQ48" s="641"/>
      <c r="BR48" s="954"/>
      <c r="BS48" s="641"/>
      <c r="BT48" s="1038"/>
      <c r="BU48" s="603"/>
      <c r="BV48" s="1040"/>
      <c r="BW48" s="98"/>
      <c r="BX48" s="98"/>
      <c r="BY48" s="87"/>
      <c r="BZ48" s="85"/>
      <c r="CA48" s="85"/>
      <c r="CB48" s="85"/>
      <c r="CC48" s="85"/>
      <c r="CD48" s="85"/>
      <c r="CE48" s="85"/>
      <c r="CF48" s="85"/>
      <c r="CG48" s="85"/>
      <c r="CH48" s="85"/>
      <c r="CI48" s="85"/>
      <c r="CJ48" s="85"/>
      <c r="CK48" s="85"/>
      <c r="CL48" s="85"/>
    </row>
    <row r="49" spans="1:90" s="80" customFormat="1" ht="12.75" customHeight="1">
      <c r="A49" s="80" t="s">
        <v>362</v>
      </c>
      <c r="B49" s="646"/>
      <c r="C49" s="990"/>
      <c r="D49" s="985" t="s">
        <v>294</v>
      </c>
      <c r="E49" s="99" t="s">
        <v>295</v>
      </c>
      <c r="F49" s="83"/>
      <c r="G49" s="242">
        <v>106670</v>
      </c>
      <c r="H49" s="243">
        <v>182470</v>
      </c>
      <c r="I49" s="242">
        <v>102030</v>
      </c>
      <c r="J49" s="243">
        <v>177830</v>
      </c>
      <c r="K49" s="241" t="s">
        <v>115</v>
      </c>
      <c r="L49" s="244">
        <v>950</v>
      </c>
      <c r="M49" s="245">
        <v>1710</v>
      </c>
      <c r="N49" s="246" t="s">
        <v>287</v>
      </c>
      <c r="O49" s="244">
        <v>900</v>
      </c>
      <c r="P49" s="245">
        <v>1660</v>
      </c>
      <c r="Q49" s="246" t="s">
        <v>287</v>
      </c>
      <c r="R49" s="56"/>
      <c r="S49" s="206"/>
      <c r="T49" s="249"/>
      <c r="U49" s="1001"/>
      <c r="V49" s="159"/>
      <c r="W49" s="254" t="s">
        <v>363</v>
      </c>
      <c r="X49" s="603"/>
      <c r="Y49" s="255" t="s">
        <v>363</v>
      </c>
      <c r="Z49" s="169"/>
      <c r="AA49" s="613"/>
      <c r="AB49" s="165"/>
      <c r="AC49" s="982"/>
      <c r="AD49" s="206"/>
      <c r="AE49" s="206"/>
      <c r="AF49" s="611"/>
      <c r="AG49" s="267"/>
      <c r="AH49" s="983"/>
      <c r="AI49" s="30" t="s">
        <v>296</v>
      </c>
      <c r="AJ49" s="951"/>
      <c r="AK49" s="992"/>
      <c r="AL49" s="951"/>
      <c r="AM49" s="992"/>
      <c r="AN49" s="984"/>
      <c r="AO49" s="30" t="s">
        <v>297</v>
      </c>
      <c r="AP49" s="274">
        <v>2900</v>
      </c>
      <c r="AQ49" s="275">
        <v>3200</v>
      </c>
      <c r="AR49" s="282">
        <v>2000</v>
      </c>
      <c r="AS49" s="277">
        <v>2000</v>
      </c>
      <c r="AT49" s="641"/>
      <c r="AU49" s="254" t="s">
        <v>134</v>
      </c>
      <c r="AV49" s="641"/>
      <c r="AW49" s="963"/>
      <c r="AX49" s="603"/>
      <c r="AY49" s="966"/>
      <c r="AZ49" s="641"/>
      <c r="BA49" s="161"/>
      <c r="BB49" s="641"/>
      <c r="BC49" s="974">
        <v>0.01</v>
      </c>
      <c r="BD49" s="975">
        <v>0.03</v>
      </c>
      <c r="BE49" s="975">
        <v>0.04</v>
      </c>
      <c r="BF49" s="976">
        <v>0.06</v>
      </c>
      <c r="BG49" s="641"/>
      <c r="BH49" s="288">
        <v>10</v>
      </c>
      <c r="BI49" s="603"/>
      <c r="BJ49" s="288">
        <v>40</v>
      </c>
      <c r="BK49" s="641"/>
      <c r="BL49" s="288">
        <v>20</v>
      </c>
      <c r="BM49" s="641"/>
      <c r="BN49" s="960"/>
      <c r="BO49" s="604"/>
      <c r="BP49" s="948"/>
      <c r="BQ49" s="641"/>
      <c r="BR49" s="957">
        <v>0.95</v>
      </c>
      <c r="BS49" s="641"/>
      <c r="BT49" s="1041">
        <v>3100</v>
      </c>
      <c r="BU49" s="603"/>
      <c r="BV49" s="1040"/>
      <c r="BW49" s="98"/>
      <c r="BX49" s="98"/>
      <c r="BY49" s="87"/>
      <c r="BZ49" s="85"/>
      <c r="CA49" s="85"/>
      <c r="CB49" s="85"/>
      <c r="CC49" s="85"/>
      <c r="CD49" s="85"/>
      <c r="CE49" s="85"/>
      <c r="CF49" s="85"/>
      <c r="CG49" s="85"/>
      <c r="CH49" s="85"/>
      <c r="CI49" s="85"/>
      <c r="CJ49" s="85"/>
      <c r="CK49" s="85"/>
      <c r="CL49" s="85"/>
    </row>
    <row r="50" spans="1:90" s="80" customFormat="1" ht="12.75" customHeight="1">
      <c r="A50" s="80" t="s">
        <v>364</v>
      </c>
      <c r="B50" s="646"/>
      <c r="C50" s="990"/>
      <c r="D50" s="986"/>
      <c r="E50" s="86" t="s">
        <v>7</v>
      </c>
      <c r="F50" s="83"/>
      <c r="G50" s="190">
        <v>182470</v>
      </c>
      <c r="H50" s="191"/>
      <c r="I50" s="190">
        <v>177830</v>
      </c>
      <c r="J50" s="191"/>
      <c r="K50" s="241" t="s">
        <v>115</v>
      </c>
      <c r="L50" s="195">
        <v>1710</v>
      </c>
      <c r="M50" s="196"/>
      <c r="N50" s="197" t="s">
        <v>287</v>
      </c>
      <c r="O50" s="195">
        <v>1660</v>
      </c>
      <c r="P50" s="196"/>
      <c r="Q50" s="197" t="s">
        <v>287</v>
      </c>
      <c r="R50" s="56"/>
      <c r="S50" s="206"/>
      <c r="T50" s="250"/>
      <c r="U50" s="1001"/>
      <c r="V50" s="159"/>
      <c r="W50" s="254">
        <v>578000</v>
      </c>
      <c r="X50" s="603"/>
      <c r="Y50" s="255">
        <v>5780</v>
      </c>
      <c r="Z50" s="164"/>
      <c r="AA50" s="613"/>
      <c r="AB50" s="166"/>
      <c r="AC50" s="982"/>
      <c r="AD50" s="206"/>
      <c r="AE50" s="206"/>
      <c r="AF50" s="611"/>
      <c r="AG50" s="267"/>
      <c r="AH50" s="983"/>
      <c r="AI50" s="153" t="s">
        <v>299</v>
      </c>
      <c r="AJ50" s="952"/>
      <c r="AK50" s="993"/>
      <c r="AL50" s="952"/>
      <c r="AM50" s="993"/>
      <c r="AN50" s="984"/>
      <c r="AO50" s="153" t="s">
        <v>300</v>
      </c>
      <c r="AP50" s="278">
        <v>2600</v>
      </c>
      <c r="AQ50" s="279">
        <v>2900</v>
      </c>
      <c r="AR50" s="280">
        <v>1800</v>
      </c>
      <c r="AS50" s="281">
        <v>1800</v>
      </c>
      <c r="AT50" s="641"/>
      <c r="AU50" s="254">
        <v>3660</v>
      </c>
      <c r="AV50" s="641"/>
      <c r="AW50" s="964"/>
      <c r="AX50" s="603"/>
      <c r="AY50" s="967"/>
      <c r="AZ50" s="641"/>
      <c r="BA50" s="161"/>
      <c r="BB50" s="641"/>
      <c r="BC50" s="977"/>
      <c r="BD50" s="978"/>
      <c r="BE50" s="978"/>
      <c r="BF50" s="979"/>
      <c r="BG50" s="641"/>
      <c r="BH50" s="289"/>
      <c r="BI50" s="603"/>
      <c r="BJ50" s="290" t="s">
        <v>456</v>
      </c>
      <c r="BK50" s="641"/>
      <c r="BL50" s="290" t="s">
        <v>456</v>
      </c>
      <c r="BM50" s="641"/>
      <c r="BN50" s="961"/>
      <c r="BO50" s="604"/>
      <c r="BP50" s="949"/>
      <c r="BQ50" s="641"/>
      <c r="BR50" s="957"/>
      <c r="BS50" s="641"/>
      <c r="BT50" s="1041"/>
      <c r="BU50" s="603"/>
      <c r="BV50" s="1040"/>
      <c r="BW50" s="98"/>
      <c r="BX50" s="98"/>
      <c r="BY50" s="87"/>
      <c r="BZ50" s="85"/>
      <c r="CA50" s="85"/>
      <c r="CB50" s="85"/>
      <c r="CC50" s="85"/>
      <c r="CD50" s="85"/>
      <c r="CE50" s="85"/>
      <c r="CF50" s="85"/>
      <c r="CG50" s="85"/>
      <c r="CH50" s="85"/>
      <c r="CI50" s="85"/>
      <c r="CJ50" s="85"/>
      <c r="CK50" s="85"/>
      <c r="CL50" s="85"/>
    </row>
    <row r="51" spans="1:90" s="58" customFormat="1" ht="12.75" customHeight="1">
      <c r="A51" s="58" t="s">
        <v>365</v>
      </c>
      <c r="B51" s="646"/>
      <c r="C51" s="980" t="s">
        <v>366</v>
      </c>
      <c r="D51" s="637" t="s">
        <v>286</v>
      </c>
      <c r="E51" s="52" t="s">
        <v>21</v>
      </c>
      <c r="F51" s="53"/>
      <c r="G51" s="188">
        <v>36380</v>
      </c>
      <c r="H51" s="189">
        <v>43950</v>
      </c>
      <c r="I51" s="188">
        <v>32130</v>
      </c>
      <c r="J51" s="189">
        <v>39700</v>
      </c>
      <c r="K51" s="241" t="s">
        <v>115</v>
      </c>
      <c r="L51" s="192">
        <v>340</v>
      </c>
      <c r="M51" s="193">
        <v>410</v>
      </c>
      <c r="N51" s="194" t="s">
        <v>287</v>
      </c>
      <c r="O51" s="192">
        <v>300</v>
      </c>
      <c r="P51" s="193">
        <v>370</v>
      </c>
      <c r="Q51" s="194" t="s">
        <v>287</v>
      </c>
      <c r="R51" s="156" t="s">
        <v>452</v>
      </c>
      <c r="S51" s="198">
        <v>7570</v>
      </c>
      <c r="T51" s="247">
        <v>70</v>
      </c>
      <c r="U51" s="1001"/>
      <c r="V51" s="159"/>
      <c r="W51" s="257"/>
      <c r="X51" s="603"/>
      <c r="Y51" s="258"/>
      <c r="Z51" s="171"/>
      <c r="AA51" s="613"/>
      <c r="AB51" s="170"/>
      <c r="AC51" s="982"/>
      <c r="AD51" s="206"/>
      <c r="AE51" s="206"/>
      <c r="AF51" s="611"/>
      <c r="AG51" s="267"/>
      <c r="AH51" s="983" t="s">
        <v>452</v>
      </c>
      <c r="AI51" s="100" t="s">
        <v>288</v>
      </c>
      <c r="AJ51" s="950">
        <v>2500</v>
      </c>
      <c r="AK51" s="991">
        <v>2800</v>
      </c>
      <c r="AL51" s="950">
        <v>1800</v>
      </c>
      <c r="AM51" s="991">
        <v>1800</v>
      </c>
      <c r="AN51" s="984" t="s">
        <v>452</v>
      </c>
      <c r="AO51" s="100" t="s">
        <v>289</v>
      </c>
      <c r="AP51" s="270">
        <v>5500</v>
      </c>
      <c r="AQ51" s="271">
        <v>6200</v>
      </c>
      <c r="AR51" s="282">
        <v>3900</v>
      </c>
      <c r="AS51" s="277">
        <v>3900</v>
      </c>
      <c r="AT51" s="641"/>
      <c r="AU51" s="257"/>
      <c r="AV51" s="641" t="s">
        <v>457</v>
      </c>
      <c r="AW51" s="962">
        <v>1830</v>
      </c>
      <c r="AX51" s="603" t="s">
        <v>115</v>
      </c>
      <c r="AY51" s="965">
        <v>10</v>
      </c>
      <c r="AZ51" s="641"/>
      <c r="BA51" s="103"/>
      <c r="BB51" s="641" t="s">
        <v>454</v>
      </c>
      <c r="BC51" s="968" t="s">
        <v>519</v>
      </c>
      <c r="BD51" s="970" t="s">
        <v>519</v>
      </c>
      <c r="BE51" s="970" t="s">
        <v>519</v>
      </c>
      <c r="BF51" s="972" t="s">
        <v>519</v>
      </c>
      <c r="BG51" s="641" t="s">
        <v>454</v>
      </c>
      <c r="BH51" s="286"/>
      <c r="BI51" s="603" t="s">
        <v>454</v>
      </c>
      <c r="BJ51" s="286"/>
      <c r="BK51" s="641" t="s">
        <v>454</v>
      </c>
      <c r="BL51" s="286"/>
      <c r="BM51" s="641" t="s">
        <v>452</v>
      </c>
      <c r="BN51" s="959">
        <v>2170</v>
      </c>
      <c r="BO51" s="604" t="s">
        <v>109</v>
      </c>
      <c r="BP51" s="947">
        <v>20</v>
      </c>
      <c r="BQ51" s="641"/>
      <c r="BR51" s="953" t="s">
        <v>520</v>
      </c>
      <c r="BS51" s="641"/>
      <c r="BT51" s="1038" t="s">
        <v>486</v>
      </c>
      <c r="BU51" s="603" t="s">
        <v>109</v>
      </c>
      <c r="BV51" s="1040">
        <v>20</v>
      </c>
      <c r="BW51" s="97"/>
      <c r="BX51" s="97"/>
      <c r="BY51" s="24"/>
      <c r="BZ51" s="38"/>
      <c r="CA51" s="38"/>
      <c r="CB51" s="38"/>
      <c r="CC51" s="38"/>
      <c r="CD51" s="38"/>
      <c r="CE51" s="38"/>
      <c r="CF51" s="38"/>
      <c r="CG51" s="38"/>
      <c r="CH51" s="38"/>
      <c r="CI51" s="38"/>
      <c r="CJ51" s="38"/>
      <c r="CK51" s="38"/>
      <c r="CL51" s="38"/>
    </row>
    <row r="52" spans="1:90" s="58" customFormat="1" ht="12.75" customHeight="1">
      <c r="A52" s="58" t="s">
        <v>367</v>
      </c>
      <c r="B52" s="646"/>
      <c r="C52" s="981"/>
      <c r="D52" s="638"/>
      <c r="E52" s="101" t="s">
        <v>4</v>
      </c>
      <c r="F52" s="53"/>
      <c r="G52" s="242">
        <v>43950</v>
      </c>
      <c r="H52" s="243">
        <v>104960</v>
      </c>
      <c r="I52" s="242">
        <v>39700</v>
      </c>
      <c r="J52" s="243">
        <v>100710</v>
      </c>
      <c r="K52" s="241" t="s">
        <v>115</v>
      </c>
      <c r="L52" s="244">
        <v>410</v>
      </c>
      <c r="M52" s="245">
        <v>930</v>
      </c>
      <c r="N52" s="246" t="s">
        <v>287</v>
      </c>
      <c r="O52" s="244">
        <v>370</v>
      </c>
      <c r="P52" s="245">
        <v>890</v>
      </c>
      <c r="Q52" s="246" t="s">
        <v>287</v>
      </c>
      <c r="R52" s="156" t="s">
        <v>452</v>
      </c>
      <c r="S52" s="195">
        <v>7570</v>
      </c>
      <c r="T52" s="248">
        <v>70</v>
      </c>
      <c r="U52" s="1001"/>
      <c r="V52" s="159"/>
      <c r="W52" s="254" t="s">
        <v>368</v>
      </c>
      <c r="X52" s="603"/>
      <c r="Y52" s="255" t="s">
        <v>368</v>
      </c>
      <c r="Z52" s="169"/>
      <c r="AA52" s="613"/>
      <c r="AB52" s="165"/>
      <c r="AC52" s="982"/>
      <c r="AD52" s="206"/>
      <c r="AE52" s="206"/>
      <c r="AF52" s="611"/>
      <c r="AG52" s="267"/>
      <c r="AH52" s="983"/>
      <c r="AI52" s="30" t="s">
        <v>291</v>
      </c>
      <c r="AJ52" s="951"/>
      <c r="AK52" s="992"/>
      <c r="AL52" s="951"/>
      <c r="AM52" s="992"/>
      <c r="AN52" s="984"/>
      <c r="AO52" s="30" t="s">
        <v>292</v>
      </c>
      <c r="AP52" s="274">
        <v>3000</v>
      </c>
      <c r="AQ52" s="275">
        <v>3400</v>
      </c>
      <c r="AR52" s="282">
        <v>2100</v>
      </c>
      <c r="AS52" s="277">
        <v>2100</v>
      </c>
      <c r="AT52" s="641"/>
      <c r="AU52" s="254" t="s">
        <v>136</v>
      </c>
      <c r="AV52" s="641"/>
      <c r="AW52" s="963"/>
      <c r="AX52" s="603"/>
      <c r="AY52" s="966"/>
      <c r="AZ52" s="641"/>
      <c r="BA52" s="161"/>
      <c r="BB52" s="641"/>
      <c r="BC52" s="969"/>
      <c r="BD52" s="971"/>
      <c r="BE52" s="971"/>
      <c r="BF52" s="973"/>
      <c r="BG52" s="641"/>
      <c r="BH52" s="287">
        <v>1060</v>
      </c>
      <c r="BI52" s="603"/>
      <c r="BJ52" s="287">
        <v>3790</v>
      </c>
      <c r="BK52" s="641"/>
      <c r="BL52" s="287">
        <v>2440</v>
      </c>
      <c r="BM52" s="641"/>
      <c r="BN52" s="960"/>
      <c r="BO52" s="604"/>
      <c r="BP52" s="948"/>
      <c r="BQ52" s="641"/>
      <c r="BR52" s="954"/>
      <c r="BS52" s="641"/>
      <c r="BT52" s="1038"/>
      <c r="BU52" s="603"/>
      <c r="BV52" s="1040"/>
      <c r="BW52" s="97"/>
      <c r="BX52" s="97"/>
      <c r="BY52" s="24"/>
      <c r="BZ52" s="38"/>
      <c r="CA52" s="38"/>
      <c r="CB52" s="38"/>
      <c r="CC52" s="38"/>
      <c r="CD52" s="38"/>
      <c r="CE52" s="38"/>
      <c r="CF52" s="38"/>
      <c r="CG52" s="38"/>
      <c r="CH52" s="38"/>
      <c r="CI52" s="38"/>
      <c r="CJ52" s="38"/>
      <c r="CK52" s="38"/>
      <c r="CL52" s="38"/>
    </row>
    <row r="53" spans="1:90" s="58" customFormat="1" ht="12.75" customHeight="1">
      <c r="A53" s="58" t="s">
        <v>369</v>
      </c>
      <c r="B53" s="646"/>
      <c r="C53" s="981"/>
      <c r="D53" s="955" t="s">
        <v>294</v>
      </c>
      <c r="E53" s="101" t="s">
        <v>295</v>
      </c>
      <c r="F53" s="53"/>
      <c r="G53" s="242">
        <v>104960</v>
      </c>
      <c r="H53" s="243">
        <v>180760</v>
      </c>
      <c r="I53" s="242">
        <v>100710</v>
      </c>
      <c r="J53" s="243">
        <v>176510</v>
      </c>
      <c r="K53" s="241" t="s">
        <v>115</v>
      </c>
      <c r="L53" s="244">
        <v>930</v>
      </c>
      <c r="M53" s="245">
        <v>1690</v>
      </c>
      <c r="N53" s="246" t="s">
        <v>287</v>
      </c>
      <c r="O53" s="244">
        <v>890</v>
      </c>
      <c r="P53" s="245">
        <v>1650</v>
      </c>
      <c r="Q53" s="246" t="s">
        <v>287</v>
      </c>
      <c r="R53" s="56"/>
      <c r="S53" s="206"/>
      <c r="T53" s="249"/>
      <c r="U53" s="1001"/>
      <c r="V53" s="159"/>
      <c r="W53" s="254">
        <v>615300</v>
      </c>
      <c r="X53" s="603"/>
      <c r="Y53" s="255">
        <v>6150</v>
      </c>
      <c r="Z53" s="164"/>
      <c r="AA53" s="613"/>
      <c r="AB53" s="166"/>
      <c r="AC53" s="982"/>
      <c r="AD53" s="206"/>
      <c r="AE53" s="206"/>
      <c r="AF53" s="611"/>
      <c r="AG53" s="267"/>
      <c r="AH53" s="983"/>
      <c r="AI53" s="30" t="s">
        <v>296</v>
      </c>
      <c r="AJ53" s="951"/>
      <c r="AK53" s="992"/>
      <c r="AL53" s="951"/>
      <c r="AM53" s="992"/>
      <c r="AN53" s="984"/>
      <c r="AO53" s="30" t="s">
        <v>297</v>
      </c>
      <c r="AP53" s="274">
        <v>2600</v>
      </c>
      <c r="AQ53" s="275">
        <v>2900</v>
      </c>
      <c r="AR53" s="282">
        <v>1800</v>
      </c>
      <c r="AS53" s="277">
        <v>1800</v>
      </c>
      <c r="AT53" s="641"/>
      <c r="AU53" s="254">
        <v>3160</v>
      </c>
      <c r="AV53" s="641"/>
      <c r="AW53" s="963"/>
      <c r="AX53" s="603"/>
      <c r="AY53" s="966"/>
      <c r="AZ53" s="641"/>
      <c r="BA53" s="161"/>
      <c r="BB53" s="641"/>
      <c r="BC53" s="974">
        <v>0.02</v>
      </c>
      <c r="BD53" s="975">
        <v>0.03</v>
      </c>
      <c r="BE53" s="975">
        <v>0.05</v>
      </c>
      <c r="BF53" s="976">
        <v>0.06</v>
      </c>
      <c r="BG53" s="641"/>
      <c r="BH53" s="288">
        <v>10</v>
      </c>
      <c r="BI53" s="603"/>
      <c r="BJ53" s="288">
        <v>30</v>
      </c>
      <c r="BK53" s="641"/>
      <c r="BL53" s="288">
        <v>20</v>
      </c>
      <c r="BM53" s="641"/>
      <c r="BN53" s="960"/>
      <c r="BO53" s="604"/>
      <c r="BP53" s="948"/>
      <c r="BQ53" s="641"/>
      <c r="BR53" s="957">
        <v>0.95</v>
      </c>
      <c r="BS53" s="641"/>
      <c r="BT53" s="1041">
        <v>2580</v>
      </c>
      <c r="BU53" s="603"/>
      <c r="BV53" s="1040"/>
      <c r="BW53" s="97"/>
      <c r="BX53" s="97"/>
      <c r="BY53" s="24"/>
      <c r="BZ53" s="38"/>
      <c r="CA53" s="38"/>
      <c r="CB53" s="38"/>
      <c r="CC53" s="38"/>
      <c r="CD53" s="38"/>
      <c r="CE53" s="38"/>
      <c r="CF53" s="38"/>
      <c r="CG53" s="38"/>
      <c r="CH53" s="38"/>
      <c r="CI53" s="38"/>
      <c r="CJ53" s="38"/>
      <c r="CK53" s="38"/>
      <c r="CL53" s="38"/>
    </row>
    <row r="54" spans="1:90" s="58" customFormat="1" ht="12.75" customHeight="1">
      <c r="A54" s="58" t="s">
        <v>370</v>
      </c>
      <c r="B54" s="646"/>
      <c r="C54" s="981"/>
      <c r="D54" s="956"/>
      <c r="E54" s="57" t="s">
        <v>7</v>
      </c>
      <c r="F54" s="53"/>
      <c r="G54" s="190">
        <v>180760</v>
      </c>
      <c r="H54" s="191"/>
      <c r="I54" s="190">
        <v>176510</v>
      </c>
      <c r="J54" s="191"/>
      <c r="K54" s="241" t="s">
        <v>115</v>
      </c>
      <c r="L54" s="195">
        <v>1690</v>
      </c>
      <c r="M54" s="196"/>
      <c r="N54" s="197" t="s">
        <v>287</v>
      </c>
      <c r="O54" s="195">
        <v>1650</v>
      </c>
      <c r="P54" s="196"/>
      <c r="Q54" s="197" t="s">
        <v>287</v>
      </c>
      <c r="R54" s="56"/>
      <c r="S54" s="206"/>
      <c r="T54" s="250"/>
      <c r="U54" s="1001"/>
      <c r="V54" s="159"/>
      <c r="W54" s="257"/>
      <c r="X54" s="603"/>
      <c r="Y54" s="258"/>
      <c r="Z54" s="171"/>
      <c r="AA54" s="613"/>
      <c r="AB54" s="170"/>
      <c r="AC54" s="982"/>
      <c r="AD54" s="206"/>
      <c r="AE54" s="206"/>
      <c r="AF54" s="611"/>
      <c r="AG54" s="267"/>
      <c r="AH54" s="983"/>
      <c r="AI54" s="153" t="s">
        <v>299</v>
      </c>
      <c r="AJ54" s="952"/>
      <c r="AK54" s="993"/>
      <c r="AL54" s="952"/>
      <c r="AM54" s="993"/>
      <c r="AN54" s="984"/>
      <c r="AO54" s="153" t="s">
        <v>300</v>
      </c>
      <c r="AP54" s="278">
        <v>2400</v>
      </c>
      <c r="AQ54" s="279">
        <v>2600</v>
      </c>
      <c r="AR54" s="280">
        <v>1600</v>
      </c>
      <c r="AS54" s="281">
        <v>1600</v>
      </c>
      <c r="AT54" s="641"/>
      <c r="AU54" s="257"/>
      <c r="AV54" s="641"/>
      <c r="AW54" s="964"/>
      <c r="AX54" s="603"/>
      <c r="AY54" s="967"/>
      <c r="AZ54" s="641"/>
      <c r="BA54" s="103"/>
      <c r="BB54" s="641"/>
      <c r="BC54" s="977"/>
      <c r="BD54" s="978"/>
      <c r="BE54" s="978"/>
      <c r="BF54" s="979"/>
      <c r="BG54" s="641"/>
      <c r="BH54" s="289"/>
      <c r="BI54" s="603"/>
      <c r="BJ54" s="290" t="s">
        <v>456</v>
      </c>
      <c r="BK54" s="641"/>
      <c r="BL54" s="290" t="s">
        <v>456</v>
      </c>
      <c r="BM54" s="641"/>
      <c r="BN54" s="961"/>
      <c r="BO54" s="604"/>
      <c r="BP54" s="949"/>
      <c r="BQ54" s="641"/>
      <c r="BR54" s="957"/>
      <c r="BS54" s="641"/>
      <c r="BT54" s="1041"/>
      <c r="BU54" s="603"/>
      <c r="BV54" s="1040"/>
      <c r="BW54" s="97"/>
      <c r="BX54" s="97"/>
      <c r="BY54" s="24"/>
      <c r="BZ54" s="38"/>
      <c r="CA54" s="38"/>
      <c r="CB54" s="38"/>
      <c r="CC54" s="38"/>
      <c r="CD54" s="38"/>
      <c r="CE54" s="38"/>
      <c r="CF54" s="38"/>
      <c r="CG54" s="38"/>
      <c r="CH54" s="38"/>
      <c r="CI54" s="38"/>
      <c r="CJ54" s="38"/>
      <c r="CK54" s="38"/>
      <c r="CL54" s="38"/>
    </row>
    <row r="55" spans="1:90" s="80" customFormat="1" ht="12.75" customHeight="1">
      <c r="A55" s="80" t="s">
        <v>371</v>
      </c>
      <c r="B55" s="646"/>
      <c r="C55" s="989" t="s">
        <v>372</v>
      </c>
      <c r="D55" s="633" t="s">
        <v>286</v>
      </c>
      <c r="E55" s="82" t="s">
        <v>21</v>
      </c>
      <c r="F55" s="83"/>
      <c r="G55" s="188">
        <v>34940</v>
      </c>
      <c r="H55" s="189">
        <v>42510</v>
      </c>
      <c r="I55" s="188">
        <v>31020</v>
      </c>
      <c r="J55" s="189">
        <v>38590</v>
      </c>
      <c r="K55" s="241" t="s">
        <v>115</v>
      </c>
      <c r="L55" s="192">
        <v>330</v>
      </c>
      <c r="M55" s="193">
        <v>400</v>
      </c>
      <c r="N55" s="194" t="s">
        <v>287</v>
      </c>
      <c r="O55" s="192">
        <v>290</v>
      </c>
      <c r="P55" s="193">
        <v>360</v>
      </c>
      <c r="Q55" s="194" t="s">
        <v>287</v>
      </c>
      <c r="R55" s="156" t="s">
        <v>457</v>
      </c>
      <c r="S55" s="198">
        <v>7570</v>
      </c>
      <c r="T55" s="247">
        <v>70</v>
      </c>
      <c r="U55" s="1001"/>
      <c r="V55" s="159"/>
      <c r="W55" s="254" t="s">
        <v>373</v>
      </c>
      <c r="X55" s="603"/>
      <c r="Y55" s="255" t="s">
        <v>373</v>
      </c>
      <c r="Z55" s="169"/>
      <c r="AA55" s="613"/>
      <c r="AB55" s="165"/>
      <c r="AC55" s="982"/>
      <c r="AD55" s="206"/>
      <c r="AE55" s="206"/>
      <c r="AF55" s="611"/>
      <c r="AG55" s="267"/>
      <c r="AH55" s="983" t="s">
        <v>452</v>
      </c>
      <c r="AI55" s="100" t="s">
        <v>288</v>
      </c>
      <c r="AJ55" s="950">
        <v>2300</v>
      </c>
      <c r="AK55" s="991">
        <v>2600</v>
      </c>
      <c r="AL55" s="950">
        <v>1600</v>
      </c>
      <c r="AM55" s="991">
        <v>1600</v>
      </c>
      <c r="AN55" s="984" t="s">
        <v>452</v>
      </c>
      <c r="AO55" s="100" t="s">
        <v>289</v>
      </c>
      <c r="AP55" s="270">
        <v>5100</v>
      </c>
      <c r="AQ55" s="271">
        <v>5700</v>
      </c>
      <c r="AR55" s="282">
        <v>3500</v>
      </c>
      <c r="AS55" s="277">
        <v>3500</v>
      </c>
      <c r="AT55" s="641"/>
      <c r="AU55" s="254" t="s">
        <v>138</v>
      </c>
      <c r="AV55" s="641" t="s">
        <v>452</v>
      </c>
      <c r="AW55" s="962">
        <v>1680</v>
      </c>
      <c r="AX55" s="603" t="s">
        <v>115</v>
      </c>
      <c r="AY55" s="965">
        <v>10</v>
      </c>
      <c r="AZ55" s="641"/>
      <c r="BA55" s="161"/>
      <c r="BB55" s="641" t="s">
        <v>454</v>
      </c>
      <c r="BC55" s="968" t="s">
        <v>519</v>
      </c>
      <c r="BD55" s="970" t="s">
        <v>519</v>
      </c>
      <c r="BE55" s="970" t="s">
        <v>519</v>
      </c>
      <c r="BF55" s="972" t="s">
        <v>519</v>
      </c>
      <c r="BG55" s="641" t="s">
        <v>454</v>
      </c>
      <c r="BH55" s="286"/>
      <c r="BI55" s="603" t="s">
        <v>454</v>
      </c>
      <c r="BJ55" s="286"/>
      <c r="BK55" s="641" t="s">
        <v>454</v>
      </c>
      <c r="BL55" s="286"/>
      <c r="BM55" s="641" t="s">
        <v>452</v>
      </c>
      <c r="BN55" s="959">
        <v>2000</v>
      </c>
      <c r="BO55" s="604" t="s">
        <v>109</v>
      </c>
      <c r="BP55" s="947">
        <v>20</v>
      </c>
      <c r="BQ55" s="641"/>
      <c r="BR55" s="953" t="s">
        <v>520</v>
      </c>
      <c r="BS55" s="641"/>
      <c r="BT55" s="1038" t="s">
        <v>487</v>
      </c>
      <c r="BU55" s="603" t="s">
        <v>109</v>
      </c>
      <c r="BV55" s="1040">
        <v>20</v>
      </c>
      <c r="BW55" s="98"/>
      <c r="BX55" s="98"/>
      <c r="BY55" s="87"/>
      <c r="BZ55" s="85"/>
      <c r="CA55" s="85"/>
      <c r="CB55" s="85"/>
      <c r="CC55" s="85"/>
      <c r="CD55" s="85"/>
      <c r="CE55" s="85"/>
      <c r="CF55" s="85"/>
      <c r="CG55" s="85"/>
      <c r="CH55" s="85"/>
      <c r="CI55" s="85"/>
      <c r="CJ55" s="85"/>
      <c r="CK55" s="85"/>
      <c r="CL55" s="85"/>
    </row>
    <row r="56" spans="1:90" s="80" customFormat="1" ht="12.75" customHeight="1">
      <c r="A56" s="80" t="s">
        <v>374</v>
      </c>
      <c r="B56" s="646"/>
      <c r="C56" s="990"/>
      <c r="D56" s="643"/>
      <c r="E56" s="99" t="s">
        <v>4</v>
      </c>
      <c r="F56" s="83"/>
      <c r="G56" s="242">
        <v>42510</v>
      </c>
      <c r="H56" s="243">
        <v>103520</v>
      </c>
      <c r="I56" s="242">
        <v>38590</v>
      </c>
      <c r="J56" s="243">
        <v>99600</v>
      </c>
      <c r="K56" s="241" t="s">
        <v>115</v>
      </c>
      <c r="L56" s="244">
        <v>400</v>
      </c>
      <c r="M56" s="245">
        <v>920</v>
      </c>
      <c r="N56" s="246" t="s">
        <v>287</v>
      </c>
      <c r="O56" s="244">
        <v>360</v>
      </c>
      <c r="P56" s="245">
        <v>880</v>
      </c>
      <c r="Q56" s="246" t="s">
        <v>287</v>
      </c>
      <c r="R56" s="156" t="s">
        <v>452</v>
      </c>
      <c r="S56" s="195">
        <v>7570</v>
      </c>
      <c r="T56" s="248">
        <v>70</v>
      </c>
      <c r="U56" s="1001"/>
      <c r="V56" s="159"/>
      <c r="W56" s="254">
        <v>652700</v>
      </c>
      <c r="X56" s="603"/>
      <c r="Y56" s="255">
        <v>6520</v>
      </c>
      <c r="Z56" s="164"/>
      <c r="AA56" s="613"/>
      <c r="AB56" s="166"/>
      <c r="AC56" s="982"/>
      <c r="AD56" s="206"/>
      <c r="AE56" s="206"/>
      <c r="AF56" s="611"/>
      <c r="AG56" s="267"/>
      <c r="AH56" s="983"/>
      <c r="AI56" s="30" t="s">
        <v>291</v>
      </c>
      <c r="AJ56" s="951"/>
      <c r="AK56" s="992"/>
      <c r="AL56" s="951"/>
      <c r="AM56" s="992"/>
      <c r="AN56" s="984"/>
      <c r="AO56" s="30" t="s">
        <v>292</v>
      </c>
      <c r="AP56" s="274">
        <v>2800</v>
      </c>
      <c r="AQ56" s="275">
        <v>3100</v>
      </c>
      <c r="AR56" s="282">
        <v>1900</v>
      </c>
      <c r="AS56" s="277">
        <v>1900</v>
      </c>
      <c r="AT56" s="641"/>
      <c r="AU56" s="254">
        <v>2810</v>
      </c>
      <c r="AV56" s="641"/>
      <c r="AW56" s="963"/>
      <c r="AX56" s="603"/>
      <c r="AY56" s="966"/>
      <c r="AZ56" s="641"/>
      <c r="BA56" s="161"/>
      <c r="BB56" s="641"/>
      <c r="BC56" s="969"/>
      <c r="BD56" s="971"/>
      <c r="BE56" s="971"/>
      <c r="BF56" s="973"/>
      <c r="BG56" s="641"/>
      <c r="BH56" s="287">
        <v>980</v>
      </c>
      <c r="BI56" s="603"/>
      <c r="BJ56" s="287">
        <v>3490</v>
      </c>
      <c r="BK56" s="641"/>
      <c r="BL56" s="287">
        <v>2250</v>
      </c>
      <c r="BM56" s="641"/>
      <c r="BN56" s="960"/>
      <c r="BO56" s="604"/>
      <c r="BP56" s="948"/>
      <c r="BQ56" s="641"/>
      <c r="BR56" s="954"/>
      <c r="BS56" s="641"/>
      <c r="BT56" s="1038"/>
      <c r="BU56" s="603"/>
      <c r="BV56" s="1040"/>
      <c r="BW56" s="98"/>
      <c r="BX56" s="98"/>
      <c r="BY56" s="87"/>
      <c r="BZ56" s="85"/>
      <c r="CA56" s="85"/>
      <c r="CB56" s="85"/>
      <c r="CC56" s="85"/>
      <c r="CD56" s="85"/>
      <c r="CE56" s="85"/>
      <c r="CF56" s="85"/>
      <c r="CG56" s="85"/>
      <c r="CH56" s="85"/>
      <c r="CI56" s="85"/>
      <c r="CJ56" s="85"/>
      <c r="CK56" s="85"/>
      <c r="CL56" s="85"/>
    </row>
    <row r="57" spans="1:90" s="80" customFormat="1" ht="12.75" customHeight="1">
      <c r="A57" s="80" t="s">
        <v>375</v>
      </c>
      <c r="B57" s="646"/>
      <c r="C57" s="990"/>
      <c r="D57" s="985" t="s">
        <v>294</v>
      </c>
      <c r="E57" s="99" t="s">
        <v>295</v>
      </c>
      <c r="F57" s="83"/>
      <c r="G57" s="242">
        <v>103520</v>
      </c>
      <c r="H57" s="243">
        <v>179320</v>
      </c>
      <c r="I57" s="242">
        <v>99600</v>
      </c>
      <c r="J57" s="243">
        <v>175400</v>
      </c>
      <c r="K57" s="241" t="s">
        <v>115</v>
      </c>
      <c r="L57" s="244">
        <v>920</v>
      </c>
      <c r="M57" s="245">
        <v>1680</v>
      </c>
      <c r="N57" s="246" t="s">
        <v>287</v>
      </c>
      <c r="O57" s="244">
        <v>880</v>
      </c>
      <c r="P57" s="245">
        <v>1640</v>
      </c>
      <c r="Q57" s="246" t="s">
        <v>287</v>
      </c>
      <c r="R57" s="56"/>
      <c r="S57" s="206"/>
      <c r="T57" s="249"/>
      <c r="U57" s="1001"/>
      <c r="V57" s="159"/>
      <c r="W57" s="257"/>
      <c r="X57" s="603"/>
      <c r="Y57" s="258"/>
      <c r="Z57" s="171"/>
      <c r="AA57" s="613"/>
      <c r="AB57" s="170"/>
      <c r="AC57" s="982"/>
      <c r="AD57" s="206"/>
      <c r="AE57" s="206"/>
      <c r="AF57" s="611"/>
      <c r="AG57" s="267"/>
      <c r="AH57" s="983"/>
      <c r="AI57" s="30" t="s">
        <v>296</v>
      </c>
      <c r="AJ57" s="951"/>
      <c r="AK57" s="992"/>
      <c r="AL57" s="951"/>
      <c r="AM57" s="992"/>
      <c r="AN57" s="984"/>
      <c r="AO57" s="30" t="s">
        <v>297</v>
      </c>
      <c r="AP57" s="274">
        <v>2400</v>
      </c>
      <c r="AQ57" s="275">
        <v>2700</v>
      </c>
      <c r="AR57" s="282">
        <v>1700</v>
      </c>
      <c r="AS57" s="277">
        <v>1700</v>
      </c>
      <c r="AT57" s="641"/>
      <c r="AU57" s="257"/>
      <c r="AV57" s="641"/>
      <c r="AW57" s="963"/>
      <c r="AX57" s="603"/>
      <c r="AY57" s="966"/>
      <c r="AZ57" s="641"/>
      <c r="BA57" s="103"/>
      <c r="BB57" s="641"/>
      <c r="BC57" s="974">
        <v>0.02</v>
      </c>
      <c r="BD57" s="975">
        <v>0.03</v>
      </c>
      <c r="BE57" s="975">
        <v>0.05</v>
      </c>
      <c r="BF57" s="976">
        <v>0.06</v>
      </c>
      <c r="BG57" s="641"/>
      <c r="BH57" s="288">
        <v>10</v>
      </c>
      <c r="BI57" s="603"/>
      <c r="BJ57" s="288">
        <v>30</v>
      </c>
      <c r="BK57" s="641"/>
      <c r="BL57" s="288">
        <v>20</v>
      </c>
      <c r="BM57" s="641"/>
      <c r="BN57" s="960"/>
      <c r="BO57" s="604"/>
      <c r="BP57" s="948"/>
      <c r="BQ57" s="641"/>
      <c r="BR57" s="957">
        <v>0.97</v>
      </c>
      <c r="BS57" s="641"/>
      <c r="BT57" s="1041">
        <v>2210</v>
      </c>
      <c r="BU57" s="603"/>
      <c r="BV57" s="1040"/>
      <c r="BW57" s="98"/>
      <c r="BX57" s="98"/>
      <c r="BY57" s="87"/>
      <c r="BZ57" s="85"/>
      <c r="CA57" s="85"/>
      <c r="CB57" s="85"/>
      <c r="CC57" s="85"/>
      <c r="CD57" s="85"/>
      <c r="CE57" s="85"/>
      <c r="CF57" s="85"/>
      <c r="CG57" s="85"/>
      <c r="CH57" s="85"/>
      <c r="CI57" s="85"/>
      <c r="CJ57" s="85"/>
      <c r="CK57" s="85"/>
      <c r="CL57" s="85"/>
    </row>
    <row r="58" spans="1:90" s="80" customFormat="1" ht="12.75" customHeight="1">
      <c r="A58" s="80" t="s">
        <v>376</v>
      </c>
      <c r="B58" s="646"/>
      <c r="C58" s="990"/>
      <c r="D58" s="986"/>
      <c r="E58" s="86" t="s">
        <v>7</v>
      </c>
      <c r="F58" s="83"/>
      <c r="G58" s="190">
        <v>179320</v>
      </c>
      <c r="H58" s="191"/>
      <c r="I58" s="190">
        <v>175400</v>
      </c>
      <c r="J58" s="191"/>
      <c r="K58" s="241" t="s">
        <v>115</v>
      </c>
      <c r="L58" s="195">
        <v>1680</v>
      </c>
      <c r="M58" s="196"/>
      <c r="N58" s="197" t="s">
        <v>287</v>
      </c>
      <c r="O58" s="195">
        <v>1640</v>
      </c>
      <c r="P58" s="196"/>
      <c r="Q58" s="197" t="s">
        <v>287</v>
      </c>
      <c r="R58" s="56"/>
      <c r="S58" s="206"/>
      <c r="T58" s="250"/>
      <c r="U58" s="1001"/>
      <c r="V58" s="159"/>
      <c r="W58" s="254" t="s">
        <v>377</v>
      </c>
      <c r="X58" s="603"/>
      <c r="Y58" s="255" t="s">
        <v>377</v>
      </c>
      <c r="Z58" s="169"/>
      <c r="AA58" s="613"/>
      <c r="AB58" s="165"/>
      <c r="AC58" s="982"/>
      <c r="AD58" s="206"/>
      <c r="AE58" s="206"/>
      <c r="AF58" s="611"/>
      <c r="AG58" s="267"/>
      <c r="AH58" s="983"/>
      <c r="AI58" s="153" t="s">
        <v>299</v>
      </c>
      <c r="AJ58" s="952"/>
      <c r="AK58" s="993"/>
      <c r="AL58" s="952"/>
      <c r="AM58" s="993"/>
      <c r="AN58" s="984"/>
      <c r="AO58" s="153" t="s">
        <v>300</v>
      </c>
      <c r="AP58" s="278">
        <v>2200</v>
      </c>
      <c r="AQ58" s="279">
        <v>2400</v>
      </c>
      <c r="AR58" s="280">
        <v>1500</v>
      </c>
      <c r="AS58" s="281">
        <v>1500</v>
      </c>
      <c r="AT58" s="641"/>
      <c r="AU58" s="254" t="s">
        <v>140</v>
      </c>
      <c r="AV58" s="641"/>
      <c r="AW58" s="964"/>
      <c r="AX58" s="603"/>
      <c r="AY58" s="967"/>
      <c r="AZ58" s="641"/>
      <c r="BA58" s="161"/>
      <c r="BB58" s="641"/>
      <c r="BC58" s="977"/>
      <c r="BD58" s="978"/>
      <c r="BE58" s="978"/>
      <c r="BF58" s="979"/>
      <c r="BG58" s="641"/>
      <c r="BH58" s="289"/>
      <c r="BI58" s="603"/>
      <c r="BJ58" s="290" t="s">
        <v>456</v>
      </c>
      <c r="BK58" s="641"/>
      <c r="BL58" s="290" t="s">
        <v>456</v>
      </c>
      <c r="BM58" s="641"/>
      <c r="BN58" s="961"/>
      <c r="BO58" s="604"/>
      <c r="BP58" s="949"/>
      <c r="BQ58" s="641"/>
      <c r="BR58" s="957"/>
      <c r="BS58" s="641"/>
      <c r="BT58" s="1041"/>
      <c r="BU58" s="603"/>
      <c r="BV58" s="1040"/>
      <c r="BW58" s="98"/>
      <c r="BX58" s="98"/>
      <c r="BY58" s="87"/>
      <c r="BZ58" s="85"/>
      <c r="CA58" s="85"/>
      <c r="CB58" s="85"/>
      <c r="CC58" s="85"/>
      <c r="CD58" s="85"/>
      <c r="CE58" s="85"/>
      <c r="CF58" s="85"/>
      <c r="CG58" s="85"/>
      <c r="CH58" s="85"/>
      <c r="CI58" s="85"/>
      <c r="CJ58" s="85"/>
      <c r="CK58" s="85"/>
      <c r="CL58" s="85"/>
    </row>
    <row r="59" spans="1:90" s="58" customFormat="1" ht="12.75" customHeight="1">
      <c r="A59" s="58" t="s">
        <v>378</v>
      </c>
      <c r="B59" s="646"/>
      <c r="C59" s="980" t="s">
        <v>379</v>
      </c>
      <c r="D59" s="637" t="s">
        <v>286</v>
      </c>
      <c r="E59" s="52" t="s">
        <v>21</v>
      </c>
      <c r="F59" s="53"/>
      <c r="G59" s="188">
        <v>33740</v>
      </c>
      <c r="H59" s="189">
        <v>41310</v>
      </c>
      <c r="I59" s="188">
        <v>30100</v>
      </c>
      <c r="J59" s="189">
        <v>37670</v>
      </c>
      <c r="K59" s="241" t="s">
        <v>115</v>
      </c>
      <c r="L59" s="192">
        <v>310</v>
      </c>
      <c r="M59" s="193">
        <v>380</v>
      </c>
      <c r="N59" s="194" t="s">
        <v>287</v>
      </c>
      <c r="O59" s="192">
        <v>280</v>
      </c>
      <c r="P59" s="193">
        <v>350</v>
      </c>
      <c r="Q59" s="194" t="s">
        <v>287</v>
      </c>
      <c r="R59" s="156" t="s">
        <v>457</v>
      </c>
      <c r="S59" s="198">
        <v>7570</v>
      </c>
      <c r="T59" s="247">
        <v>70</v>
      </c>
      <c r="U59" s="1001"/>
      <c r="V59" s="159"/>
      <c r="W59" s="254">
        <v>690000</v>
      </c>
      <c r="X59" s="603"/>
      <c r="Y59" s="255">
        <v>6900</v>
      </c>
      <c r="Z59" s="164"/>
      <c r="AA59" s="613"/>
      <c r="AB59" s="166"/>
      <c r="AC59" s="982"/>
      <c r="AD59" s="206"/>
      <c r="AE59" s="206"/>
      <c r="AF59" s="611"/>
      <c r="AG59" s="267"/>
      <c r="AH59" s="983" t="s">
        <v>452</v>
      </c>
      <c r="AI59" s="100" t="s">
        <v>288</v>
      </c>
      <c r="AJ59" s="950">
        <v>2500</v>
      </c>
      <c r="AK59" s="991">
        <v>2800</v>
      </c>
      <c r="AL59" s="950">
        <v>1700</v>
      </c>
      <c r="AM59" s="991">
        <v>1700</v>
      </c>
      <c r="AN59" s="984" t="s">
        <v>452</v>
      </c>
      <c r="AO59" s="100" t="s">
        <v>289</v>
      </c>
      <c r="AP59" s="270">
        <v>5500</v>
      </c>
      <c r="AQ59" s="271">
        <v>6200</v>
      </c>
      <c r="AR59" s="282">
        <v>3900</v>
      </c>
      <c r="AS59" s="277">
        <v>3900</v>
      </c>
      <c r="AT59" s="641"/>
      <c r="AU59" s="254">
        <v>2540</v>
      </c>
      <c r="AV59" s="641" t="s">
        <v>452</v>
      </c>
      <c r="AW59" s="962">
        <v>1560</v>
      </c>
      <c r="AX59" s="603" t="s">
        <v>115</v>
      </c>
      <c r="AY59" s="965">
        <v>10</v>
      </c>
      <c r="AZ59" s="641"/>
      <c r="BA59" s="161"/>
      <c r="BB59" s="641" t="s">
        <v>454</v>
      </c>
      <c r="BC59" s="968" t="s">
        <v>519</v>
      </c>
      <c r="BD59" s="970" t="s">
        <v>519</v>
      </c>
      <c r="BE59" s="970" t="s">
        <v>519</v>
      </c>
      <c r="BF59" s="972" t="s">
        <v>519</v>
      </c>
      <c r="BG59" s="641" t="s">
        <v>454</v>
      </c>
      <c r="BH59" s="286"/>
      <c r="BI59" s="603" t="s">
        <v>454</v>
      </c>
      <c r="BJ59" s="286"/>
      <c r="BK59" s="641" t="s">
        <v>454</v>
      </c>
      <c r="BL59" s="286"/>
      <c r="BM59" s="641" t="s">
        <v>452</v>
      </c>
      <c r="BN59" s="959">
        <v>1860</v>
      </c>
      <c r="BO59" s="604" t="s">
        <v>109</v>
      </c>
      <c r="BP59" s="947">
        <v>10</v>
      </c>
      <c r="BQ59" s="641"/>
      <c r="BR59" s="953" t="s">
        <v>520</v>
      </c>
      <c r="BS59" s="641"/>
      <c r="BT59" s="1038" t="s">
        <v>488</v>
      </c>
      <c r="BU59" s="603" t="s">
        <v>109</v>
      </c>
      <c r="BV59" s="1040">
        <v>10</v>
      </c>
      <c r="BW59" s="97"/>
      <c r="BX59" s="97"/>
      <c r="BY59" s="24"/>
      <c r="BZ59" s="38"/>
      <c r="CA59" s="38"/>
      <c r="CB59" s="38"/>
      <c r="CC59" s="38"/>
      <c r="CD59" s="38"/>
      <c r="CE59" s="38"/>
      <c r="CF59" s="38"/>
      <c r="CG59" s="38"/>
      <c r="CH59" s="38"/>
      <c r="CI59" s="38"/>
      <c r="CJ59" s="38"/>
      <c r="CK59" s="38"/>
      <c r="CL59" s="38"/>
    </row>
    <row r="60" spans="1:90" s="58" customFormat="1" ht="12.75" customHeight="1">
      <c r="A60" s="58" t="s">
        <v>380</v>
      </c>
      <c r="B60" s="646"/>
      <c r="C60" s="981"/>
      <c r="D60" s="638"/>
      <c r="E60" s="101" t="s">
        <v>4</v>
      </c>
      <c r="F60" s="53"/>
      <c r="G60" s="242">
        <v>41310</v>
      </c>
      <c r="H60" s="243">
        <v>102320</v>
      </c>
      <c r="I60" s="242">
        <v>37670</v>
      </c>
      <c r="J60" s="243">
        <v>98680</v>
      </c>
      <c r="K60" s="241" t="s">
        <v>115</v>
      </c>
      <c r="L60" s="244">
        <v>380</v>
      </c>
      <c r="M60" s="245">
        <v>910</v>
      </c>
      <c r="N60" s="246" t="s">
        <v>287</v>
      </c>
      <c r="O60" s="244">
        <v>350</v>
      </c>
      <c r="P60" s="245">
        <v>870</v>
      </c>
      <c r="Q60" s="246" t="s">
        <v>287</v>
      </c>
      <c r="R60" s="156" t="s">
        <v>452</v>
      </c>
      <c r="S60" s="195">
        <v>7570</v>
      </c>
      <c r="T60" s="248">
        <v>70</v>
      </c>
      <c r="U60" s="1001"/>
      <c r="V60" s="159"/>
      <c r="W60" s="257"/>
      <c r="X60" s="603"/>
      <c r="Y60" s="258"/>
      <c r="Z60" s="171"/>
      <c r="AA60" s="613"/>
      <c r="AB60" s="170"/>
      <c r="AC60" s="982"/>
      <c r="AD60" s="206"/>
      <c r="AE60" s="206"/>
      <c r="AF60" s="611"/>
      <c r="AG60" s="267"/>
      <c r="AH60" s="983"/>
      <c r="AI60" s="30" t="s">
        <v>291</v>
      </c>
      <c r="AJ60" s="951"/>
      <c r="AK60" s="992"/>
      <c r="AL60" s="951"/>
      <c r="AM60" s="992"/>
      <c r="AN60" s="984"/>
      <c r="AO60" s="30" t="s">
        <v>292</v>
      </c>
      <c r="AP60" s="274">
        <v>3000</v>
      </c>
      <c r="AQ60" s="275">
        <v>3400</v>
      </c>
      <c r="AR60" s="282">
        <v>2100</v>
      </c>
      <c r="AS60" s="277">
        <v>2100</v>
      </c>
      <c r="AT60" s="641"/>
      <c r="AU60" s="257"/>
      <c r="AV60" s="641"/>
      <c r="AW60" s="963"/>
      <c r="AX60" s="603"/>
      <c r="AY60" s="966"/>
      <c r="AZ60" s="641"/>
      <c r="BA60" s="103"/>
      <c r="BB60" s="641"/>
      <c r="BC60" s="969"/>
      <c r="BD60" s="971"/>
      <c r="BE60" s="971"/>
      <c r="BF60" s="973"/>
      <c r="BG60" s="641"/>
      <c r="BH60" s="287">
        <v>910</v>
      </c>
      <c r="BI60" s="603"/>
      <c r="BJ60" s="287">
        <v>3240</v>
      </c>
      <c r="BK60" s="641"/>
      <c r="BL60" s="287">
        <v>2090</v>
      </c>
      <c r="BM60" s="641"/>
      <c r="BN60" s="960"/>
      <c r="BO60" s="604"/>
      <c r="BP60" s="948"/>
      <c r="BQ60" s="641"/>
      <c r="BR60" s="954"/>
      <c r="BS60" s="641"/>
      <c r="BT60" s="1038"/>
      <c r="BU60" s="603"/>
      <c r="BV60" s="1040"/>
      <c r="BW60" s="97"/>
      <c r="BX60" s="97"/>
      <c r="BY60" s="24"/>
      <c r="BZ60" s="38"/>
      <c r="CA60" s="38"/>
      <c r="CB60" s="38"/>
      <c r="CC60" s="38"/>
      <c r="CD60" s="38"/>
      <c r="CE60" s="38"/>
      <c r="CF60" s="38"/>
      <c r="CG60" s="38"/>
      <c r="CH60" s="38"/>
      <c r="CI60" s="38"/>
      <c r="CJ60" s="38"/>
      <c r="CK60" s="38"/>
      <c r="CL60" s="38"/>
    </row>
    <row r="61" spans="1:90" s="58" customFormat="1" ht="12.75" customHeight="1">
      <c r="A61" s="58" t="s">
        <v>381</v>
      </c>
      <c r="B61" s="646"/>
      <c r="C61" s="981"/>
      <c r="D61" s="955" t="s">
        <v>294</v>
      </c>
      <c r="E61" s="101" t="s">
        <v>295</v>
      </c>
      <c r="F61" s="53"/>
      <c r="G61" s="242">
        <v>102320</v>
      </c>
      <c r="H61" s="243">
        <v>178120</v>
      </c>
      <c r="I61" s="242">
        <v>98680</v>
      </c>
      <c r="J61" s="243">
        <v>174480</v>
      </c>
      <c r="K61" s="241" t="s">
        <v>115</v>
      </c>
      <c r="L61" s="244">
        <v>910</v>
      </c>
      <c r="M61" s="245">
        <v>1670</v>
      </c>
      <c r="N61" s="246" t="s">
        <v>287</v>
      </c>
      <c r="O61" s="244">
        <v>870</v>
      </c>
      <c r="P61" s="245">
        <v>1630</v>
      </c>
      <c r="Q61" s="246" t="s">
        <v>287</v>
      </c>
      <c r="R61" s="56"/>
      <c r="S61" s="206"/>
      <c r="T61" s="249"/>
      <c r="U61" s="1001"/>
      <c r="V61" s="159"/>
      <c r="W61" s="254" t="s">
        <v>382</v>
      </c>
      <c r="X61" s="603"/>
      <c r="Y61" s="255" t="s">
        <v>382</v>
      </c>
      <c r="Z61" s="169"/>
      <c r="AA61" s="613"/>
      <c r="AB61" s="165"/>
      <c r="AC61" s="982"/>
      <c r="AD61" s="206"/>
      <c r="AE61" s="206"/>
      <c r="AF61" s="611"/>
      <c r="AG61" s="267"/>
      <c r="AH61" s="983"/>
      <c r="AI61" s="30" t="s">
        <v>296</v>
      </c>
      <c r="AJ61" s="951"/>
      <c r="AK61" s="992"/>
      <c r="AL61" s="951"/>
      <c r="AM61" s="992"/>
      <c r="AN61" s="984"/>
      <c r="AO61" s="30" t="s">
        <v>297</v>
      </c>
      <c r="AP61" s="274">
        <v>2600</v>
      </c>
      <c r="AQ61" s="275">
        <v>2900</v>
      </c>
      <c r="AR61" s="282">
        <v>1800</v>
      </c>
      <c r="AS61" s="277">
        <v>1800</v>
      </c>
      <c r="AT61" s="641"/>
      <c r="AU61" s="254" t="s">
        <v>142</v>
      </c>
      <c r="AV61" s="641"/>
      <c r="AW61" s="963"/>
      <c r="AX61" s="603"/>
      <c r="AY61" s="966"/>
      <c r="AZ61" s="641"/>
      <c r="BA61" s="161"/>
      <c r="BB61" s="641"/>
      <c r="BC61" s="974">
        <v>0.02</v>
      </c>
      <c r="BD61" s="975">
        <v>0.03</v>
      </c>
      <c r="BE61" s="975">
        <v>0.05</v>
      </c>
      <c r="BF61" s="976">
        <v>0.06</v>
      </c>
      <c r="BG61" s="641"/>
      <c r="BH61" s="288">
        <v>9</v>
      </c>
      <c r="BI61" s="603"/>
      <c r="BJ61" s="288">
        <v>30</v>
      </c>
      <c r="BK61" s="641"/>
      <c r="BL61" s="288">
        <v>20</v>
      </c>
      <c r="BM61" s="641"/>
      <c r="BN61" s="960"/>
      <c r="BO61" s="604"/>
      <c r="BP61" s="948"/>
      <c r="BQ61" s="641"/>
      <c r="BR61" s="957">
        <v>0.97</v>
      </c>
      <c r="BS61" s="641"/>
      <c r="BT61" s="1041">
        <v>1940</v>
      </c>
      <c r="BU61" s="603"/>
      <c r="BV61" s="1040"/>
      <c r="BW61" s="97"/>
      <c r="BX61" s="97"/>
      <c r="BY61" s="24"/>
      <c r="BZ61" s="38"/>
      <c r="CA61" s="38"/>
      <c r="CB61" s="38"/>
      <c r="CC61" s="38"/>
      <c r="CD61" s="38"/>
      <c r="CE61" s="38"/>
      <c r="CF61" s="38"/>
      <c r="CG61" s="38"/>
      <c r="CH61" s="38"/>
      <c r="CI61" s="38"/>
      <c r="CJ61" s="38"/>
      <c r="CK61" s="38"/>
      <c r="CL61" s="38"/>
    </row>
    <row r="62" spans="1:90" s="58" customFormat="1" ht="12.75" customHeight="1">
      <c r="A62" s="58" t="s">
        <v>383</v>
      </c>
      <c r="B62" s="646"/>
      <c r="C62" s="981"/>
      <c r="D62" s="956"/>
      <c r="E62" s="57" t="s">
        <v>7</v>
      </c>
      <c r="F62" s="53"/>
      <c r="G62" s="190">
        <v>178120</v>
      </c>
      <c r="H62" s="191"/>
      <c r="I62" s="190">
        <v>174480</v>
      </c>
      <c r="J62" s="191"/>
      <c r="K62" s="241" t="s">
        <v>115</v>
      </c>
      <c r="L62" s="195">
        <v>1670</v>
      </c>
      <c r="M62" s="196"/>
      <c r="N62" s="197" t="s">
        <v>287</v>
      </c>
      <c r="O62" s="195">
        <v>1630</v>
      </c>
      <c r="P62" s="196"/>
      <c r="Q62" s="197" t="s">
        <v>287</v>
      </c>
      <c r="R62" s="56"/>
      <c r="S62" s="206"/>
      <c r="T62" s="250"/>
      <c r="U62" s="1001"/>
      <c r="V62" s="159"/>
      <c r="W62" s="254">
        <v>727300</v>
      </c>
      <c r="X62" s="603"/>
      <c r="Y62" s="255">
        <v>7270</v>
      </c>
      <c r="Z62" s="164"/>
      <c r="AA62" s="613"/>
      <c r="AB62" s="166"/>
      <c r="AC62" s="982"/>
      <c r="AD62" s="206"/>
      <c r="AE62" s="206"/>
      <c r="AF62" s="611"/>
      <c r="AG62" s="267"/>
      <c r="AH62" s="983"/>
      <c r="AI62" s="153" t="s">
        <v>299</v>
      </c>
      <c r="AJ62" s="952"/>
      <c r="AK62" s="993"/>
      <c r="AL62" s="952"/>
      <c r="AM62" s="993"/>
      <c r="AN62" s="984"/>
      <c r="AO62" s="153" t="s">
        <v>300</v>
      </c>
      <c r="AP62" s="278">
        <v>2400</v>
      </c>
      <c r="AQ62" s="279">
        <v>2600</v>
      </c>
      <c r="AR62" s="280">
        <v>1600</v>
      </c>
      <c r="AS62" s="281">
        <v>1600</v>
      </c>
      <c r="AT62" s="641"/>
      <c r="AU62" s="254">
        <v>2440</v>
      </c>
      <c r="AV62" s="641"/>
      <c r="AW62" s="964"/>
      <c r="AX62" s="603"/>
      <c r="AY62" s="967"/>
      <c r="AZ62" s="641"/>
      <c r="BA62" s="161"/>
      <c r="BB62" s="641"/>
      <c r="BC62" s="977"/>
      <c r="BD62" s="978"/>
      <c r="BE62" s="978"/>
      <c r="BF62" s="979"/>
      <c r="BG62" s="641"/>
      <c r="BH62" s="289"/>
      <c r="BI62" s="603"/>
      <c r="BJ62" s="290" t="s">
        <v>456</v>
      </c>
      <c r="BK62" s="641"/>
      <c r="BL62" s="290" t="s">
        <v>456</v>
      </c>
      <c r="BM62" s="641"/>
      <c r="BN62" s="961"/>
      <c r="BO62" s="604"/>
      <c r="BP62" s="949"/>
      <c r="BQ62" s="641"/>
      <c r="BR62" s="957"/>
      <c r="BS62" s="641"/>
      <c r="BT62" s="1041"/>
      <c r="BU62" s="603"/>
      <c r="BV62" s="1040"/>
      <c r="BW62" s="97"/>
      <c r="BX62" s="97"/>
      <c r="BY62" s="24"/>
      <c r="BZ62" s="38"/>
      <c r="CA62" s="38"/>
      <c r="CB62" s="38"/>
      <c r="CC62" s="38"/>
      <c r="CD62" s="38"/>
      <c r="CE62" s="38"/>
      <c r="CF62" s="38"/>
      <c r="CG62" s="38"/>
      <c r="CH62" s="38"/>
      <c r="CI62" s="38"/>
      <c r="CJ62" s="38"/>
      <c r="CK62" s="38"/>
      <c r="CL62" s="38"/>
    </row>
    <row r="63" spans="1:90" s="80" customFormat="1" ht="12.75" customHeight="1">
      <c r="A63" s="80" t="s">
        <v>384</v>
      </c>
      <c r="B63" s="646"/>
      <c r="C63" s="989" t="s">
        <v>385</v>
      </c>
      <c r="D63" s="633" t="s">
        <v>286</v>
      </c>
      <c r="E63" s="82" t="s">
        <v>21</v>
      </c>
      <c r="F63" s="83"/>
      <c r="G63" s="188">
        <v>32670</v>
      </c>
      <c r="H63" s="189">
        <v>40240</v>
      </c>
      <c r="I63" s="188">
        <v>29270</v>
      </c>
      <c r="J63" s="189">
        <v>36840</v>
      </c>
      <c r="K63" s="241" t="s">
        <v>115</v>
      </c>
      <c r="L63" s="192">
        <v>300</v>
      </c>
      <c r="M63" s="193">
        <v>370</v>
      </c>
      <c r="N63" s="194" t="s">
        <v>287</v>
      </c>
      <c r="O63" s="192">
        <v>270</v>
      </c>
      <c r="P63" s="193">
        <v>340</v>
      </c>
      <c r="Q63" s="194" t="s">
        <v>287</v>
      </c>
      <c r="R63" s="156" t="s">
        <v>452</v>
      </c>
      <c r="S63" s="198">
        <v>7570</v>
      </c>
      <c r="T63" s="247">
        <v>70</v>
      </c>
      <c r="U63" s="1001"/>
      <c r="V63" s="159"/>
      <c r="W63" s="257"/>
      <c r="X63" s="603"/>
      <c r="Y63" s="255"/>
      <c r="Z63" s="164"/>
      <c r="AA63" s="613"/>
      <c r="AB63" s="166"/>
      <c r="AC63" s="982"/>
      <c r="AD63" s="206"/>
      <c r="AE63" s="206"/>
      <c r="AF63" s="611"/>
      <c r="AG63" s="267"/>
      <c r="AH63" s="983" t="s">
        <v>452</v>
      </c>
      <c r="AI63" s="100" t="s">
        <v>288</v>
      </c>
      <c r="AJ63" s="950">
        <v>2300</v>
      </c>
      <c r="AK63" s="991">
        <v>2600</v>
      </c>
      <c r="AL63" s="950">
        <v>1600</v>
      </c>
      <c r="AM63" s="991">
        <v>1600</v>
      </c>
      <c r="AN63" s="984" t="s">
        <v>452</v>
      </c>
      <c r="AO63" s="100" t="s">
        <v>289</v>
      </c>
      <c r="AP63" s="270">
        <v>5400</v>
      </c>
      <c r="AQ63" s="271">
        <v>6000</v>
      </c>
      <c r="AR63" s="282">
        <v>3700</v>
      </c>
      <c r="AS63" s="277">
        <v>3700</v>
      </c>
      <c r="AT63" s="641"/>
      <c r="AU63" s="254"/>
      <c r="AV63" s="641" t="s">
        <v>452</v>
      </c>
      <c r="AW63" s="962">
        <v>1460</v>
      </c>
      <c r="AX63" s="603" t="s">
        <v>115</v>
      </c>
      <c r="AY63" s="965">
        <v>10</v>
      </c>
      <c r="AZ63" s="641"/>
      <c r="BA63" s="161"/>
      <c r="BB63" s="641" t="s">
        <v>454</v>
      </c>
      <c r="BC63" s="968" t="s">
        <v>519</v>
      </c>
      <c r="BD63" s="970" t="s">
        <v>519</v>
      </c>
      <c r="BE63" s="970" t="s">
        <v>519</v>
      </c>
      <c r="BF63" s="972" t="s">
        <v>519</v>
      </c>
      <c r="BG63" s="641" t="s">
        <v>454</v>
      </c>
      <c r="BH63" s="286"/>
      <c r="BI63" s="603" t="s">
        <v>454</v>
      </c>
      <c r="BJ63" s="286"/>
      <c r="BK63" s="641" t="s">
        <v>454</v>
      </c>
      <c r="BL63" s="286"/>
      <c r="BM63" s="641" t="s">
        <v>452</v>
      </c>
      <c r="BN63" s="959">
        <v>1740</v>
      </c>
      <c r="BO63" s="604" t="s">
        <v>109</v>
      </c>
      <c r="BP63" s="947">
        <v>10</v>
      </c>
      <c r="BQ63" s="641"/>
      <c r="BR63" s="953" t="s">
        <v>520</v>
      </c>
      <c r="BS63" s="641"/>
      <c r="BT63" s="1038" t="s">
        <v>489</v>
      </c>
      <c r="BU63" s="603" t="s">
        <v>109</v>
      </c>
      <c r="BV63" s="1040">
        <v>10</v>
      </c>
      <c r="BW63" s="98"/>
      <c r="BX63" s="98"/>
      <c r="BY63" s="87"/>
      <c r="BZ63" s="85"/>
      <c r="CA63" s="85"/>
      <c r="CB63" s="85"/>
      <c r="CC63" s="85"/>
      <c r="CD63" s="85"/>
      <c r="CE63" s="85"/>
      <c r="CF63" s="85"/>
      <c r="CG63" s="85"/>
      <c r="CH63" s="85"/>
      <c r="CI63" s="85"/>
      <c r="CJ63" s="85"/>
      <c r="CK63" s="85"/>
      <c r="CL63" s="85"/>
    </row>
    <row r="64" spans="1:90" s="80" customFormat="1" ht="12.75" customHeight="1">
      <c r="A64" s="80" t="s">
        <v>386</v>
      </c>
      <c r="B64" s="646"/>
      <c r="C64" s="990"/>
      <c r="D64" s="643"/>
      <c r="E64" s="99" t="s">
        <v>4</v>
      </c>
      <c r="F64" s="83"/>
      <c r="G64" s="242">
        <v>40240</v>
      </c>
      <c r="H64" s="243">
        <v>101250</v>
      </c>
      <c r="I64" s="242">
        <v>36840</v>
      </c>
      <c r="J64" s="243">
        <v>97850</v>
      </c>
      <c r="K64" s="241" t="s">
        <v>115</v>
      </c>
      <c r="L64" s="244">
        <v>370</v>
      </c>
      <c r="M64" s="245">
        <v>900</v>
      </c>
      <c r="N64" s="246" t="s">
        <v>287</v>
      </c>
      <c r="O64" s="244">
        <v>340</v>
      </c>
      <c r="P64" s="245">
        <v>860</v>
      </c>
      <c r="Q64" s="246" t="s">
        <v>287</v>
      </c>
      <c r="R64" s="156" t="s">
        <v>452</v>
      </c>
      <c r="S64" s="195">
        <v>7570</v>
      </c>
      <c r="T64" s="248">
        <v>70</v>
      </c>
      <c r="U64" s="1001"/>
      <c r="V64" s="159"/>
      <c r="W64" s="257"/>
      <c r="X64" s="603"/>
      <c r="Y64" s="255"/>
      <c r="Z64" s="164"/>
      <c r="AA64" s="613"/>
      <c r="AB64" s="166"/>
      <c r="AC64" s="982"/>
      <c r="AD64" s="206"/>
      <c r="AE64" s="206"/>
      <c r="AF64" s="611"/>
      <c r="AG64" s="267"/>
      <c r="AH64" s="983"/>
      <c r="AI64" s="30" t="s">
        <v>291</v>
      </c>
      <c r="AJ64" s="951"/>
      <c r="AK64" s="992"/>
      <c r="AL64" s="951"/>
      <c r="AM64" s="992"/>
      <c r="AN64" s="984"/>
      <c r="AO64" s="30" t="s">
        <v>292</v>
      </c>
      <c r="AP64" s="274">
        <v>2900</v>
      </c>
      <c r="AQ64" s="275">
        <v>3300</v>
      </c>
      <c r="AR64" s="282">
        <v>2000</v>
      </c>
      <c r="AS64" s="277">
        <v>2000</v>
      </c>
      <c r="AT64" s="641"/>
      <c r="AU64" s="254" t="s">
        <v>144</v>
      </c>
      <c r="AV64" s="641"/>
      <c r="AW64" s="963"/>
      <c r="AX64" s="603"/>
      <c r="AY64" s="966"/>
      <c r="AZ64" s="641"/>
      <c r="BA64" s="161"/>
      <c r="BB64" s="641"/>
      <c r="BC64" s="969"/>
      <c r="BD64" s="971"/>
      <c r="BE64" s="971"/>
      <c r="BF64" s="973"/>
      <c r="BG64" s="641"/>
      <c r="BH64" s="287">
        <v>850</v>
      </c>
      <c r="BI64" s="603"/>
      <c r="BJ64" s="287">
        <v>3030</v>
      </c>
      <c r="BK64" s="641"/>
      <c r="BL64" s="287">
        <v>1950</v>
      </c>
      <c r="BM64" s="641"/>
      <c r="BN64" s="960"/>
      <c r="BO64" s="604"/>
      <c r="BP64" s="948"/>
      <c r="BQ64" s="641"/>
      <c r="BR64" s="954"/>
      <c r="BS64" s="641"/>
      <c r="BT64" s="1038"/>
      <c r="BU64" s="603"/>
      <c r="BV64" s="1040"/>
      <c r="BW64" s="98"/>
      <c r="BX64" s="98"/>
      <c r="BY64" s="87"/>
      <c r="BZ64" s="85"/>
      <c r="CA64" s="85"/>
      <c r="CB64" s="85"/>
      <c r="CC64" s="85"/>
      <c r="CD64" s="85"/>
      <c r="CE64" s="85"/>
      <c r="CF64" s="85"/>
      <c r="CG64" s="85"/>
      <c r="CH64" s="85"/>
      <c r="CI64" s="85"/>
      <c r="CJ64" s="85"/>
      <c r="CK64" s="85"/>
      <c r="CL64" s="85"/>
    </row>
    <row r="65" spans="1:90" s="80" customFormat="1" ht="12.75" customHeight="1">
      <c r="A65" s="80" t="s">
        <v>387</v>
      </c>
      <c r="B65" s="646"/>
      <c r="C65" s="990"/>
      <c r="D65" s="985" t="s">
        <v>294</v>
      </c>
      <c r="E65" s="99" t="s">
        <v>295</v>
      </c>
      <c r="F65" s="83"/>
      <c r="G65" s="242">
        <v>101250</v>
      </c>
      <c r="H65" s="243">
        <v>177050</v>
      </c>
      <c r="I65" s="242">
        <v>97850</v>
      </c>
      <c r="J65" s="243">
        <v>173650</v>
      </c>
      <c r="K65" s="241" t="s">
        <v>115</v>
      </c>
      <c r="L65" s="244">
        <v>900</v>
      </c>
      <c r="M65" s="245">
        <v>1660</v>
      </c>
      <c r="N65" s="246" t="s">
        <v>287</v>
      </c>
      <c r="O65" s="244">
        <v>860</v>
      </c>
      <c r="P65" s="245">
        <v>1620</v>
      </c>
      <c r="Q65" s="246" t="s">
        <v>287</v>
      </c>
      <c r="R65" s="56"/>
      <c r="S65" s="206"/>
      <c r="T65" s="249"/>
      <c r="U65" s="1001"/>
      <c r="V65" s="159"/>
      <c r="W65" s="257"/>
      <c r="X65" s="603"/>
      <c r="Y65" s="255"/>
      <c r="Z65" s="164"/>
      <c r="AA65" s="613"/>
      <c r="AB65" s="166"/>
      <c r="AC65" s="982"/>
      <c r="AD65" s="206"/>
      <c r="AE65" s="206"/>
      <c r="AF65" s="611"/>
      <c r="AG65" s="267"/>
      <c r="AH65" s="983"/>
      <c r="AI65" s="30" t="s">
        <v>296</v>
      </c>
      <c r="AJ65" s="951"/>
      <c r="AK65" s="992"/>
      <c r="AL65" s="951"/>
      <c r="AM65" s="992"/>
      <c r="AN65" s="984"/>
      <c r="AO65" s="30" t="s">
        <v>297</v>
      </c>
      <c r="AP65" s="274">
        <v>2500</v>
      </c>
      <c r="AQ65" s="275">
        <v>2800</v>
      </c>
      <c r="AR65" s="282">
        <v>1800</v>
      </c>
      <c r="AS65" s="277">
        <v>1800</v>
      </c>
      <c r="AT65" s="641"/>
      <c r="AU65" s="254">
        <v>2360</v>
      </c>
      <c r="AV65" s="641"/>
      <c r="AW65" s="963"/>
      <c r="AX65" s="603"/>
      <c r="AY65" s="966"/>
      <c r="AZ65" s="641"/>
      <c r="BA65" s="161"/>
      <c r="BB65" s="641"/>
      <c r="BC65" s="974">
        <v>0.01</v>
      </c>
      <c r="BD65" s="975">
        <v>0.03</v>
      </c>
      <c r="BE65" s="975">
        <v>0.04</v>
      </c>
      <c r="BF65" s="976">
        <v>0.06</v>
      </c>
      <c r="BG65" s="641"/>
      <c r="BH65" s="288">
        <v>9</v>
      </c>
      <c r="BI65" s="603"/>
      <c r="BJ65" s="288">
        <v>30</v>
      </c>
      <c r="BK65" s="641"/>
      <c r="BL65" s="288">
        <v>20</v>
      </c>
      <c r="BM65" s="641"/>
      <c r="BN65" s="960"/>
      <c r="BO65" s="604"/>
      <c r="BP65" s="948"/>
      <c r="BQ65" s="641"/>
      <c r="BR65" s="957">
        <v>0.98</v>
      </c>
      <c r="BS65" s="641"/>
      <c r="BT65" s="1041">
        <v>1720</v>
      </c>
      <c r="BU65" s="603"/>
      <c r="BV65" s="1040"/>
      <c r="BW65" s="98"/>
      <c r="BX65" s="98"/>
      <c r="BY65" s="87"/>
      <c r="BZ65" s="85"/>
      <c r="CA65" s="85"/>
      <c r="CB65" s="85"/>
      <c r="CC65" s="85"/>
      <c r="CD65" s="85"/>
      <c r="CE65" s="85"/>
      <c r="CF65" s="85"/>
      <c r="CG65" s="85"/>
      <c r="CH65" s="85"/>
      <c r="CI65" s="85"/>
      <c r="CJ65" s="85"/>
      <c r="CK65" s="85"/>
      <c r="CL65" s="85"/>
    </row>
    <row r="66" spans="1:90" s="80" customFormat="1" ht="12.75" customHeight="1">
      <c r="A66" s="80" t="s">
        <v>388</v>
      </c>
      <c r="B66" s="646"/>
      <c r="C66" s="990"/>
      <c r="D66" s="986"/>
      <c r="E66" s="86" t="s">
        <v>7</v>
      </c>
      <c r="F66" s="83"/>
      <c r="G66" s="190">
        <v>177050</v>
      </c>
      <c r="H66" s="191"/>
      <c r="I66" s="190">
        <v>173650</v>
      </c>
      <c r="J66" s="191"/>
      <c r="K66" s="241" t="s">
        <v>115</v>
      </c>
      <c r="L66" s="195">
        <v>1660</v>
      </c>
      <c r="M66" s="196"/>
      <c r="N66" s="197" t="s">
        <v>287</v>
      </c>
      <c r="O66" s="195">
        <v>1620</v>
      </c>
      <c r="P66" s="196"/>
      <c r="Q66" s="197" t="s">
        <v>287</v>
      </c>
      <c r="R66" s="56"/>
      <c r="S66" s="206"/>
      <c r="T66" s="250"/>
      <c r="U66" s="1001"/>
      <c r="V66" s="159"/>
      <c r="W66" s="257"/>
      <c r="X66" s="603"/>
      <c r="Y66" s="255"/>
      <c r="Z66" s="164"/>
      <c r="AA66" s="613"/>
      <c r="AB66" s="166"/>
      <c r="AC66" s="982"/>
      <c r="AD66" s="206"/>
      <c r="AE66" s="206"/>
      <c r="AF66" s="611"/>
      <c r="AG66" s="267"/>
      <c r="AH66" s="983"/>
      <c r="AI66" s="153" t="s">
        <v>299</v>
      </c>
      <c r="AJ66" s="952"/>
      <c r="AK66" s="993"/>
      <c r="AL66" s="952"/>
      <c r="AM66" s="993"/>
      <c r="AN66" s="984"/>
      <c r="AO66" s="153" t="s">
        <v>300</v>
      </c>
      <c r="AP66" s="278">
        <v>2300</v>
      </c>
      <c r="AQ66" s="279">
        <v>2500</v>
      </c>
      <c r="AR66" s="280">
        <v>1600</v>
      </c>
      <c r="AS66" s="281">
        <v>1600</v>
      </c>
      <c r="AT66" s="641"/>
      <c r="AU66" s="254"/>
      <c r="AV66" s="641"/>
      <c r="AW66" s="964"/>
      <c r="AX66" s="603"/>
      <c r="AY66" s="967"/>
      <c r="AZ66" s="641"/>
      <c r="BA66" s="161"/>
      <c r="BB66" s="641"/>
      <c r="BC66" s="977"/>
      <c r="BD66" s="978"/>
      <c r="BE66" s="978"/>
      <c r="BF66" s="979"/>
      <c r="BG66" s="641"/>
      <c r="BH66" s="289"/>
      <c r="BI66" s="603"/>
      <c r="BJ66" s="290" t="s">
        <v>456</v>
      </c>
      <c r="BK66" s="641"/>
      <c r="BL66" s="290" t="s">
        <v>456</v>
      </c>
      <c r="BM66" s="641"/>
      <c r="BN66" s="961"/>
      <c r="BO66" s="604"/>
      <c r="BP66" s="949"/>
      <c r="BQ66" s="641"/>
      <c r="BR66" s="957"/>
      <c r="BS66" s="641"/>
      <c r="BT66" s="1041"/>
      <c r="BU66" s="603"/>
      <c r="BV66" s="1040"/>
      <c r="BW66" s="98"/>
      <c r="BX66" s="98"/>
      <c r="BY66" s="87"/>
      <c r="BZ66" s="85"/>
      <c r="CA66" s="85"/>
      <c r="CB66" s="85"/>
      <c r="CC66" s="85"/>
      <c r="CD66" s="85"/>
      <c r="CE66" s="85"/>
      <c r="CF66" s="85"/>
      <c r="CG66" s="85"/>
      <c r="CH66" s="85"/>
      <c r="CI66" s="85"/>
      <c r="CJ66" s="85"/>
      <c r="CK66" s="85"/>
      <c r="CL66" s="85"/>
    </row>
    <row r="67" spans="1:90" s="58" customFormat="1" ht="12.75" customHeight="1">
      <c r="A67" s="58" t="s">
        <v>389</v>
      </c>
      <c r="B67" s="646"/>
      <c r="C67" s="980" t="s">
        <v>390</v>
      </c>
      <c r="D67" s="637" t="s">
        <v>286</v>
      </c>
      <c r="E67" s="52" t="s">
        <v>21</v>
      </c>
      <c r="F67" s="53"/>
      <c r="G67" s="188">
        <v>32600</v>
      </c>
      <c r="H67" s="189">
        <v>40170</v>
      </c>
      <c r="I67" s="188">
        <v>29420</v>
      </c>
      <c r="J67" s="189">
        <v>36990</v>
      </c>
      <c r="K67" s="241" t="s">
        <v>115</v>
      </c>
      <c r="L67" s="192">
        <v>300</v>
      </c>
      <c r="M67" s="193">
        <v>370</v>
      </c>
      <c r="N67" s="194" t="s">
        <v>287</v>
      </c>
      <c r="O67" s="192">
        <v>270</v>
      </c>
      <c r="P67" s="193">
        <v>340</v>
      </c>
      <c r="Q67" s="194" t="s">
        <v>287</v>
      </c>
      <c r="R67" s="156" t="s">
        <v>452</v>
      </c>
      <c r="S67" s="198">
        <v>7570</v>
      </c>
      <c r="T67" s="247">
        <v>70</v>
      </c>
      <c r="U67" s="1001"/>
      <c r="V67" s="159"/>
      <c r="W67" s="257"/>
      <c r="X67" s="603"/>
      <c r="Y67" s="255"/>
      <c r="Z67" s="164"/>
      <c r="AA67" s="613"/>
      <c r="AB67" s="166"/>
      <c r="AC67" s="982"/>
      <c r="AD67" s="206"/>
      <c r="AE67" s="206"/>
      <c r="AF67" s="611"/>
      <c r="AG67" s="267"/>
      <c r="AH67" s="983" t="s">
        <v>452</v>
      </c>
      <c r="AI67" s="100" t="s">
        <v>288</v>
      </c>
      <c r="AJ67" s="950">
        <v>2200</v>
      </c>
      <c r="AK67" s="991">
        <v>2400</v>
      </c>
      <c r="AL67" s="950">
        <v>1500</v>
      </c>
      <c r="AM67" s="991">
        <v>1500</v>
      </c>
      <c r="AN67" s="984" t="s">
        <v>452</v>
      </c>
      <c r="AO67" s="100" t="s">
        <v>289</v>
      </c>
      <c r="AP67" s="270">
        <v>4800</v>
      </c>
      <c r="AQ67" s="271">
        <v>5400</v>
      </c>
      <c r="AR67" s="282">
        <v>3400</v>
      </c>
      <c r="AS67" s="277">
        <v>3400</v>
      </c>
      <c r="AT67" s="641"/>
      <c r="AU67" s="254" t="s">
        <v>146</v>
      </c>
      <c r="AV67" s="641" t="s">
        <v>452</v>
      </c>
      <c r="AW67" s="962">
        <v>1360</v>
      </c>
      <c r="AX67" s="603" t="s">
        <v>115</v>
      </c>
      <c r="AY67" s="965">
        <v>10</v>
      </c>
      <c r="AZ67" s="641"/>
      <c r="BA67" s="161"/>
      <c r="BB67" s="641" t="s">
        <v>454</v>
      </c>
      <c r="BC67" s="968" t="s">
        <v>519</v>
      </c>
      <c r="BD67" s="970" t="s">
        <v>519</v>
      </c>
      <c r="BE67" s="970" t="s">
        <v>519</v>
      </c>
      <c r="BF67" s="972" t="s">
        <v>519</v>
      </c>
      <c r="BG67" s="641" t="s">
        <v>454</v>
      </c>
      <c r="BH67" s="286"/>
      <c r="BI67" s="603" t="s">
        <v>454</v>
      </c>
      <c r="BJ67" s="286"/>
      <c r="BK67" s="641" t="s">
        <v>454</v>
      </c>
      <c r="BL67" s="286"/>
      <c r="BM67" s="641" t="s">
        <v>452</v>
      </c>
      <c r="BN67" s="959">
        <v>1630</v>
      </c>
      <c r="BO67" s="604" t="s">
        <v>109</v>
      </c>
      <c r="BP67" s="947">
        <v>10</v>
      </c>
      <c r="BQ67" s="641"/>
      <c r="BR67" s="953" t="s">
        <v>520</v>
      </c>
      <c r="BS67" s="641"/>
      <c r="BT67" s="1038" t="s">
        <v>490</v>
      </c>
      <c r="BU67" s="603" t="s">
        <v>109</v>
      </c>
      <c r="BV67" s="1040">
        <v>10</v>
      </c>
      <c r="BW67" s="97"/>
      <c r="BX67" s="97"/>
      <c r="BY67" s="24"/>
      <c r="BZ67" s="38"/>
      <c r="CA67" s="38"/>
      <c r="CB67" s="38"/>
      <c r="CC67" s="38"/>
      <c r="CD67" s="38"/>
      <c r="CE67" s="38"/>
      <c r="CF67" s="38"/>
      <c r="CG67" s="38"/>
      <c r="CH67" s="38"/>
      <c r="CI67" s="38"/>
      <c r="CJ67" s="38"/>
      <c r="CK67" s="38"/>
      <c r="CL67" s="38"/>
    </row>
    <row r="68" spans="1:90" s="58" customFormat="1" ht="12.75" customHeight="1">
      <c r="A68" s="58" t="s">
        <v>391</v>
      </c>
      <c r="B68" s="646"/>
      <c r="C68" s="981"/>
      <c r="D68" s="638"/>
      <c r="E68" s="101" t="s">
        <v>4</v>
      </c>
      <c r="F68" s="53"/>
      <c r="G68" s="242">
        <v>40170</v>
      </c>
      <c r="H68" s="243">
        <v>101180</v>
      </c>
      <c r="I68" s="242">
        <v>36990</v>
      </c>
      <c r="J68" s="243">
        <v>98000</v>
      </c>
      <c r="K68" s="241" t="s">
        <v>115</v>
      </c>
      <c r="L68" s="244">
        <v>370</v>
      </c>
      <c r="M68" s="245">
        <v>900</v>
      </c>
      <c r="N68" s="246" t="s">
        <v>287</v>
      </c>
      <c r="O68" s="244">
        <v>340</v>
      </c>
      <c r="P68" s="245">
        <v>860</v>
      </c>
      <c r="Q68" s="246" t="s">
        <v>287</v>
      </c>
      <c r="R68" s="156" t="s">
        <v>452</v>
      </c>
      <c r="S68" s="195">
        <v>7570</v>
      </c>
      <c r="T68" s="248">
        <v>70</v>
      </c>
      <c r="U68" s="1001"/>
      <c r="V68" s="159"/>
      <c r="W68" s="257"/>
      <c r="X68" s="603"/>
      <c r="Y68" s="255"/>
      <c r="Z68" s="164"/>
      <c r="AA68" s="613"/>
      <c r="AB68" s="166"/>
      <c r="AC68" s="982"/>
      <c r="AD68" s="206"/>
      <c r="AE68" s="206"/>
      <c r="AF68" s="611"/>
      <c r="AG68" s="267"/>
      <c r="AH68" s="983"/>
      <c r="AI68" s="30" t="s">
        <v>291</v>
      </c>
      <c r="AJ68" s="951"/>
      <c r="AK68" s="992"/>
      <c r="AL68" s="951"/>
      <c r="AM68" s="992"/>
      <c r="AN68" s="984"/>
      <c r="AO68" s="30" t="s">
        <v>292</v>
      </c>
      <c r="AP68" s="274">
        <v>2600</v>
      </c>
      <c r="AQ68" s="275">
        <v>2900</v>
      </c>
      <c r="AR68" s="282">
        <v>1800</v>
      </c>
      <c r="AS68" s="277">
        <v>1800</v>
      </c>
      <c r="AT68" s="641"/>
      <c r="AU68" s="254">
        <v>2150</v>
      </c>
      <c r="AV68" s="641"/>
      <c r="AW68" s="963"/>
      <c r="AX68" s="603"/>
      <c r="AY68" s="966"/>
      <c r="AZ68" s="641"/>
      <c r="BA68" s="161"/>
      <c r="BB68" s="641"/>
      <c r="BC68" s="969"/>
      <c r="BD68" s="971"/>
      <c r="BE68" s="971"/>
      <c r="BF68" s="973"/>
      <c r="BG68" s="641"/>
      <c r="BH68" s="287">
        <v>790</v>
      </c>
      <c r="BI68" s="603"/>
      <c r="BJ68" s="287">
        <v>2840</v>
      </c>
      <c r="BK68" s="641"/>
      <c r="BL68" s="287">
        <v>1830</v>
      </c>
      <c r="BM68" s="641"/>
      <c r="BN68" s="960"/>
      <c r="BO68" s="604"/>
      <c r="BP68" s="948"/>
      <c r="BQ68" s="641"/>
      <c r="BR68" s="954"/>
      <c r="BS68" s="641"/>
      <c r="BT68" s="1038"/>
      <c r="BU68" s="603"/>
      <c r="BV68" s="1040"/>
      <c r="BW68" s="97"/>
      <c r="BX68" s="97"/>
      <c r="BY68" s="24"/>
      <c r="BZ68" s="38"/>
      <c r="CA68" s="38"/>
      <c r="CB68" s="38"/>
      <c r="CC68" s="38"/>
      <c r="CD68" s="38"/>
      <c r="CE68" s="38"/>
      <c r="CF68" s="38"/>
      <c r="CG68" s="38"/>
      <c r="CH68" s="38"/>
      <c r="CI68" s="38"/>
      <c r="CJ68" s="38"/>
      <c r="CK68" s="38"/>
      <c r="CL68" s="38"/>
    </row>
    <row r="69" spans="1:90" s="58" customFormat="1" ht="12.75" customHeight="1">
      <c r="A69" s="58" t="s">
        <v>392</v>
      </c>
      <c r="B69" s="646"/>
      <c r="C69" s="981"/>
      <c r="D69" s="955" t="s">
        <v>294</v>
      </c>
      <c r="E69" s="101" t="s">
        <v>295</v>
      </c>
      <c r="F69" s="53"/>
      <c r="G69" s="242">
        <v>101180</v>
      </c>
      <c r="H69" s="243">
        <v>176980</v>
      </c>
      <c r="I69" s="242">
        <v>98000</v>
      </c>
      <c r="J69" s="243">
        <v>173800</v>
      </c>
      <c r="K69" s="241" t="s">
        <v>115</v>
      </c>
      <c r="L69" s="244">
        <v>900</v>
      </c>
      <c r="M69" s="245">
        <v>1660</v>
      </c>
      <c r="N69" s="246" t="s">
        <v>287</v>
      </c>
      <c r="O69" s="244">
        <v>860</v>
      </c>
      <c r="P69" s="245">
        <v>1620</v>
      </c>
      <c r="Q69" s="246" t="s">
        <v>287</v>
      </c>
      <c r="R69" s="56"/>
      <c r="S69" s="206"/>
      <c r="T69" s="249"/>
      <c r="U69" s="1001"/>
      <c r="V69" s="159"/>
      <c r="W69" s="254"/>
      <c r="X69" s="603"/>
      <c r="Y69" s="255"/>
      <c r="Z69" s="164"/>
      <c r="AA69" s="613"/>
      <c r="AB69" s="166"/>
      <c r="AC69" s="982"/>
      <c r="AD69" s="206"/>
      <c r="AE69" s="206"/>
      <c r="AF69" s="611"/>
      <c r="AG69" s="267"/>
      <c r="AH69" s="983"/>
      <c r="AI69" s="30" t="s">
        <v>296</v>
      </c>
      <c r="AJ69" s="951"/>
      <c r="AK69" s="992"/>
      <c r="AL69" s="951"/>
      <c r="AM69" s="992"/>
      <c r="AN69" s="984"/>
      <c r="AO69" s="30" t="s">
        <v>297</v>
      </c>
      <c r="AP69" s="274">
        <v>2300</v>
      </c>
      <c r="AQ69" s="275">
        <v>2500</v>
      </c>
      <c r="AR69" s="282">
        <v>1600</v>
      </c>
      <c r="AS69" s="277">
        <v>1600</v>
      </c>
      <c r="AT69" s="641"/>
      <c r="AU69" s="254"/>
      <c r="AV69" s="641"/>
      <c r="AW69" s="963"/>
      <c r="AX69" s="603"/>
      <c r="AY69" s="966"/>
      <c r="AZ69" s="641"/>
      <c r="BA69" s="161"/>
      <c r="BB69" s="641"/>
      <c r="BC69" s="974">
        <v>0.02</v>
      </c>
      <c r="BD69" s="975">
        <v>0.03</v>
      </c>
      <c r="BE69" s="975">
        <v>0.05</v>
      </c>
      <c r="BF69" s="976">
        <v>0.06</v>
      </c>
      <c r="BG69" s="641"/>
      <c r="BH69" s="288">
        <v>8</v>
      </c>
      <c r="BI69" s="603"/>
      <c r="BJ69" s="288">
        <v>20</v>
      </c>
      <c r="BK69" s="641"/>
      <c r="BL69" s="288">
        <v>10</v>
      </c>
      <c r="BM69" s="641"/>
      <c r="BN69" s="960"/>
      <c r="BO69" s="604"/>
      <c r="BP69" s="948"/>
      <c r="BQ69" s="641"/>
      <c r="BR69" s="957">
        <v>0.98</v>
      </c>
      <c r="BS69" s="641"/>
      <c r="BT69" s="1041">
        <v>1550</v>
      </c>
      <c r="BU69" s="603"/>
      <c r="BV69" s="1040"/>
      <c r="BW69" s="97"/>
      <c r="BX69" s="97"/>
      <c r="BY69" s="24"/>
      <c r="BZ69" s="38"/>
      <c r="CA69" s="38"/>
      <c r="CB69" s="38"/>
      <c r="CC69" s="38"/>
      <c r="CD69" s="38"/>
      <c r="CE69" s="38"/>
      <c r="CF69" s="38"/>
      <c r="CG69" s="38"/>
      <c r="CH69" s="38"/>
      <c r="CI69" s="38"/>
      <c r="CJ69" s="38"/>
      <c r="CK69" s="38"/>
      <c r="CL69" s="38"/>
    </row>
    <row r="70" spans="1:90" s="58" customFormat="1" ht="12.75" customHeight="1">
      <c r="A70" s="58" t="s">
        <v>393</v>
      </c>
      <c r="B70" s="646"/>
      <c r="C70" s="981"/>
      <c r="D70" s="956"/>
      <c r="E70" s="57" t="s">
        <v>7</v>
      </c>
      <c r="F70" s="53"/>
      <c r="G70" s="190">
        <v>176980</v>
      </c>
      <c r="H70" s="191"/>
      <c r="I70" s="190">
        <v>173800</v>
      </c>
      <c r="J70" s="191"/>
      <c r="K70" s="241" t="s">
        <v>115</v>
      </c>
      <c r="L70" s="195">
        <v>1660</v>
      </c>
      <c r="M70" s="196"/>
      <c r="N70" s="197" t="s">
        <v>287</v>
      </c>
      <c r="O70" s="195">
        <v>1620</v>
      </c>
      <c r="P70" s="196"/>
      <c r="Q70" s="197" t="s">
        <v>287</v>
      </c>
      <c r="R70" s="56"/>
      <c r="S70" s="206"/>
      <c r="T70" s="250"/>
      <c r="U70" s="1001"/>
      <c r="V70" s="159"/>
      <c r="W70" s="254"/>
      <c r="X70" s="603"/>
      <c r="Y70" s="255"/>
      <c r="Z70" s="164"/>
      <c r="AA70" s="613"/>
      <c r="AB70" s="166"/>
      <c r="AC70" s="982"/>
      <c r="AD70" s="206"/>
      <c r="AE70" s="206"/>
      <c r="AF70" s="611"/>
      <c r="AG70" s="267"/>
      <c r="AH70" s="983"/>
      <c r="AI70" s="153" t="s">
        <v>299</v>
      </c>
      <c r="AJ70" s="952"/>
      <c r="AK70" s="993"/>
      <c r="AL70" s="952"/>
      <c r="AM70" s="993"/>
      <c r="AN70" s="984"/>
      <c r="AO70" s="153" t="s">
        <v>300</v>
      </c>
      <c r="AP70" s="278">
        <v>2000</v>
      </c>
      <c r="AQ70" s="279">
        <v>2300</v>
      </c>
      <c r="AR70" s="280">
        <v>1400</v>
      </c>
      <c r="AS70" s="281">
        <v>1400</v>
      </c>
      <c r="AT70" s="641"/>
      <c r="AU70" s="254"/>
      <c r="AV70" s="641"/>
      <c r="AW70" s="964"/>
      <c r="AX70" s="603"/>
      <c r="AY70" s="967"/>
      <c r="AZ70" s="641"/>
      <c r="BA70" s="161"/>
      <c r="BB70" s="641"/>
      <c r="BC70" s="977"/>
      <c r="BD70" s="978"/>
      <c r="BE70" s="978"/>
      <c r="BF70" s="979"/>
      <c r="BG70" s="641"/>
      <c r="BH70" s="289"/>
      <c r="BI70" s="603"/>
      <c r="BJ70" s="290" t="s">
        <v>456</v>
      </c>
      <c r="BK70" s="641"/>
      <c r="BL70" s="290" t="s">
        <v>456</v>
      </c>
      <c r="BM70" s="641"/>
      <c r="BN70" s="961"/>
      <c r="BO70" s="604"/>
      <c r="BP70" s="949"/>
      <c r="BQ70" s="641"/>
      <c r="BR70" s="957"/>
      <c r="BS70" s="641"/>
      <c r="BT70" s="1041"/>
      <c r="BU70" s="603"/>
      <c r="BV70" s="1040"/>
      <c r="BW70" s="97"/>
      <c r="BX70" s="97"/>
      <c r="BY70" s="24"/>
      <c r="BZ70" s="38"/>
      <c r="CA70" s="38"/>
      <c r="CB70" s="38"/>
      <c r="CC70" s="38"/>
      <c r="CD70" s="38"/>
      <c r="CE70" s="38"/>
      <c r="CF70" s="38"/>
      <c r="CG70" s="38"/>
      <c r="CH70" s="38"/>
      <c r="CI70" s="38"/>
      <c r="CJ70" s="38"/>
      <c r="CK70" s="38"/>
      <c r="CL70" s="38"/>
    </row>
    <row r="71" spans="1:90" s="80" customFormat="1" ht="12.75" customHeight="1">
      <c r="A71" s="80" t="s">
        <v>394</v>
      </c>
      <c r="B71" s="646"/>
      <c r="C71" s="989" t="s">
        <v>395</v>
      </c>
      <c r="D71" s="633" t="s">
        <v>286</v>
      </c>
      <c r="E71" s="82" t="s">
        <v>21</v>
      </c>
      <c r="F71" s="83"/>
      <c r="G71" s="188">
        <v>31750</v>
      </c>
      <c r="H71" s="189">
        <v>39320</v>
      </c>
      <c r="I71" s="188">
        <v>28750</v>
      </c>
      <c r="J71" s="189">
        <v>36320</v>
      </c>
      <c r="K71" s="241" t="s">
        <v>115</v>
      </c>
      <c r="L71" s="192">
        <v>290</v>
      </c>
      <c r="M71" s="193">
        <v>360</v>
      </c>
      <c r="N71" s="194" t="s">
        <v>287</v>
      </c>
      <c r="O71" s="192">
        <v>260</v>
      </c>
      <c r="P71" s="193">
        <v>330</v>
      </c>
      <c r="Q71" s="194" t="s">
        <v>287</v>
      </c>
      <c r="R71" s="156" t="s">
        <v>452</v>
      </c>
      <c r="S71" s="198">
        <v>7570</v>
      </c>
      <c r="T71" s="247">
        <v>70</v>
      </c>
      <c r="U71" s="1001"/>
      <c r="V71" s="159"/>
      <c r="W71" s="254"/>
      <c r="X71" s="603"/>
      <c r="Y71" s="255"/>
      <c r="Z71" s="164"/>
      <c r="AA71" s="613"/>
      <c r="AB71" s="166"/>
      <c r="AC71" s="982"/>
      <c r="AD71" s="206"/>
      <c r="AE71" s="206"/>
      <c r="AF71" s="611"/>
      <c r="AG71" s="267"/>
      <c r="AH71" s="983" t="s">
        <v>457</v>
      </c>
      <c r="AI71" s="100" t="s">
        <v>288</v>
      </c>
      <c r="AJ71" s="950">
        <v>2300</v>
      </c>
      <c r="AK71" s="991">
        <v>2600</v>
      </c>
      <c r="AL71" s="950">
        <v>1600</v>
      </c>
      <c r="AM71" s="991">
        <v>1600</v>
      </c>
      <c r="AN71" s="984" t="s">
        <v>452</v>
      </c>
      <c r="AO71" s="100" t="s">
        <v>289</v>
      </c>
      <c r="AP71" s="270">
        <v>5400</v>
      </c>
      <c r="AQ71" s="271">
        <v>6000</v>
      </c>
      <c r="AR71" s="282">
        <v>3700</v>
      </c>
      <c r="AS71" s="277">
        <v>3700</v>
      </c>
      <c r="AT71" s="641"/>
      <c r="AU71" s="987" t="s">
        <v>396</v>
      </c>
      <c r="AV71" s="641" t="s">
        <v>452</v>
      </c>
      <c r="AW71" s="962">
        <v>1290</v>
      </c>
      <c r="AX71" s="603" t="s">
        <v>115</v>
      </c>
      <c r="AY71" s="965">
        <v>10</v>
      </c>
      <c r="AZ71" s="641"/>
      <c r="BA71" s="988"/>
      <c r="BB71" s="641" t="s">
        <v>454</v>
      </c>
      <c r="BC71" s="968" t="s">
        <v>519</v>
      </c>
      <c r="BD71" s="970" t="s">
        <v>519</v>
      </c>
      <c r="BE71" s="970" t="s">
        <v>519</v>
      </c>
      <c r="BF71" s="972" t="s">
        <v>519</v>
      </c>
      <c r="BG71" s="641" t="s">
        <v>454</v>
      </c>
      <c r="BH71" s="286"/>
      <c r="BI71" s="603" t="s">
        <v>454</v>
      </c>
      <c r="BJ71" s="286"/>
      <c r="BK71" s="641" t="s">
        <v>454</v>
      </c>
      <c r="BL71" s="286"/>
      <c r="BM71" s="641" t="s">
        <v>452</v>
      </c>
      <c r="BN71" s="959">
        <v>1530</v>
      </c>
      <c r="BO71" s="604" t="s">
        <v>109</v>
      </c>
      <c r="BP71" s="947">
        <v>10</v>
      </c>
      <c r="BQ71" s="641"/>
      <c r="BR71" s="953" t="s">
        <v>520</v>
      </c>
      <c r="BS71" s="641"/>
      <c r="BT71" s="1038" t="s">
        <v>491</v>
      </c>
      <c r="BU71" s="603" t="s">
        <v>109</v>
      </c>
      <c r="BV71" s="1040">
        <v>10</v>
      </c>
      <c r="BW71" s="98"/>
      <c r="BX71" s="98"/>
      <c r="BY71" s="87"/>
      <c r="BZ71" s="85"/>
      <c r="CA71" s="85"/>
      <c r="CB71" s="85"/>
      <c r="CC71" s="85"/>
      <c r="CD71" s="85"/>
      <c r="CE71" s="85"/>
      <c r="CF71" s="85"/>
      <c r="CG71" s="85"/>
      <c r="CH71" s="85"/>
      <c r="CI71" s="85"/>
      <c r="CJ71" s="85"/>
      <c r="CK71" s="85"/>
      <c r="CL71" s="85"/>
    </row>
    <row r="72" spans="1:90" s="80" customFormat="1" ht="12.75" customHeight="1">
      <c r="A72" s="80" t="s">
        <v>397</v>
      </c>
      <c r="B72" s="646"/>
      <c r="C72" s="990"/>
      <c r="D72" s="643"/>
      <c r="E72" s="99" t="s">
        <v>4</v>
      </c>
      <c r="F72" s="83"/>
      <c r="G72" s="242">
        <v>39320</v>
      </c>
      <c r="H72" s="243">
        <v>100330</v>
      </c>
      <c r="I72" s="242">
        <v>36320</v>
      </c>
      <c r="J72" s="243">
        <v>97330</v>
      </c>
      <c r="K72" s="241" t="s">
        <v>115</v>
      </c>
      <c r="L72" s="244">
        <v>360</v>
      </c>
      <c r="M72" s="245">
        <v>890</v>
      </c>
      <c r="N72" s="246" t="s">
        <v>287</v>
      </c>
      <c r="O72" s="244">
        <v>330</v>
      </c>
      <c r="P72" s="245">
        <v>860</v>
      </c>
      <c r="Q72" s="246" t="s">
        <v>287</v>
      </c>
      <c r="R72" s="156" t="s">
        <v>452</v>
      </c>
      <c r="S72" s="195">
        <v>7570</v>
      </c>
      <c r="T72" s="248">
        <v>70</v>
      </c>
      <c r="U72" s="1001"/>
      <c r="V72" s="159"/>
      <c r="W72" s="254"/>
      <c r="X72" s="603"/>
      <c r="Y72" s="255"/>
      <c r="Z72" s="164"/>
      <c r="AA72" s="613"/>
      <c r="AB72" s="166"/>
      <c r="AC72" s="982"/>
      <c r="AD72" s="206"/>
      <c r="AE72" s="206"/>
      <c r="AF72" s="611"/>
      <c r="AG72" s="267"/>
      <c r="AH72" s="983"/>
      <c r="AI72" s="30" t="s">
        <v>291</v>
      </c>
      <c r="AJ72" s="951"/>
      <c r="AK72" s="992"/>
      <c r="AL72" s="951"/>
      <c r="AM72" s="992"/>
      <c r="AN72" s="984"/>
      <c r="AO72" s="30" t="s">
        <v>292</v>
      </c>
      <c r="AP72" s="274">
        <v>2900</v>
      </c>
      <c r="AQ72" s="275">
        <v>3300</v>
      </c>
      <c r="AR72" s="282">
        <v>2000</v>
      </c>
      <c r="AS72" s="277">
        <v>2000</v>
      </c>
      <c r="AT72" s="641"/>
      <c r="AU72" s="987"/>
      <c r="AV72" s="641"/>
      <c r="AW72" s="963"/>
      <c r="AX72" s="603"/>
      <c r="AY72" s="966"/>
      <c r="AZ72" s="641"/>
      <c r="BA72" s="988"/>
      <c r="BB72" s="641"/>
      <c r="BC72" s="969"/>
      <c r="BD72" s="971"/>
      <c r="BE72" s="971"/>
      <c r="BF72" s="973"/>
      <c r="BG72" s="641"/>
      <c r="BH72" s="287">
        <v>750</v>
      </c>
      <c r="BI72" s="603"/>
      <c r="BJ72" s="287">
        <v>2670</v>
      </c>
      <c r="BK72" s="641"/>
      <c r="BL72" s="287">
        <v>1720</v>
      </c>
      <c r="BM72" s="641"/>
      <c r="BN72" s="960"/>
      <c r="BO72" s="604"/>
      <c r="BP72" s="948"/>
      <c r="BQ72" s="641"/>
      <c r="BR72" s="954"/>
      <c r="BS72" s="641"/>
      <c r="BT72" s="1038"/>
      <c r="BU72" s="603"/>
      <c r="BV72" s="1040"/>
      <c r="BW72" s="98"/>
      <c r="BX72" s="98"/>
      <c r="BY72" s="87"/>
      <c r="BZ72" s="85"/>
      <c r="CA72" s="85"/>
      <c r="CB72" s="85"/>
      <c r="CC72" s="85"/>
      <c r="CD72" s="85"/>
      <c r="CE72" s="85"/>
      <c r="CF72" s="85"/>
      <c r="CG72" s="85"/>
      <c r="CH72" s="85"/>
      <c r="CI72" s="85"/>
      <c r="CJ72" s="85"/>
      <c r="CK72" s="85"/>
      <c r="CL72" s="85"/>
    </row>
    <row r="73" spans="1:90" s="80" customFormat="1" ht="12.75" customHeight="1">
      <c r="A73" s="80" t="s">
        <v>398</v>
      </c>
      <c r="B73" s="646"/>
      <c r="C73" s="990"/>
      <c r="D73" s="985" t="s">
        <v>294</v>
      </c>
      <c r="E73" s="99" t="s">
        <v>295</v>
      </c>
      <c r="F73" s="83"/>
      <c r="G73" s="242">
        <v>100330</v>
      </c>
      <c r="H73" s="243">
        <v>176130</v>
      </c>
      <c r="I73" s="242">
        <v>97330</v>
      </c>
      <c r="J73" s="243">
        <v>173130</v>
      </c>
      <c r="K73" s="241" t="s">
        <v>115</v>
      </c>
      <c r="L73" s="244">
        <v>890</v>
      </c>
      <c r="M73" s="245">
        <v>1650</v>
      </c>
      <c r="N73" s="246" t="s">
        <v>287</v>
      </c>
      <c r="O73" s="244">
        <v>860</v>
      </c>
      <c r="P73" s="245">
        <v>1620</v>
      </c>
      <c r="Q73" s="246" t="s">
        <v>287</v>
      </c>
      <c r="R73" s="56"/>
      <c r="S73" s="206"/>
      <c r="T73" s="249"/>
      <c r="U73" s="1001"/>
      <c r="V73" s="159"/>
      <c r="W73" s="254"/>
      <c r="X73" s="603"/>
      <c r="Y73" s="255"/>
      <c r="Z73" s="164"/>
      <c r="AA73" s="613"/>
      <c r="AB73" s="166"/>
      <c r="AC73" s="982"/>
      <c r="AD73" s="206"/>
      <c r="AE73" s="206"/>
      <c r="AF73" s="611"/>
      <c r="AG73" s="267"/>
      <c r="AH73" s="983"/>
      <c r="AI73" s="30" t="s">
        <v>296</v>
      </c>
      <c r="AJ73" s="951"/>
      <c r="AK73" s="992"/>
      <c r="AL73" s="951"/>
      <c r="AM73" s="992"/>
      <c r="AN73" s="984"/>
      <c r="AO73" s="30" t="s">
        <v>297</v>
      </c>
      <c r="AP73" s="274">
        <v>2500</v>
      </c>
      <c r="AQ73" s="275">
        <v>2800</v>
      </c>
      <c r="AR73" s="282">
        <v>1800</v>
      </c>
      <c r="AS73" s="277">
        <v>1800</v>
      </c>
      <c r="AT73" s="641"/>
      <c r="AU73" s="254"/>
      <c r="AV73" s="641"/>
      <c r="AW73" s="963"/>
      <c r="AX73" s="603"/>
      <c r="AY73" s="966"/>
      <c r="AZ73" s="641"/>
      <c r="BA73" s="161"/>
      <c r="BB73" s="641"/>
      <c r="BC73" s="974">
        <v>0.02</v>
      </c>
      <c r="BD73" s="975">
        <v>0.03</v>
      </c>
      <c r="BE73" s="975">
        <v>0.05</v>
      </c>
      <c r="BF73" s="976">
        <v>0.06</v>
      </c>
      <c r="BG73" s="641"/>
      <c r="BH73" s="288">
        <v>8</v>
      </c>
      <c r="BI73" s="603"/>
      <c r="BJ73" s="288">
        <v>20</v>
      </c>
      <c r="BK73" s="641"/>
      <c r="BL73" s="288">
        <v>10</v>
      </c>
      <c r="BM73" s="641"/>
      <c r="BN73" s="960"/>
      <c r="BO73" s="604"/>
      <c r="BP73" s="948"/>
      <c r="BQ73" s="641"/>
      <c r="BR73" s="957">
        <v>0.99</v>
      </c>
      <c r="BS73" s="641"/>
      <c r="BT73" s="1041">
        <v>1410</v>
      </c>
      <c r="BU73" s="603"/>
      <c r="BV73" s="1040"/>
      <c r="BW73" s="98"/>
      <c r="BX73" s="98"/>
      <c r="BY73" s="87"/>
      <c r="BZ73" s="85"/>
      <c r="CA73" s="85"/>
      <c r="CB73" s="85"/>
      <c r="CC73" s="85"/>
      <c r="CD73" s="85"/>
      <c r="CE73" s="85"/>
      <c r="CF73" s="85"/>
      <c r="CG73" s="85"/>
      <c r="CH73" s="85"/>
      <c r="CI73" s="85"/>
      <c r="CJ73" s="85"/>
      <c r="CK73" s="85"/>
      <c r="CL73" s="85"/>
    </row>
    <row r="74" spans="1:90" s="80" customFormat="1" ht="12.75" customHeight="1">
      <c r="A74" s="80" t="s">
        <v>399</v>
      </c>
      <c r="B74" s="646"/>
      <c r="C74" s="990"/>
      <c r="D74" s="986"/>
      <c r="E74" s="86" t="s">
        <v>7</v>
      </c>
      <c r="F74" s="83"/>
      <c r="G74" s="190">
        <v>176130</v>
      </c>
      <c r="H74" s="191"/>
      <c r="I74" s="190">
        <v>173130</v>
      </c>
      <c r="J74" s="191"/>
      <c r="K74" s="241" t="s">
        <v>115</v>
      </c>
      <c r="L74" s="195">
        <v>1650</v>
      </c>
      <c r="M74" s="196"/>
      <c r="N74" s="197" t="s">
        <v>287</v>
      </c>
      <c r="O74" s="195">
        <v>1620</v>
      </c>
      <c r="P74" s="196"/>
      <c r="Q74" s="197" t="s">
        <v>287</v>
      </c>
      <c r="R74" s="56"/>
      <c r="S74" s="206"/>
      <c r="T74" s="250"/>
      <c r="U74" s="1001"/>
      <c r="V74" s="159"/>
      <c r="W74" s="257"/>
      <c r="X74" s="603"/>
      <c r="Y74" s="259"/>
      <c r="Z74" s="164"/>
      <c r="AA74" s="613"/>
      <c r="AC74" s="982"/>
      <c r="AD74" s="206"/>
      <c r="AE74" s="206"/>
      <c r="AF74" s="611"/>
      <c r="AG74" s="267"/>
      <c r="AH74" s="983"/>
      <c r="AI74" s="153" t="s">
        <v>299</v>
      </c>
      <c r="AJ74" s="952"/>
      <c r="AK74" s="993"/>
      <c r="AL74" s="952"/>
      <c r="AM74" s="993"/>
      <c r="AN74" s="984"/>
      <c r="AO74" s="153" t="s">
        <v>300</v>
      </c>
      <c r="AP74" s="278">
        <v>2300</v>
      </c>
      <c r="AQ74" s="279">
        <v>2500</v>
      </c>
      <c r="AR74" s="280">
        <v>1600</v>
      </c>
      <c r="AS74" s="281">
        <v>1600</v>
      </c>
      <c r="AT74" s="641"/>
      <c r="AU74" s="254"/>
      <c r="AV74" s="641"/>
      <c r="AW74" s="964"/>
      <c r="AX74" s="603"/>
      <c r="AY74" s="967"/>
      <c r="AZ74" s="641"/>
      <c r="BA74" s="161"/>
      <c r="BB74" s="641"/>
      <c r="BC74" s="977"/>
      <c r="BD74" s="978"/>
      <c r="BE74" s="978"/>
      <c r="BF74" s="979"/>
      <c r="BG74" s="641"/>
      <c r="BH74" s="289"/>
      <c r="BI74" s="603"/>
      <c r="BJ74" s="290" t="s">
        <v>456</v>
      </c>
      <c r="BK74" s="641"/>
      <c r="BL74" s="290" t="s">
        <v>456</v>
      </c>
      <c r="BM74" s="641"/>
      <c r="BN74" s="961"/>
      <c r="BO74" s="604"/>
      <c r="BP74" s="949"/>
      <c r="BQ74" s="641"/>
      <c r="BR74" s="957"/>
      <c r="BS74" s="641"/>
      <c r="BT74" s="1041"/>
      <c r="BU74" s="603"/>
      <c r="BV74" s="1040"/>
      <c r="BW74" s="98"/>
      <c r="BX74" s="98"/>
      <c r="BY74" s="87"/>
      <c r="BZ74" s="85"/>
      <c r="CA74" s="85"/>
      <c r="CB74" s="85"/>
      <c r="CC74" s="85"/>
      <c r="CD74" s="85"/>
      <c r="CE74" s="85"/>
      <c r="CF74" s="85"/>
      <c r="CG74" s="85"/>
      <c r="CH74" s="85"/>
      <c r="CI74" s="85"/>
      <c r="CJ74" s="85"/>
      <c r="CK74" s="85"/>
      <c r="CL74" s="85"/>
    </row>
    <row r="75" spans="1:90" s="58" customFormat="1" ht="12.75" customHeight="1">
      <c r="A75" s="58" t="s">
        <v>400</v>
      </c>
      <c r="B75" s="646"/>
      <c r="C75" s="980" t="s">
        <v>401</v>
      </c>
      <c r="D75" s="637" t="s">
        <v>286</v>
      </c>
      <c r="E75" s="52" t="s">
        <v>21</v>
      </c>
      <c r="F75" s="53"/>
      <c r="G75" s="188">
        <v>30970</v>
      </c>
      <c r="H75" s="189">
        <v>38540</v>
      </c>
      <c r="I75" s="188">
        <v>28140</v>
      </c>
      <c r="J75" s="189">
        <v>35710</v>
      </c>
      <c r="K75" s="241" t="s">
        <v>115</v>
      </c>
      <c r="L75" s="192">
        <v>290</v>
      </c>
      <c r="M75" s="193">
        <v>360</v>
      </c>
      <c r="N75" s="194" t="s">
        <v>287</v>
      </c>
      <c r="O75" s="192">
        <v>260</v>
      </c>
      <c r="P75" s="193">
        <v>330</v>
      </c>
      <c r="Q75" s="194" t="s">
        <v>287</v>
      </c>
      <c r="R75" s="156" t="s">
        <v>452</v>
      </c>
      <c r="S75" s="198">
        <v>7570</v>
      </c>
      <c r="T75" s="247">
        <v>70</v>
      </c>
      <c r="U75" s="1001"/>
      <c r="V75" s="159"/>
      <c r="W75" s="257"/>
      <c r="X75" s="603"/>
      <c r="Y75" s="259"/>
      <c r="Z75" s="164"/>
      <c r="AA75" s="613"/>
      <c r="AB75" s="80"/>
      <c r="AC75" s="982"/>
      <c r="AD75" s="206"/>
      <c r="AE75" s="206"/>
      <c r="AF75" s="611"/>
      <c r="AG75" s="267"/>
      <c r="AH75" s="983" t="s">
        <v>452</v>
      </c>
      <c r="AI75" s="100" t="s">
        <v>288</v>
      </c>
      <c r="AJ75" s="950">
        <v>2200</v>
      </c>
      <c r="AK75" s="991">
        <v>2400</v>
      </c>
      <c r="AL75" s="950">
        <v>1500</v>
      </c>
      <c r="AM75" s="991">
        <v>1500</v>
      </c>
      <c r="AN75" s="984" t="s">
        <v>452</v>
      </c>
      <c r="AO75" s="100" t="s">
        <v>289</v>
      </c>
      <c r="AP75" s="270">
        <v>4800</v>
      </c>
      <c r="AQ75" s="271">
        <v>5400</v>
      </c>
      <c r="AR75" s="282">
        <v>3400</v>
      </c>
      <c r="AS75" s="277">
        <v>3400</v>
      </c>
      <c r="AT75" s="641"/>
      <c r="AU75" s="254"/>
      <c r="AV75" s="641" t="s">
        <v>457</v>
      </c>
      <c r="AW75" s="962">
        <v>1210</v>
      </c>
      <c r="AX75" s="603" t="s">
        <v>115</v>
      </c>
      <c r="AY75" s="965">
        <v>10</v>
      </c>
      <c r="AZ75" s="641"/>
      <c r="BA75" s="161"/>
      <c r="BB75" s="641" t="s">
        <v>454</v>
      </c>
      <c r="BC75" s="968" t="s">
        <v>519</v>
      </c>
      <c r="BD75" s="970" t="s">
        <v>519</v>
      </c>
      <c r="BE75" s="970" t="s">
        <v>519</v>
      </c>
      <c r="BF75" s="972" t="s">
        <v>519</v>
      </c>
      <c r="BG75" s="641" t="s">
        <v>454</v>
      </c>
      <c r="BH75" s="286"/>
      <c r="BI75" s="603" t="s">
        <v>454</v>
      </c>
      <c r="BJ75" s="286"/>
      <c r="BK75" s="641" t="s">
        <v>454</v>
      </c>
      <c r="BL75" s="286"/>
      <c r="BM75" s="641" t="s">
        <v>452</v>
      </c>
      <c r="BN75" s="959">
        <v>1450</v>
      </c>
      <c r="BO75" s="604" t="s">
        <v>109</v>
      </c>
      <c r="BP75" s="947">
        <v>10</v>
      </c>
      <c r="BQ75" s="54"/>
      <c r="BR75" s="953" t="s">
        <v>520</v>
      </c>
      <c r="BS75" s="54"/>
      <c r="BT75" s="213"/>
      <c r="BU75" s="603"/>
      <c r="BV75" s="1040"/>
      <c r="BW75" s="97"/>
      <c r="BX75" s="97"/>
      <c r="BY75" s="24"/>
      <c r="BZ75" s="38"/>
      <c r="CA75" s="38"/>
      <c r="CB75" s="38"/>
      <c r="CC75" s="38"/>
      <c r="CD75" s="38"/>
      <c r="CE75" s="38"/>
      <c r="CF75" s="38"/>
      <c r="CG75" s="38"/>
      <c r="CH75" s="38"/>
      <c r="CI75" s="38"/>
      <c r="CJ75" s="38"/>
      <c r="CK75" s="38"/>
      <c r="CL75" s="38"/>
    </row>
    <row r="76" spans="1:90" s="58" customFormat="1" ht="12.75" customHeight="1">
      <c r="A76" s="58" t="s">
        <v>402</v>
      </c>
      <c r="B76" s="646"/>
      <c r="C76" s="981"/>
      <c r="D76" s="638"/>
      <c r="E76" s="101" t="s">
        <v>4</v>
      </c>
      <c r="F76" s="53"/>
      <c r="G76" s="242">
        <v>38540</v>
      </c>
      <c r="H76" s="243">
        <v>99550</v>
      </c>
      <c r="I76" s="242">
        <v>35710</v>
      </c>
      <c r="J76" s="243">
        <v>96720</v>
      </c>
      <c r="K76" s="241" t="s">
        <v>115</v>
      </c>
      <c r="L76" s="244">
        <v>360</v>
      </c>
      <c r="M76" s="245">
        <v>880</v>
      </c>
      <c r="N76" s="246" t="s">
        <v>287</v>
      </c>
      <c r="O76" s="244">
        <v>330</v>
      </c>
      <c r="P76" s="245">
        <v>850</v>
      </c>
      <c r="Q76" s="246" t="s">
        <v>287</v>
      </c>
      <c r="R76" s="156" t="s">
        <v>452</v>
      </c>
      <c r="S76" s="195">
        <v>7570</v>
      </c>
      <c r="T76" s="248">
        <v>70</v>
      </c>
      <c r="U76" s="1001"/>
      <c r="V76" s="159"/>
      <c r="W76" s="254"/>
      <c r="X76" s="603"/>
      <c r="Y76" s="255"/>
      <c r="Z76" s="164"/>
      <c r="AA76" s="613"/>
      <c r="AB76" s="166"/>
      <c r="AC76" s="982"/>
      <c r="AD76" s="206"/>
      <c r="AE76" s="206"/>
      <c r="AF76" s="611"/>
      <c r="AG76" s="267"/>
      <c r="AH76" s="983"/>
      <c r="AI76" s="30" t="s">
        <v>291</v>
      </c>
      <c r="AJ76" s="951"/>
      <c r="AK76" s="992"/>
      <c r="AL76" s="951"/>
      <c r="AM76" s="992"/>
      <c r="AN76" s="984"/>
      <c r="AO76" s="30" t="s">
        <v>292</v>
      </c>
      <c r="AP76" s="274">
        <v>2600</v>
      </c>
      <c r="AQ76" s="275">
        <v>2900</v>
      </c>
      <c r="AR76" s="282">
        <v>1800</v>
      </c>
      <c r="AS76" s="277">
        <v>1800</v>
      </c>
      <c r="AT76" s="641"/>
      <c r="AU76" s="254"/>
      <c r="AV76" s="641"/>
      <c r="AW76" s="963"/>
      <c r="AX76" s="603"/>
      <c r="AY76" s="966"/>
      <c r="AZ76" s="641"/>
      <c r="BA76" s="161"/>
      <c r="BB76" s="641"/>
      <c r="BC76" s="969"/>
      <c r="BD76" s="971"/>
      <c r="BE76" s="971"/>
      <c r="BF76" s="973"/>
      <c r="BG76" s="641"/>
      <c r="BH76" s="287">
        <v>710</v>
      </c>
      <c r="BI76" s="603"/>
      <c r="BJ76" s="287">
        <v>2520</v>
      </c>
      <c r="BK76" s="641"/>
      <c r="BL76" s="287">
        <v>1630</v>
      </c>
      <c r="BM76" s="641"/>
      <c r="BN76" s="960"/>
      <c r="BO76" s="604"/>
      <c r="BP76" s="948"/>
      <c r="BQ76" s="54"/>
      <c r="BR76" s="954"/>
      <c r="BS76" s="54"/>
      <c r="BT76" s="213"/>
      <c r="BU76" s="603"/>
      <c r="BV76" s="1040"/>
      <c r="BW76" s="97"/>
      <c r="BX76" s="97"/>
      <c r="BY76" s="24"/>
      <c r="BZ76" s="38"/>
      <c r="CA76" s="38"/>
      <c r="CB76" s="38"/>
      <c r="CC76" s="38"/>
      <c r="CD76" s="38"/>
      <c r="CE76" s="38"/>
      <c r="CF76" s="38"/>
      <c r="CG76" s="38"/>
      <c r="CH76" s="38"/>
      <c r="CI76" s="38"/>
      <c r="CJ76" s="38"/>
      <c r="CK76" s="38"/>
      <c r="CL76" s="38"/>
    </row>
    <row r="77" spans="1:90" s="58" customFormat="1" ht="12.75" customHeight="1">
      <c r="A77" s="58" t="s">
        <v>403</v>
      </c>
      <c r="B77" s="646"/>
      <c r="C77" s="981"/>
      <c r="D77" s="955" t="s">
        <v>294</v>
      </c>
      <c r="E77" s="101" t="s">
        <v>295</v>
      </c>
      <c r="F77" s="53"/>
      <c r="G77" s="242">
        <v>99550</v>
      </c>
      <c r="H77" s="243">
        <v>175350</v>
      </c>
      <c r="I77" s="242">
        <v>96720</v>
      </c>
      <c r="J77" s="243">
        <v>172520</v>
      </c>
      <c r="K77" s="241" t="s">
        <v>115</v>
      </c>
      <c r="L77" s="244">
        <v>880</v>
      </c>
      <c r="M77" s="245">
        <v>1640</v>
      </c>
      <c r="N77" s="246" t="s">
        <v>287</v>
      </c>
      <c r="O77" s="244">
        <v>850</v>
      </c>
      <c r="P77" s="245">
        <v>1610</v>
      </c>
      <c r="Q77" s="246" t="s">
        <v>287</v>
      </c>
      <c r="R77" s="56"/>
      <c r="S77" s="206"/>
      <c r="T77" s="249"/>
      <c r="U77" s="1001"/>
      <c r="V77" s="159"/>
      <c r="W77" s="254"/>
      <c r="X77" s="603"/>
      <c r="Y77" s="255"/>
      <c r="Z77" s="164"/>
      <c r="AA77" s="613"/>
      <c r="AB77" s="166"/>
      <c r="AC77" s="982"/>
      <c r="AD77" s="206"/>
      <c r="AE77" s="206"/>
      <c r="AF77" s="611"/>
      <c r="AG77" s="267"/>
      <c r="AH77" s="983"/>
      <c r="AI77" s="30" t="s">
        <v>296</v>
      </c>
      <c r="AJ77" s="951"/>
      <c r="AK77" s="992"/>
      <c r="AL77" s="951"/>
      <c r="AM77" s="992"/>
      <c r="AN77" s="984"/>
      <c r="AO77" s="30" t="s">
        <v>297</v>
      </c>
      <c r="AP77" s="274">
        <v>2300</v>
      </c>
      <c r="AQ77" s="275">
        <v>2500</v>
      </c>
      <c r="AR77" s="282">
        <v>1600</v>
      </c>
      <c r="AS77" s="277">
        <v>1600</v>
      </c>
      <c r="AT77" s="641"/>
      <c r="AU77" s="254"/>
      <c r="AV77" s="641"/>
      <c r="AW77" s="963"/>
      <c r="AX77" s="603"/>
      <c r="AY77" s="966"/>
      <c r="AZ77" s="641"/>
      <c r="BA77" s="161"/>
      <c r="BB77" s="641"/>
      <c r="BC77" s="974">
        <v>0.02</v>
      </c>
      <c r="BD77" s="975">
        <v>0.03</v>
      </c>
      <c r="BE77" s="975">
        <v>0.05</v>
      </c>
      <c r="BF77" s="976">
        <v>0.06</v>
      </c>
      <c r="BG77" s="641"/>
      <c r="BH77" s="288">
        <v>7</v>
      </c>
      <c r="BI77" s="603"/>
      <c r="BJ77" s="288">
        <v>20</v>
      </c>
      <c r="BK77" s="641"/>
      <c r="BL77" s="288">
        <v>10</v>
      </c>
      <c r="BM77" s="641"/>
      <c r="BN77" s="960"/>
      <c r="BO77" s="604"/>
      <c r="BP77" s="948"/>
      <c r="BQ77" s="54"/>
      <c r="BR77" s="957">
        <v>0.99</v>
      </c>
      <c r="BS77" s="54"/>
      <c r="BT77" s="213"/>
      <c r="BU77" s="603"/>
      <c r="BV77" s="1040"/>
      <c r="BW77" s="97"/>
      <c r="BX77" s="97"/>
      <c r="BY77" s="24"/>
      <c r="BZ77" s="38"/>
      <c r="CA77" s="38"/>
      <c r="CB77" s="38"/>
      <c r="CC77" s="38"/>
      <c r="CD77" s="38"/>
      <c r="CE77" s="38"/>
      <c r="CF77" s="38"/>
      <c r="CG77" s="38"/>
      <c r="CH77" s="38"/>
      <c r="CI77" s="38"/>
      <c r="CJ77" s="38"/>
      <c r="CK77" s="38"/>
      <c r="CL77" s="38"/>
    </row>
    <row r="78" spans="1:90" s="58" customFormat="1" ht="12.75" customHeight="1">
      <c r="A78" s="58" t="s">
        <v>404</v>
      </c>
      <c r="B78" s="636"/>
      <c r="C78" s="981"/>
      <c r="D78" s="956"/>
      <c r="E78" s="57" t="s">
        <v>7</v>
      </c>
      <c r="F78" s="53"/>
      <c r="G78" s="190">
        <v>175350</v>
      </c>
      <c r="H78" s="191"/>
      <c r="I78" s="190">
        <v>172520</v>
      </c>
      <c r="J78" s="191"/>
      <c r="K78" s="241" t="s">
        <v>115</v>
      </c>
      <c r="L78" s="195">
        <v>1640</v>
      </c>
      <c r="M78" s="196"/>
      <c r="N78" s="197" t="s">
        <v>287</v>
      </c>
      <c r="O78" s="195">
        <v>1610</v>
      </c>
      <c r="P78" s="196"/>
      <c r="Q78" s="197" t="s">
        <v>287</v>
      </c>
      <c r="R78" s="56"/>
      <c r="S78" s="206"/>
      <c r="T78" s="251"/>
      <c r="U78" s="1001"/>
      <c r="V78" s="159"/>
      <c r="W78" s="260"/>
      <c r="X78" s="603"/>
      <c r="Y78" s="261"/>
      <c r="Z78" s="164"/>
      <c r="AA78" s="613"/>
      <c r="AB78" s="173"/>
      <c r="AC78" s="982"/>
      <c r="AD78" s="206"/>
      <c r="AE78" s="206"/>
      <c r="AF78" s="611"/>
      <c r="AG78" s="267"/>
      <c r="AH78" s="983"/>
      <c r="AI78" s="153" t="s">
        <v>299</v>
      </c>
      <c r="AJ78" s="952"/>
      <c r="AK78" s="993"/>
      <c r="AL78" s="952"/>
      <c r="AM78" s="993"/>
      <c r="AN78" s="984"/>
      <c r="AO78" s="153" t="s">
        <v>300</v>
      </c>
      <c r="AP78" s="278">
        <v>2000</v>
      </c>
      <c r="AQ78" s="279">
        <v>2300</v>
      </c>
      <c r="AR78" s="280">
        <v>1400</v>
      </c>
      <c r="AS78" s="281">
        <v>1400</v>
      </c>
      <c r="AT78" s="641"/>
      <c r="AU78" s="260"/>
      <c r="AV78" s="641"/>
      <c r="AW78" s="964"/>
      <c r="AX78" s="603"/>
      <c r="AY78" s="967"/>
      <c r="AZ78" s="641"/>
      <c r="BA78" s="162"/>
      <c r="BB78" s="641"/>
      <c r="BC78" s="974"/>
      <c r="BD78" s="975"/>
      <c r="BE78" s="975"/>
      <c r="BF78" s="976"/>
      <c r="BG78" s="641"/>
      <c r="BH78" s="289"/>
      <c r="BI78" s="603"/>
      <c r="BJ78" s="290" t="s">
        <v>456</v>
      </c>
      <c r="BK78" s="641"/>
      <c r="BL78" s="290" t="s">
        <v>456</v>
      </c>
      <c r="BM78" s="641"/>
      <c r="BN78" s="961"/>
      <c r="BO78" s="604"/>
      <c r="BP78" s="949"/>
      <c r="BQ78" s="54"/>
      <c r="BR78" s="958"/>
      <c r="BS78" s="54"/>
      <c r="BT78" s="213"/>
      <c r="BU78" s="603"/>
      <c r="BV78" s="1040"/>
      <c r="BW78" s="97"/>
      <c r="BX78" s="97"/>
      <c r="BY78" s="24"/>
      <c r="BZ78" s="38"/>
      <c r="CA78" s="38"/>
      <c r="CB78" s="38"/>
      <c r="CC78" s="38"/>
      <c r="CD78" s="38"/>
      <c r="CE78" s="38"/>
      <c r="CF78" s="38"/>
      <c r="CG78" s="38"/>
      <c r="CH78" s="38"/>
      <c r="CI78" s="38"/>
      <c r="CJ78" s="38"/>
      <c r="CK78" s="38"/>
      <c r="CL78" s="38"/>
    </row>
    <row r="79" spans="1:90">
      <c r="BC79" s="1048"/>
      <c r="BD79" s="1048"/>
      <c r="BE79" s="1048"/>
      <c r="BF79" s="1048"/>
      <c r="BT79" s="1042"/>
      <c r="BU79" s="1001"/>
      <c r="BV79" s="1043"/>
    </row>
    <row r="80" spans="1:90">
      <c r="BC80" s="1048"/>
      <c r="BD80" s="1048"/>
      <c r="BE80" s="1048"/>
      <c r="BF80" s="1048"/>
      <c r="BT80" s="1042"/>
      <c r="BU80" s="1001"/>
      <c r="BV80" s="1043"/>
    </row>
    <row r="81" spans="55:74">
      <c r="BC81" s="1047"/>
      <c r="BD81" s="1047"/>
      <c r="BE81" s="1047"/>
      <c r="BF81" s="1047"/>
      <c r="BT81" s="1044"/>
      <c r="BU81" s="1001"/>
      <c r="BV81" s="1043"/>
    </row>
    <row r="82" spans="55:74">
      <c r="BC82" s="1047"/>
      <c r="BD82" s="1047"/>
      <c r="BE82" s="1047"/>
      <c r="BF82" s="1047"/>
      <c r="BT82" s="1044"/>
      <c r="BU82" s="1001"/>
      <c r="BV82" s="1043"/>
    </row>
    <row r="83" spans="55:74">
      <c r="BC83" s="1048"/>
      <c r="BD83" s="1048"/>
      <c r="BE83" s="1048"/>
      <c r="BF83" s="1048"/>
      <c r="BT83" s="1042"/>
      <c r="BU83" s="1001"/>
      <c r="BV83" s="1043"/>
    </row>
    <row r="84" spans="55:74">
      <c r="BC84" s="1048"/>
      <c r="BD84" s="1048"/>
      <c r="BE84" s="1048"/>
      <c r="BF84" s="1048"/>
      <c r="BT84" s="1042"/>
      <c r="BU84" s="1001"/>
      <c r="BV84" s="1043"/>
    </row>
    <row r="85" spans="55:74">
      <c r="BC85" s="1047"/>
      <c r="BD85" s="1047"/>
      <c r="BE85" s="1047"/>
      <c r="BF85" s="1047"/>
      <c r="BT85" s="1044"/>
      <c r="BU85" s="1001"/>
      <c r="BV85" s="1043"/>
    </row>
    <row r="86" spans="55:74">
      <c r="BC86" s="1047"/>
      <c r="BD86" s="1047"/>
      <c r="BE86" s="1047"/>
      <c r="BF86" s="1047"/>
      <c r="BT86" s="1044"/>
      <c r="BU86" s="1001"/>
      <c r="BV86" s="1043"/>
    </row>
    <row r="87" spans="55:74">
      <c r="BC87" s="1048"/>
      <c r="BD87" s="1048"/>
      <c r="BE87" s="1048"/>
      <c r="BF87" s="1048"/>
      <c r="BT87" s="1042"/>
      <c r="BU87" s="1001"/>
      <c r="BV87" s="1043"/>
    </row>
    <row r="88" spans="55:74">
      <c r="BC88" s="1048"/>
      <c r="BD88" s="1048"/>
      <c r="BE88" s="1048"/>
      <c r="BF88" s="1048"/>
      <c r="BT88" s="1042"/>
      <c r="BU88" s="1001"/>
      <c r="BV88" s="1043"/>
    </row>
    <row r="89" spans="55:74">
      <c r="BC89" s="1047"/>
      <c r="BD89" s="1047"/>
      <c r="BE89" s="1047"/>
      <c r="BF89" s="1047"/>
      <c r="BT89" s="1044"/>
      <c r="BU89" s="1001"/>
      <c r="BV89" s="1043"/>
    </row>
    <row r="90" spans="55:74">
      <c r="BC90" s="1047"/>
      <c r="BD90" s="1047"/>
      <c r="BE90" s="1047"/>
      <c r="BF90" s="1047"/>
      <c r="BT90" s="1044"/>
      <c r="BU90" s="1001"/>
      <c r="BV90" s="1043"/>
    </row>
    <row r="91" spans="55:74">
      <c r="BC91" s="1048"/>
      <c r="BD91" s="1048"/>
      <c r="BE91" s="1048"/>
      <c r="BF91" s="1048"/>
      <c r="BT91" s="1042"/>
      <c r="BU91" s="1001"/>
      <c r="BV91" s="1043"/>
    </row>
    <row r="92" spans="55:74">
      <c r="BC92" s="1048"/>
      <c r="BD92" s="1048"/>
      <c r="BE92" s="1048"/>
      <c r="BF92" s="1048"/>
      <c r="BT92" s="1042"/>
      <c r="BU92" s="1001"/>
      <c r="BV92" s="1043"/>
    </row>
    <row r="93" spans="55:74">
      <c r="BC93" s="1047"/>
      <c r="BD93" s="1047"/>
      <c r="BE93" s="1047"/>
      <c r="BF93" s="1047"/>
      <c r="BT93" s="1044"/>
      <c r="BU93" s="1001"/>
      <c r="BV93" s="1043"/>
    </row>
    <row r="94" spans="55:74">
      <c r="BC94" s="1047"/>
      <c r="BD94" s="1047"/>
      <c r="BE94" s="1047"/>
      <c r="BF94" s="1047"/>
      <c r="BT94" s="1044"/>
      <c r="BU94" s="1001"/>
      <c r="BV94" s="1043"/>
    </row>
    <row r="95" spans="55:74">
      <c r="BC95" s="1048"/>
      <c r="BD95" s="1048"/>
      <c r="BE95" s="1048"/>
      <c r="BF95" s="1048"/>
      <c r="BT95" s="1042"/>
      <c r="BU95" s="1001"/>
      <c r="BV95" s="1043"/>
    </row>
    <row r="96" spans="55:74">
      <c r="BC96" s="1048"/>
      <c r="BD96" s="1048"/>
      <c r="BE96" s="1048"/>
      <c r="BF96" s="1048"/>
      <c r="BT96" s="1042"/>
      <c r="BU96" s="1001"/>
      <c r="BV96" s="1043"/>
    </row>
    <row r="97" spans="55:74">
      <c r="BC97" s="1047"/>
      <c r="BD97" s="1047"/>
      <c r="BE97" s="1047"/>
      <c r="BF97" s="1047"/>
      <c r="BT97" s="1044"/>
      <c r="BU97" s="1001"/>
      <c r="BV97" s="1043"/>
    </row>
    <row r="98" spans="55:74">
      <c r="BC98" s="1047"/>
      <c r="BD98" s="1047"/>
      <c r="BE98" s="1047"/>
      <c r="BF98" s="1047"/>
      <c r="BT98" s="1044"/>
      <c r="BU98" s="1001"/>
      <c r="BV98" s="1043"/>
    </row>
    <row r="99" spans="55:74">
      <c r="BC99" s="1048"/>
      <c r="BD99" s="1048"/>
      <c r="BE99" s="1048"/>
      <c r="BF99" s="1048"/>
      <c r="BT99" s="1042"/>
      <c r="BU99" s="1001"/>
      <c r="BV99" s="1043"/>
    </row>
    <row r="100" spans="55:74">
      <c r="BC100" s="1048"/>
      <c r="BD100" s="1048"/>
      <c r="BE100" s="1048"/>
      <c r="BF100" s="1048"/>
      <c r="BT100" s="1042"/>
      <c r="BU100" s="1001"/>
      <c r="BV100" s="1043"/>
    </row>
    <row r="101" spans="55:74">
      <c r="BC101" s="1047"/>
      <c r="BD101" s="1047"/>
      <c r="BE101" s="1047"/>
      <c r="BF101" s="1047"/>
      <c r="BT101" s="1044"/>
      <c r="BU101" s="1001"/>
      <c r="BV101" s="1043"/>
    </row>
    <row r="102" spans="55:74">
      <c r="BC102" s="1047"/>
      <c r="BD102" s="1047"/>
      <c r="BE102" s="1047"/>
      <c r="BF102" s="1047"/>
      <c r="BT102" s="1044"/>
      <c r="BU102" s="1001"/>
      <c r="BV102" s="1043"/>
    </row>
    <row r="103" spans="55:74">
      <c r="BC103" s="1048"/>
      <c r="BD103" s="1048"/>
      <c r="BE103" s="1048"/>
      <c r="BF103" s="1048"/>
      <c r="BT103" s="1042"/>
      <c r="BU103" s="1001"/>
      <c r="BV103" s="1043"/>
    </row>
    <row r="104" spans="55:74">
      <c r="BC104" s="1048"/>
      <c r="BD104" s="1048"/>
      <c r="BE104" s="1048"/>
      <c r="BF104" s="1048"/>
      <c r="BT104" s="1042"/>
      <c r="BU104" s="1001"/>
      <c r="BV104" s="1043"/>
    </row>
    <row r="105" spans="55:74">
      <c r="BC105" s="1047"/>
      <c r="BD105" s="1047"/>
      <c r="BE105" s="1047"/>
      <c r="BF105" s="1047"/>
      <c r="BT105" s="1044"/>
      <c r="BU105" s="1001"/>
      <c r="BV105" s="1043"/>
    </row>
    <row r="106" spans="55:74">
      <c r="BC106" s="1047"/>
      <c r="BD106" s="1047"/>
      <c r="BE106" s="1047"/>
      <c r="BF106" s="1047"/>
      <c r="BT106" s="1044"/>
      <c r="BU106" s="1001"/>
      <c r="BV106" s="1043"/>
    </row>
    <row r="107" spans="55:74">
      <c r="BC107" s="1048"/>
      <c r="BD107" s="1048"/>
      <c r="BE107" s="1048"/>
      <c r="BF107" s="1048"/>
      <c r="BT107" s="1042"/>
      <c r="BU107" s="1001"/>
      <c r="BV107" s="1043"/>
    </row>
    <row r="108" spans="55:74">
      <c r="BC108" s="1048"/>
      <c r="BD108" s="1048"/>
      <c r="BE108" s="1048"/>
      <c r="BF108" s="1048"/>
      <c r="BT108" s="1042"/>
      <c r="BU108" s="1001"/>
      <c r="BV108" s="1043"/>
    </row>
    <row r="109" spans="55:74">
      <c r="BC109" s="1047"/>
      <c r="BD109" s="1047"/>
      <c r="BE109" s="1047"/>
      <c r="BF109" s="1047"/>
      <c r="BT109" s="1044"/>
      <c r="BU109" s="1001"/>
      <c r="BV109" s="1043"/>
    </row>
    <row r="110" spans="55:74">
      <c r="BC110" s="1047"/>
      <c r="BD110" s="1047"/>
      <c r="BE110" s="1047"/>
      <c r="BF110" s="1047"/>
      <c r="BT110" s="1044"/>
      <c r="BU110" s="1001"/>
      <c r="BV110" s="1043"/>
    </row>
    <row r="111" spans="55:74">
      <c r="BC111" s="1048"/>
      <c r="BD111" s="1048"/>
      <c r="BE111" s="1048"/>
      <c r="BF111" s="1048"/>
      <c r="BT111" s="1042"/>
      <c r="BU111" s="1001"/>
      <c r="BV111" s="1043"/>
    </row>
    <row r="112" spans="55:74">
      <c r="BC112" s="1048"/>
      <c r="BD112" s="1048"/>
      <c r="BE112" s="1048"/>
      <c r="BF112" s="1048"/>
      <c r="BT112" s="1042"/>
      <c r="BU112" s="1001"/>
      <c r="BV112" s="1043"/>
    </row>
    <row r="113" spans="55:74">
      <c r="BC113" s="1047"/>
      <c r="BD113" s="1047"/>
      <c r="BE113" s="1047"/>
      <c r="BF113" s="1047"/>
      <c r="BT113" s="1044"/>
      <c r="BU113" s="1001"/>
      <c r="BV113" s="1043"/>
    </row>
    <row r="114" spans="55:74">
      <c r="BC114" s="1047"/>
      <c r="BD114" s="1047"/>
      <c r="BE114" s="1047"/>
      <c r="BF114" s="1047"/>
      <c r="BT114" s="1044"/>
      <c r="BU114" s="1001"/>
      <c r="BV114" s="1043"/>
    </row>
    <row r="115" spans="55:74">
      <c r="BC115" s="1048"/>
      <c r="BD115" s="1048"/>
      <c r="BE115" s="1048"/>
      <c r="BF115" s="1048"/>
      <c r="BT115" s="1042"/>
      <c r="BU115" s="1001"/>
      <c r="BV115" s="1043"/>
    </row>
    <row r="116" spans="55:74">
      <c r="BC116" s="1048"/>
      <c r="BD116" s="1048"/>
      <c r="BE116" s="1048"/>
      <c r="BF116" s="1048"/>
      <c r="BT116" s="1042"/>
      <c r="BU116" s="1001"/>
      <c r="BV116" s="1043"/>
    </row>
    <row r="117" spans="55:74">
      <c r="BC117" s="1047"/>
      <c r="BD117" s="1047"/>
      <c r="BE117" s="1047"/>
      <c r="BF117" s="1047"/>
      <c r="BT117" s="1044"/>
      <c r="BU117" s="1001"/>
      <c r="BV117" s="1043"/>
    </row>
    <row r="118" spans="55:74">
      <c r="BC118" s="1047"/>
      <c r="BD118" s="1047"/>
      <c r="BE118" s="1047"/>
      <c r="BF118" s="1047"/>
      <c r="BT118" s="1044"/>
      <c r="BU118" s="1001"/>
      <c r="BV118" s="1043"/>
    </row>
    <row r="119" spans="55:74">
      <c r="BC119" s="1048"/>
      <c r="BD119" s="1048"/>
      <c r="BE119" s="1048"/>
      <c r="BF119" s="1048"/>
      <c r="BT119" s="1042"/>
      <c r="BU119" s="1001"/>
      <c r="BV119" s="1043"/>
    </row>
    <row r="120" spans="55:74">
      <c r="BC120" s="1048"/>
      <c r="BD120" s="1048"/>
      <c r="BE120" s="1048"/>
      <c r="BF120" s="1048"/>
      <c r="BT120" s="1042"/>
      <c r="BU120" s="1001"/>
      <c r="BV120" s="1043"/>
    </row>
    <row r="121" spans="55:74">
      <c r="BC121" s="1047"/>
      <c r="BD121" s="1047"/>
      <c r="BE121" s="1047"/>
      <c r="BF121" s="1047"/>
      <c r="BT121" s="1044"/>
      <c r="BU121" s="1001"/>
      <c r="BV121" s="1043"/>
    </row>
    <row r="122" spans="55:74">
      <c r="BC122" s="1047"/>
      <c r="BD122" s="1047"/>
      <c r="BE122" s="1047"/>
      <c r="BF122" s="1047"/>
      <c r="BT122" s="1044"/>
      <c r="BU122" s="1001"/>
      <c r="BV122" s="1043"/>
    </row>
    <row r="123" spans="55:74">
      <c r="BC123" s="1048"/>
      <c r="BD123" s="1048"/>
      <c r="BE123" s="1048"/>
      <c r="BF123" s="1048"/>
      <c r="BT123" s="1042"/>
      <c r="BU123" s="1001"/>
      <c r="BV123" s="1043"/>
    </row>
    <row r="124" spans="55:74">
      <c r="BC124" s="1048"/>
      <c r="BD124" s="1048"/>
      <c r="BE124" s="1048"/>
      <c r="BF124" s="1048"/>
      <c r="BT124" s="1042"/>
      <c r="BU124" s="1001"/>
      <c r="BV124" s="1043"/>
    </row>
    <row r="125" spans="55:74">
      <c r="BC125" s="1047"/>
      <c r="BD125" s="1047"/>
      <c r="BE125" s="1047"/>
      <c r="BF125" s="1047"/>
      <c r="BT125" s="1044"/>
      <c r="BU125" s="1001"/>
      <c r="BV125" s="1043"/>
    </row>
    <row r="126" spans="55:74">
      <c r="BC126" s="1047"/>
      <c r="BD126" s="1047"/>
      <c r="BE126" s="1047"/>
      <c r="BF126" s="1047"/>
      <c r="BT126" s="1044"/>
      <c r="BU126" s="1001"/>
      <c r="BV126" s="1043"/>
    </row>
    <row r="127" spans="55:74">
      <c r="BC127" s="1048"/>
      <c r="BD127" s="1048"/>
      <c r="BE127" s="1048"/>
      <c r="BF127" s="1048"/>
      <c r="BT127" s="1042"/>
      <c r="BU127" s="1001"/>
      <c r="BV127" s="1043"/>
    </row>
    <row r="128" spans="55:74">
      <c r="BC128" s="1048"/>
      <c r="BD128" s="1048"/>
      <c r="BE128" s="1048"/>
      <c r="BF128" s="1048"/>
      <c r="BT128" s="1042"/>
      <c r="BU128" s="1001"/>
      <c r="BV128" s="1043"/>
    </row>
    <row r="129" spans="55:74">
      <c r="BC129" s="1047"/>
      <c r="BD129" s="1047"/>
      <c r="BE129" s="1047"/>
      <c r="BF129" s="1047"/>
      <c r="BT129" s="1044"/>
      <c r="BU129" s="1001"/>
      <c r="BV129" s="1043"/>
    </row>
    <row r="130" spans="55:74">
      <c r="BC130" s="1047"/>
      <c r="BD130" s="1047"/>
      <c r="BE130" s="1047"/>
      <c r="BF130" s="1047"/>
      <c r="BT130" s="1044"/>
      <c r="BU130" s="1001"/>
      <c r="BV130" s="1043"/>
    </row>
    <row r="131" spans="55:74">
      <c r="BC131" s="1048"/>
      <c r="BD131" s="1048"/>
      <c r="BE131" s="1048"/>
      <c r="BF131" s="1048"/>
      <c r="BT131" s="1042"/>
      <c r="BU131" s="1001"/>
      <c r="BV131" s="1043"/>
    </row>
    <row r="132" spans="55:74">
      <c r="BC132" s="1048"/>
      <c r="BD132" s="1048"/>
      <c r="BE132" s="1048"/>
      <c r="BF132" s="1048"/>
      <c r="BT132" s="1042"/>
      <c r="BU132" s="1001"/>
      <c r="BV132" s="1043"/>
    </row>
    <row r="133" spans="55:74">
      <c r="BC133" s="1047"/>
      <c r="BD133" s="1047"/>
      <c r="BE133" s="1047"/>
      <c r="BF133" s="1047"/>
      <c r="BT133" s="1044"/>
      <c r="BU133" s="1001"/>
      <c r="BV133" s="1043"/>
    </row>
    <row r="134" spans="55:74">
      <c r="BC134" s="1047"/>
      <c r="BD134" s="1047"/>
      <c r="BE134" s="1047"/>
      <c r="BF134" s="1047"/>
      <c r="BT134" s="1044"/>
      <c r="BU134" s="1001"/>
      <c r="BV134" s="1043"/>
    </row>
    <row r="135" spans="55:74">
      <c r="BC135" s="1048"/>
      <c r="BD135" s="1048"/>
      <c r="BE135" s="1048"/>
      <c r="BF135" s="1048"/>
      <c r="BT135" s="1042"/>
      <c r="BU135" s="1001"/>
      <c r="BV135" s="1043"/>
    </row>
    <row r="136" spans="55:74">
      <c r="BC136" s="1048"/>
      <c r="BD136" s="1048"/>
      <c r="BE136" s="1048"/>
      <c r="BF136" s="1048"/>
      <c r="BT136" s="1042"/>
      <c r="BU136" s="1001"/>
      <c r="BV136" s="1043"/>
    </row>
    <row r="137" spans="55:74">
      <c r="BC137" s="1047"/>
      <c r="BD137" s="1047"/>
      <c r="BE137" s="1047"/>
      <c r="BF137" s="1047"/>
      <c r="BT137" s="1044"/>
      <c r="BU137" s="1001"/>
      <c r="BV137" s="1043"/>
    </row>
    <row r="138" spans="55:74">
      <c r="BC138" s="1047"/>
      <c r="BD138" s="1047"/>
      <c r="BE138" s="1047"/>
      <c r="BF138" s="1047"/>
      <c r="BT138" s="1044"/>
      <c r="BU138" s="1001"/>
      <c r="BV138" s="1043"/>
    </row>
    <row r="139" spans="55:74">
      <c r="BC139" s="1048"/>
      <c r="BD139" s="1048"/>
      <c r="BE139" s="1048"/>
      <c r="BF139" s="1048"/>
      <c r="BT139" s="1042"/>
      <c r="BU139" s="1001"/>
      <c r="BV139" s="1043"/>
    </row>
    <row r="140" spans="55:74">
      <c r="BC140" s="1048"/>
      <c r="BD140" s="1048"/>
      <c r="BE140" s="1048"/>
      <c r="BF140" s="1048"/>
      <c r="BT140" s="1042"/>
      <c r="BU140" s="1001"/>
      <c r="BV140" s="1043"/>
    </row>
    <row r="141" spans="55:74">
      <c r="BC141" s="1047"/>
      <c r="BD141" s="1047"/>
      <c r="BE141" s="1047"/>
      <c r="BF141" s="1047"/>
      <c r="BT141" s="1044"/>
      <c r="BU141" s="1001"/>
      <c r="BV141" s="1043"/>
    </row>
    <row r="142" spans="55:74">
      <c r="BC142" s="1047"/>
      <c r="BD142" s="1047"/>
      <c r="BE142" s="1047"/>
      <c r="BF142" s="1047"/>
      <c r="BT142" s="1044"/>
      <c r="BU142" s="1001"/>
      <c r="BV142" s="1043"/>
    </row>
    <row r="143" spans="55:74">
      <c r="BC143" s="1048"/>
      <c r="BD143" s="1048"/>
      <c r="BE143" s="1048"/>
      <c r="BF143" s="1048"/>
      <c r="BT143" s="1042"/>
      <c r="BU143" s="1001"/>
      <c r="BV143" s="1043"/>
    </row>
    <row r="144" spans="55:74">
      <c r="BC144" s="1048"/>
      <c r="BD144" s="1048"/>
      <c r="BE144" s="1048"/>
      <c r="BF144" s="1048"/>
      <c r="BT144" s="1042"/>
      <c r="BU144" s="1001"/>
      <c r="BV144" s="1043"/>
    </row>
    <row r="145" spans="55:74">
      <c r="BC145" s="1047"/>
      <c r="BD145" s="1047"/>
      <c r="BE145" s="1047"/>
      <c r="BF145" s="1047"/>
      <c r="BT145" s="1044"/>
      <c r="BU145" s="1001"/>
      <c r="BV145" s="1043"/>
    </row>
    <row r="146" spans="55:74">
      <c r="BC146" s="1047"/>
      <c r="BD146" s="1047"/>
      <c r="BE146" s="1047"/>
      <c r="BF146" s="1047"/>
      <c r="BT146" s="1044"/>
      <c r="BU146" s="1001"/>
      <c r="BV146" s="1043"/>
    </row>
    <row r="147" spans="55:74">
      <c r="BC147" s="1048"/>
      <c r="BD147" s="1048"/>
      <c r="BE147" s="1048"/>
      <c r="BF147" s="1048"/>
      <c r="BT147" s="268"/>
      <c r="BU147" s="1001"/>
      <c r="BV147" s="1043"/>
    </row>
    <row r="148" spans="55:74">
      <c r="BC148" s="1048"/>
      <c r="BD148" s="1048"/>
      <c r="BE148" s="1048"/>
      <c r="BF148" s="1048"/>
      <c r="BT148" s="268"/>
      <c r="BU148" s="1001"/>
      <c r="BV148" s="1043"/>
    </row>
    <row r="149" spans="55:74">
      <c r="BC149" s="1047"/>
      <c r="BD149" s="1047"/>
      <c r="BE149" s="1047"/>
      <c r="BF149" s="1047"/>
      <c r="BT149" s="268"/>
      <c r="BU149" s="1001"/>
      <c r="BV149" s="1043"/>
    </row>
    <row r="150" spans="55:74">
      <c r="BC150" s="1047"/>
      <c r="BD150" s="1047"/>
      <c r="BE150" s="1047"/>
      <c r="BF150" s="1047"/>
      <c r="BT150" s="268"/>
      <c r="BU150" s="1001"/>
      <c r="BV150" s="1043"/>
    </row>
    <row r="151" spans="55:74">
      <c r="BC151" s="1048"/>
      <c r="BD151" s="1048"/>
      <c r="BE151" s="1048"/>
      <c r="BF151" s="1048"/>
      <c r="BT151" s="1042"/>
      <c r="BU151" s="1001"/>
      <c r="BV151" s="1043"/>
    </row>
    <row r="152" spans="55:74">
      <c r="BC152" s="1048"/>
      <c r="BD152" s="1048"/>
      <c r="BE152" s="1048"/>
      <c r="BF152" s="1048"/>
      <c r="BT152" s="1042"/>
      <c r="BU152" s="1001"/>
      <c r="BV152" s="1043"/>
    </row>
    <row r="153" spans="55:74">
      <c r="BC153" s="1047"/>
      <c r="BD153" s="1047"/>
      <c r="BE153" s="1047"/>
      <c r="BF153" s="1047"/>
      <c r="BT153" s="1044"/>
      <c r="BU153" s="1001"/>
      <c r="BV153" s="1043"/>
    </row>
    <row r="154" spans="55:74">
      <c r="BC154" s="1047"/>
      <c r="BD154" s="1047"/>
      <c r="BE154" s="1047"/>
      <c r="BF154" s="1047"/>
      <c r="BT154" s="1044"/>
      <c r="BU154" s="1001"/>
      <c r="BV154" s="1043"/>
    </row>
    <row r="155" spans="55:74">
      <c r="BC155" s="1048"/>
      <c r="BD155" s="1048"/>
      <c r="BE155" s="1048"/>
      <c r="BF155" s="1048"/>
      <c r="BT155" s="1042"/>
      <c r="BU155" s="1001"/>
      <c r="BV155" s="1043"/>
    </row>
    <row r="156" spans="55:74">
      <c r="BC156" s="1048"/>
      <c r="BD156" s="1048"/>
      <c r="BE156" s="1048"/>
      <c r="BF156" s="1048"/>
      <c r="BT156" s="1042"/>
      <c r="BU156" s="1001"/>
      <c r="BV156" s="1043"/>
    </row>
    <row r="157" spans="55:74">
      <c r="BC157" s="1047"/>
      <c r="BD157" s="1047"/>
      <c r="BE157" s="1047"/>
      <c r="BF157" s="1047"/>
      <c r="BT157" s="1044"/>
      <c r="BU157" s="1001"/>
      <c r="BV157" s="1043"/>
    </row>
    <row r="158" spans="55:74">
      <c r="BC158" s="1047"/>
      <c r="BD158" s="1047"/>
      <c r="BE158" s="1047"/>
      <c r="BF158" s="1047"/>
      <c r="BT158" s="1044"/>
      <c r="BU158" s="1001"/>
      <c r="BV158" s="1043"/>
    </row>
    <row r="159" spans="55:74">
      <c r="BC159" s="1048"/>
      <c r="BD159" s="1048"/>
      <c r="BE159" s="1048"/>
      <c r="BF159" s="1048"/>
      <c r="BT159" s="1042"/>
      <c r="BU159" s="1001"/>
      <c r="BV159" s="1043"/>
    </row>
    <row r="160" spans="55:74">
      <c r="BC160" s="1048"/>
      <c r="BD160" s="1048"/>
      <c r="BE160" s="1048"/>
      <c r="BF160" s="1048"/>
      <c r="BT160" s="1042"/>
      <c r="BU160" s="1001"/>
      <c r="BV160" s="1043"/>
    </row>
    <row r="161" spans="55:74">
      <c r="BC161" s="1047"/>
      <c r="BD161" s="1047"/>
      <c r="BE161" s="1047"/>
      <c r="BF161" s="1047"/>
      <c r="BT161" s="1044"/>
      <c r="BU161" s="1001"/>
      <c r="BV161" s="1043"/>
    </row>
    <row r="162" spans="55:74">
      <c r="BC162" s="1047"/>
      <c r="BD162" s="1047"/>
      <c r="BE162" s="1047"/>
      <c r="BF162" s="1047"/>
      <c r="BT162" s="1044"/>
      <c r="BU162" s="1001"/>
      <c r="BV162" s="1043"/>
    </row>
    <row r="163" spans="55:74">
      <c r="BC163" s="1048"/>
      <c r="BD163" s="1048"/>
      <c r="BE163" s="1048"/>
      <c r="BF163" s="1048"/>
      <c r="BT163" s="1042"/>
      <c r="BU163" s="1001"/>
      <c r="BV163" s="1043"/>
    </row>
    <row r="164" spans="55:74">
      <c r="BC164" s="1048"/>
      <c r="BD164" s="1048"/>
      <c r="BE164" s="1048"/>
      <c r="BF164" s="1048"/>
      <c r="BT164" s="1042"/>
      <c r="BU164" s="1001"/>
      <c r="BV164" s="1043"/>
    </row>
    <row r="165" spans="55:74">
      <c r="BC165" s="1047"/>
      <c r="BD165" s="1047"/>
      <c r="BE165" s="1047"/>
      <c r="BF165" s="1047"/>
      <c r="BT165" s="1044"/>
      <c r="BU165" s="1001"/>
      <c r="BV165" s="1043"/>
    </row>
    <row r="166" spans="55:74">
      <c r="BC166" s="1047"/>
      <c r="BD166" s="1047"/>
      <c r="BE166" s="1047"/>
      <c r="BF166" s="1047"/>
      <c r="BT166" s="1044"/>
      <c r="BU166" s="1001"/>
      <c r="BV166" s="1043"/>
    </row>
    <row r="167" spans="55:74">
      <c r="BC167" s="1048"/>
      <c r="BD167" s="1048"/>
      <c r="BE167" s="1048"/>
      <c r="BF167" s="1048"/>
      <c r="BT167" s="1042"/>
      <c r="BU167" s="1001"/>
      <c r="BV167" s="1043"/>
    </row>
    <row r="168" spans="55:74">
      <c r="BC168" s="1048"/>
      <c r="BD168" s="1048"/>
      <c r="BE168" s="1048"/>
      <c r="BF168" s="1048"/>
      <c r="BT168" s="1042"/>
      <c r="BU168" s="1001"/>
      <c r="BV168" s="1043"/>
    </row>
    <row r="169" spans="55:74">
      <c r="BC169" s="1047"/>
      <c r="BD169" s="1047"/>
      <c r="BE169" s="1047"/>
      <c r="BF169" s="1047"/>
      <c r="BT169" s="1044"/>
      <c r="BU169" s="1001"/>
      <c r="BV169" s="1043"/>
    </row>
    <row r="170" spans="55:74">
      <c r="BC170" s="1047"/>
      <c r="BD170" s="1047"/>
      <c r="BE170" s="1047"/>
      <c r="BF170" s="1047"/>
      <c r="BT170" s="1044"/>
      <c r="BU170" s="1001"/>
      <c r="BV170" s="1043"/>
    </row>
    <row r="171" spans="55:74">
      <c r="BC171" s="1048"/>
      <c r="BD171" s="1048"/>
      <c r="BE171" s="1048"/>
      <c r="BF171" s="1048"/>
      <c r="BT171" s="1042"/>
      <c r="BU171" s="1001"/>
      <c r="BV171" s="1043"/>
    </row>
    <row r="172" spans="55:74">
      <c r="BC172" s="1048"/>
      <c r="BD172" s="1048"/>
      <c r="BE172" s="1048"/>
      <c r="BF172" s="1048"/>
      <c r="BT172" s="1042"/>
      <c r="BU172" s="1001"/>
      <c r="BV172" s="1043"/>
    </row>
    <row r="173" spans="55:74">
      <c r="BC173" s="1047"/>
      <c r="BD173" s="1047"/>
      <c r="BE173" s="1047"/>
      <c r="BF173" s="1047"/>
      <c r="BT173" s="1044"/>
      <c r="BU173" s="1001"/>
      <c r="BV173" s="1043"/>
    </row>
    <row r="174" spans="55:74">
      <c r="BC174" s="1047"/>
      <c r="BD174" s="1047"/>
      <c r="BE174" s="1047"/>
      <c r="BF174" s="1047"/>
      <c r="BT174" s="1044"/>
      <c r="BU174" s="1001"/>
      <c r="BV174" s="1043"/>
    </row>
    <row r="175" spans="55:74">
      <c r="BC175" s="1048"/>
      <c r="BD175" s="1048"/>
      <c r="BE175" s="1048"/>
      <c r="BF175" s="1048"/>
      <c r="BT175" s="1042"/>
      <c r="BU175" s="1001"/>
      <c r="BV175" s="1043"/>
    </row>
    <row r="176" spans="55:74">
      <c r="BC176" s="1048"/>
      <c r="BD176" s="1048"/>
      <c r="BE176" s="1048"/>
      <c r="BF176" s="1048"/>
      <c r="BT176" s="1042"/>
      <c r="BU176" s="1001"/>
      <c r="BV176" s="1043"/>
    </row>
    <row r="177" spans="55:74">
      <c r="BC177" s="1047"/>
      <c r="BD177" s="1047"/>
      <c r="BE177" s="1047"/>
      <c r="BF177" s="1047"/>
      <c r="BT177" s="1044"/>
      <c r="BU177" s="1001"/>
      <c r="BV177" s="1043"/>
    </row>
    <row r="178" spans="55:74">
      <c r="BC178" s="1047"/>
      <c r="BD178" s="1047"/>
      <c r="BE178" s="1047"/>
      <c r="BF178" s="1047"/>
      <c r="BT178" s="1044"/>
      <c r="BU178" s="1001"/>
      <c r="BV178" s="1043"/>
    </row>
    <row r="179" spans="55:74">
      <c r="BC179" s="1048"/>
      <c r="BD179" s="1048"/>
      <c r="BE179" s="1048"/>
      <c r="BF179" s="1048"/>
      <c r="BT179" s="1042"/>
      <c r="BU179" s="1001"/>
      <c r="BV179" s="1043"/>
    </row>
    <row r="180" spans="55:74">
      <c r="BC180" s="1048"/>
      <c r="BD180" s="1048"/>
      <c r="BE180" s="1048"/>
      <c r="BF180" s="1048"/>
      <c r="BT180" s="1042"/>
      <c r="BU180" s="1001"/>
      <c r="BV180" s="1043"/>
    </row>
    <row r="181" spans="55:74">
      <c r="BC181" s="1047"/>
      <c r="BD181" s="1047"/>
      <c r="BE181" s="1047"/>
      <c r="BF181" s="1047"/>
      <c r="BT181" s="1044"/>
      <c r="BU181" s="1001"/>
      <c r="BV181" s="1043"/>
    </row>
    <row r="182" spans="55:74">
      <c r="BC182" s="1047"/>
      <c r="BD182" s="1047"/>
      <c r="BE182" s="1047"/>
      <c r="BF182" s="1047"/>
      <c r="BT182" s="1044"/>
      <c r="BU182" s="1001"/>
      <c r="BV182" s="1043"/>
    </row>
    <row r="183" spans="55:74">
      <c r="BC183" s="1048"/>
      <c r="BD183" s="1048"/>
      <c r="BE183" s="1048"/>
      <c r="BF183" s="1048"/>
      <c r="BT183" s="1042"/>
      <c r="BU183" s="1001"/>
      <c r="BV183" s="1043"/>
    </row>
    <row r="184" spans="55:74">
      <c r="BC184" s="1048"/>
      <c r="BD184" s="1048"/>
      <c r="BE184" s="1048"/>
      <c r="BF184" s="1048"/>
      <c r="BT184" s="1042"/>
      <c r="BU184" s="1001"/>
      <c r="BV184" s="1043"/>
    </row>
    <row r="185" spans="55:74">
      <c r="BC185" s="1047"/>
      <c r="BD185" s="1047"/>
      <c r="BE185" s="1047"/>
      <c r="BF185" s="1047"/>
      <c r="BT185" s="1044"/>
      <c r="BU185" s="1001"/>
      <c r="BV185" s="1043"/>
    </row>
    <row r="186" spans="55:74">
      <c r="BC186" s="1047"/>
      <c r="BD186" s="1047"/>
      <c r="BE186" s="1047"/>
      <c r="BF186" s="1047"/>
      <c r="BT186" s="1044"/>
      <c r="BU186" s="1001"/>
      <c r="BV186" s="1043"/>
    </row>
    <row r="187" spans="55:74">
      <c r="BC187" s="1048"/>
      <c r="BD187" s="1048"/>
      <c r="BE187" s="1048"/>
      <c r="BF187" s="1048"/>
      <c r="BT187" s="1042"/>
      <c r="BU187" s="1001"/>
      <c r="BV187" s="1043"/>
    </row>
    <row r="188" spans="55:74">
      <c r="BC188" s="1048"/>
      <c r="BD188" s="1048"/>
      <c r="BE188" s="1048"/>
      <c r="BF188" s="1048"/>
      <c r="BT188" s="1042"/>
      <c r="BU188" s="1001"/>
      <c r="BV188" s="1043"/>
    </row>
    <row r="189" spans="55:74">
      <c r="BC189" s="1047"/>
      <c r="BD189" s="1047"/>
      <c r="BE189" s="1047"/>
      <c r="BF189" s="1047"/>
      <c r="BT189" s="1044"/>
      <c r="BU189" s="1001"/>
      <c r="BV189" s="1043"/>
    </row>
    <row r="190" spans="55:74">
      <c r="BC190" s="1047"/>
      <c r="BD190" s="1047"/>
      <c r="BE190" s="1047"/>
      <c r="BF190" s="1047"/>
      <c r="BT190" s="1044"/>
      <c r="BU190" s="1001"/>
      <c r="BV190" s="1043"/>
    </row>
    <row r="191" spans="55:74">
      <c r="BC191" s="1048"/>
      <c r="BD191" s="1048"/>
      <c r="BE191" s="1048"/>
      <c r="BF191" s="1048"/>
      <c r="BT191" s="1042"/>
      <c r="BU191" s="1001"/>
      <c r="BV191" s="1043"/>
    </row>
    <row r="192" spans="55:74">
      <c r="BC192" s="1048"/>
      <c r="BD192" s="1048"/>
      <c r="BE192" s="1048"/>
      <c r="BF192" s="1048"/>
      <c r="BT192" s="1042"/>
      <c r="BU192" s="1001"/>
      <c r="BV192" s="1043"/>
    </row>
    <row r="193" spans="55:74">
      <c r="BC193" s="1047"/>
      <c r="BD193" s="1047"/>
      <c r="BE193" s="1047"/>
      <c r="BF193" s="1047"/>
      <c r="BT193" s="1044"/>
      <c r="BU193" s="1001"/>
      <c r="BV193" s="1043"/>
    </row>
    <row r="194" spans="55:74">
      <c r="BC194" s="1047"/>
      <c r="BD194" s="1047"/>
      <c r="BE194" s="1047"/>
      <c r="BF194" s="1047"/>
      <c r="BT194" s="1044"/>
      <c r="BU194" s="1001"/>
      <c r="BV194" s="1043"/>
    </row>
    <row r="195" spans="55:74">
      <c r="BC195" s="1048"/>
      <c r="BD195" s="1048"/>
      <c r="BE195" s="1048"/>
      <c r="BF195" s="1048"/>
      <c r="BT195" s="1042"/>
      <c r="BU195" s="1001"/>
      <c r="BV195" s="1043"/>
    </row>
    <row r="196" spans="55:74">
      <c r="BC196" s="1048"/>
      <c r="BD196" s="1048"/>
      <c r="BE196" s="1048"/>
      <c r="BF196" s="1048"/>
      <c r="BT196" s="1042"/>
      <c r="BU196" s="1001"/>
      <c r="BV196" s="1043"/>
    </row>
    <row r="197" spans="55:74">
      <c r="BC197" s="1047"/>
      <c r="BD197" s="1047"/>
      <c r="BE197" s="1047"/>
      <c r="BF197" s="1047"/>
      <c r="BT197" s="1044"/>
      <c r="BU197" s="1001"/>
      <c r="BV197" s="1043"/>
    </row>
    <row r="198" spans="55:74">
      <c r="BC198" s="1047"/>
      <c r="BD198" s="1047"/>
      <c r="BE198" s="1047"/>
      <c r="BF198" s="1047"/>
      <c r="BT198" s="1044"/>
      <c r="BU198" s="1001"/>
      <c r="BV198" s="1043"/>
    </row>
    <row r="199" spans="55:74">
      <c r="BC199" s="1048"/>
      <c r="BD199" s="1048"/>
      <c r="BE199" s="1048"/>
      <c r="BF199" s="1048"/>
      <c r="BT199" s="1042"/>
      <c r="BU199" s="1001"/>
      <c r="BV199" s="1043"/>
    </row>
    <row r="200" spans="55:74">
      <c r="BC200" s="1048"/>
      <c r="BD200" s="1048"/>
      <c r="BE200" s="1048"/>
      <c r="BF200" s="1048"/>
      <c r="BT200" s="1042"/>
      <c r="BU200" s="1001"/>
      <c r="BV200" s="1043"/>
    </row>
    <row r="201" spans="55:74">
      <c r="BC201" s="1047"/>
      <c r="BD201" s="1047"/>
      <c r="BE201" s="1047"/>
      <c r="BF201" s="1047"/>
      <c r="BT201" s="1044"/>
      <c r="BU201" s="1001"/>
      <c r="BV201" s="1043"/>
    </row>
    <row r="202" spans="55:74">
      <c r="BC202" s="1047"/>
      <c r="BD202" s="1047"/>
      <c r="BE202" s="1047"/>
      <c r="BF202" s="1047"/>
      <c r="BT202" s="1044"/>
      <c r="BU202" s="1001"/>
      <c r="BV202" s="1043"/>
    </row>
    <row r="203" spans="55:74">
      <c r="BC203" s="1048"/>
      <c r="BD203" s="1048"/>
      <c r="BE203" s="1048"/>
      <c r="BF203" s="1048"/>
      <c r="BT203" s="1042"/>
      <c r="BU203" s="1001"/>
      <c r="BV203" s="1043"/>
    </row>
    <row r="204" spans="55:74">
      <c r="BC204" s="1048"/>
      <c r="BD204" s="1048"/>
      <c r="BE204" s="1048"/>
      <c r="BF204" s="1048"/>
      <c r="BT204" s="1042"/>
      <c r="BU204" s="1001"/>
      <c r="BV204" s="1043"/>
    </row>
    <row r="205" spans="55:74">
      <c r="BC205" s="1047"/>
      <c r="BD205" s="1047"/>
      <c r="BE205" s="1047"/>
      <c r="BF205" s="1047"/>
      <c r="BT205" s="1044"/>
      <c r="BU205" s="1001"/>
      <c r="BV205" s="1043"/>
    </row>
    <row r="206" spans="55:74">
      <c r="BC206" s="1047"/>
      <c r="BD206" s="1047"/>
      <c r="BE206" s="1047"/>
      <c r="BF206" s="1047"/>
      <c r="BT206" s="1044"/>
      <c r="BU206" s="1001"/>
      <c r="BV206" s="1043"/>
    </row>
    <row r="207" spans="55:74">
      <c r="BC207" s="1048"/>
      <c r="BD207" s="1048"/>
      <c r="BE207" s="1048"/>
      <c r="BF207" s="1048"/>
      <c r="BT207" s="1042"/>
      <c r="BU207" s="1001"/>
      <c r="BV207" s="1043"/>
    </row>
    <row r="208" spans="55:74">
      <c r="BC208" s="1048"/>
      <c r="BD208" s="1048"/>
      <c r="BE208" s="1048"/>
      <c r="BF208" s="1048"/>
      <c r="BT208" s="1042"/>
      <c r="BU208" s="1001"/>
      <c r="BV208" s="1043"/>
    </row>
    <row r="209" spans="55:74">
      <c r="BC209" s="1047"/>
      <c r="BD209" s="1047"/>
      <c r="BE209" s="1047"/>
      <c r="BF209" s="1047"/>
      <c r="BT209" s="1044"/>
      <c r="BU209" s="1001"/>
      <c r="BV209" s="1043"/>
    </row>
    <row r="210" spans="55:74">
      <c r="BC210" s="1047"/>
      <c r="BD210" s="1047"/>
      <c r="BE210" s="1047"/>
      <c r="BF210" s="1047"/>
      <c r="BT210" s="1044"/>
      <c r="BU210" s="1001"/>
      <c r="BV210" s="1043"/>
    </row>
    <row r="211" spans="55:74">
      <c r="BC211" s="1048"/>
      <c r="BD211" s="1048"/>
      <c r="BE211" s="1048"/>
      <c r="BF211" s="1048"/>
      <c r="BT211" s="1042"/>
      <c r="BU211" s="1001"/>
      <c r="BV211" s="1043"/>
    </row>
    <row r="212" spans="55:74">
      <c r="BC212" s="1048"/>
      <c r="BD212" s="1048"/>
      <c r="BE212" s="1048"/>
      <c r="BF212" s="1048"/>
      <c r="BT212" s="1042"/>
      <c r="BU212" s="1001"/>
      <c r="BV212" s="1043"/>
    </row>
    <row r="213" spans="55:74">
      <c r="BC213" s="1047"/>
      <c r="BD213" s="1047"/>
      <c r="BE213" s="1047"/>
      <c r="BF213" s="1047"/>
      <c r="BT213" s="1044"/>
      <c r="BU213" s="1001"/>
      <c r="BV213" s="1043"/>
    </row>
    <row r="214" spans="55:74">
      <c r="BC214" s="1047"/>
      <c r="BD214" s="1047"/>
      <c r="BE214" s="1047"/>
      <c r="BF214" s="1047"/>
      <c r="BT214" s="1044"/>
      <c r="BU214" s="1001"/>
      <c r="BV214" s="1043"/>
    </row>
    <row r="215" spans="55:74">
      <c r="BC215" s="1048"/>
      <c r="BD215" s="1048"/>
      <c r="BE215" s="1048"/>
      <c r="BF215" s="1048"/>
      <c r="BT215" s="1042"/>
      <c r="BU215" s="1001"/>
      <c r="BV215" s="1043"/>
    </row>
    <row r="216" spans="55:74">
      <c r="BC216" s="1048"/>
      <c r="BD216" s="1048"/>
      <c r="BE216" s="1048"/>
      <c r="BF216" s="1048"/>
      <c r="BT216" s="1042"/>
      <c r="BU216" s="1001"/>
      <c r="BV216" s="1043"/>
    </row>
    <row r="217" spans="55:74">
      <c r="BC217" s="1047"/>
      <c r="BD217" s="1047"/>
      <c r="BE217" s="1047"/>
      <c r="BF217" s="1047"/>
      <c r="BT217" s="1044"/>
      <c r="BU217" s="1001"/>
      <c r="BV217" s="1043"/>
    </row>
    <row r="218" spans="55:74">
      <c r="BC218" s="1047"/>
      <c r="BD218" s="1047"/>
      <c r="BE218" s="1047"/>
      <c r="BF218" s="1047"/>
      <c r="BT218" s="1044"/>
      <c r="BU218" s="1001"/>
      <c r="BV218" s="1043"/>
    </row>
    <row r="219" spans="55:74">
      <c r="BC219" s="1048"/>
      <c r="BD219" s="1048"/>
      <c r="BE219" s="1048"/>
      <c r="BF219" s="1048"/>
      <c r="BT219" s="268"/>
      <c r="BU219" s="1001"/>
      <c r="BV219" s="1043"/>
    </row>
    <row r="220" spans="55:74">
      <c r="BC220" s="1048"/>
      <c r="BD220" s="1048"/>
      <c r="BE220" s="1048"/>
      <c r="BF220" s="1048"/>
      <c r="BT220" s="268"/>
      <c r="BU220" s="1001"/>
      <c r="BV220" s="1043"/>
    </row>
    <row r="221" spans="55:74">
      <c r="BC221" s="1047"/>
      <c r="BD221" s="1047"/>
      <c r="BE221" s="1047"/>
      <c r="BF221" s="1047"/>
      <c r="BT221" s="268"/>
      <c r="BU221" s="1001"/>
      <c r="BV221" s="1043"/>
    </row>
    <row r="222" spans="55:74">
      <c r="BC222" s="1047"/>
      <c r="BD222" s="1047"/>
      <c r="BE222" s="1047"/>
      <c r="BF222" s="1047"/>
      <c r="BT222" s="268"/>
      <c r="BU222" s="1001"/>
      <c r="BV222" s="1043"/>
    </row>
    <row r="223" spans="55:74">
      <c r="BC223" s="1048"/>
      <c r="BD223" s="1048"/>
      <c r="BE223" s="1048"/>
      <c r="BF223" s="1048"/>
      <c r="BT223" s="1042"/>
      <c r="BU223" s="1001"/>
      <c r="BV223" s="1043"/>
    </row>
    <row r="224" spans="55:74">
      <c r="BC224" s="1048"/>
      <c r="BD224" s="1048"/>
      <c r="BE224" s="1048"/>
      <c r="BF224" s="1048"/>
      <c r="BT224" s="1042"/>
      <c r="BU224" s="1001"/>
      <c r="BV224" s="1043"/>
    </row>
    <row r="225" spans="55:74">
      <c r="BC225" s="1047"/>
      <c r="BD225" s="1047"/>
      <c r="BE225" s="1047"/>
      <c r="BF225" s="1047"/>
      <c r="BT225" s="1044"/>
      <c r="BU225" s="1001"/>
      <c r="BV225" s="1043"/>
    </row>
    <row r="226" spans="55:74">
      <c r="BC226" s="1047"/>
      <c r="BD226" s="1047"/>
      <c r="BE226" s="1047"/>
      <c r="BF226" s="1047"/>
      <c r="BT226" s="1044"/>
      <c r="BU226" s="1001"/>
      <c r="BV226" s="1043"/>
    </row>
    <row r="227" spans="55:74">
      <c r="BC227" s="1048"/>
      <c r="BD227" s="1048"/>
      <c r="BE227" s="1048"/>
      <c r="BF227" s="1048"/>
      <c r="BT227" s="1042"/>
      <c r="BU227" s="1001"/>
      <c r="BV227" s="1043"/>
    </row>
    <row r="228" spans="55:74">
      <c r="BC228" s="1048"/>
      <c r="BD228" s="1048"/>
      <c r="BE228" s="1048"/>
      <c r="BF228" s="1048"/>
      <c r="BT228" s="1042"/>
      <c r="BU228" s="1001"/>
      <c r="BV228" s="1043"/>
    </row>
    <row r="229" spans="55:74">
      <c r="BC229" s="1047"/>
      <c r="BD229" s="1047"/>
      <c r="BE229" s="1047"/>
      <c r="BF229" s="1047"/>
      <c r="BT229" s="1044"/>
      <c r="BU229" s="1001"/>
      <c r="BV229" s="1043"/>
    </row>
    <row r="230" spans="55:74">
      <c r="BC230" s="1047"/>
      <c r="BD230" s="1047"/>
      <c r="BE230" s="1047"/>
      <c r="BF230" s="1047"/>
      <c r="BT230" s="1044"/>
      <c r="BU230" s="1001"/>
      <c r="BV230" s="1043"/>
    </row>
    <row r="231" spans="55:74">
      <c r="BC231" s="1048"/>
      <c r="BD231" s="1048"/>
      <c r="BE231" s="1048"/>
      <c r="BF231" s="1048"/>
      <c r="BT231" s="1042"/>
      <c r="BU231" s="1001"/>
      <c r="BV231" s="1043"/>
    </row>
    <row r="232" spans="55:74">
      <c r="BC232" s="1048"/>
      <c r="BD232" s="1048"/>
      <c r="BE232" s="1048"/>
      <c r="BF232" s="1048"/>
      <c r="BT232" s="1042"/>
      <c r="BU232" s="1001"/>
      <c r="BV232" s="1043"/>
    </row>
    <row r="233" spans="55:74">
      <c r="BC233" s="1047"/>
      <c r="BD233" s="1047"/>
      <c r="BE233" s="1047"/>
      <c r="BF233" s="1047"/>
      <c r="BT233" s="1044"/>
      <c r="BU233" s="1001"/>
      <c r="BV233" s="1043"/>
    </row>
    <row r="234" spans="55:74">
      <c r="BC234" s="1047"/>
      <c r="BD234" s="1047"/>
      <c r="BE234" s="1047"/>
      <c r="BF234" s="1047"/>
      <c r="BT234" s="1044"/>
      <c r="BU234" s="1001"/>
      <c r="BV234" s="1043"/>
    </row>
    <row r="235" spans="55:74">
      <c r="BC235" s="1048"/>
      <c r="BD235" s="1048"/>
      <c r="BE235" s="1048"/>
      <c r="BF235" s="1048"/>
      <c r="BT235" s="1042"/>
      <c r="BU235" s="1001"/>
      <c r="BV235" s="1043"/>
    </row>
    <row r="236" spans="55:74">
      <c r="BC236" s="1048"/>
      <c r="BD236" s="1048"/>
      <c r="BE236" s="1048"/>
      <c r="BF236" s="1048"/>
      <c r="BT236" s="1042"/>
      <c r="BU236" s="1001"/>
      <c r="BV236" s="1043"/>
    </row>
    <row r="237" spans="55:74">
      <c r="BC237" s="1047"/>
      <c r="BD237" s="1047"/>
      <c r="BE237" s="1047"/>
      <c r="BF237" s="1047"/>
      <c r="BT237" s="1044"/>
      <c r="BU237" s="1001"/>
      <c r="BV237" s="1043"/>
    </row>
    <row r="238" spans="55:74">
      <c r="BC238" s="1047"/>
      <c r="BD238" s="1047"/>
      <c r="BE238" s="1047"/>
      <c r="BF238" s="1047"/>
      <c r="BT238" s="1044"/>
      <c r="BU238" s="1001"/>
      <c r="BV238" s="1043"/>
    </row>
    <row r="239" spans="55:74">
      <c r="BC239" s="1048"/>
      <c r="BD239" s="1048"/>
      <c r="BE239" s="1048"/>
      <c r="BF239" s="1048"/>
      <c r="BT239" s="1042"/>
      <c r="BU239" s="1001"/>
      <c r="BV239" s="1043"/>
    </row>
    <row r="240" spans="55:74">
      <c r="BC240" s="1048"/>
      <c r="BD240" s="1048"/>
      <c r="BE240" s="1048"/>
      <c r="BF240" s="1048"/>
      <c r="BT240" s="1042"/>
      <c r="BU240" s="1001"/>
      <c r="BV240" s="1043"/>
    </row>
    <row r="241" spans="55:74">
      <c r="BC241" s="1047"/>
      <c r="BD241" s="1047"/>
      <c r="BE241" s="1047"/>
      <c r="BF241" s="1047"/>
      <c r="BT241" s="1044"/>
      <c r="BU241" s="1001"/>
      <c r="BV241" s="1043"/>
    </row>
    <row r="242" spans="55:74">
      <c r="BC242" s="1047"/>
      <c r="BD242" s="1047"/>
      <c r="BE242" s="1047"/>
      <c r="BF242" s="1047"/>
      <c r="BT242" s="1044"/>
      <c r="BU242" s="1001"/>
      <c r="BV242" s="1043"/>
    </row>
    <row r="243" spans="55:74">
      <c r="BC243" s="1048"/>
      <c r="BD243" s="1048"/>
      <c r="BE243" s="1048"/>
      <c r="BF243" s="1048"/>
      <c r="BT243" s="1042"/>
      <c r="BU243" s="1001"/>
      <c r="BV243" s="1043"/>
    </row>
    <row r="244" spans="55:74">
      <c r="BC244" s="1048"/>
      <c r="BD244" s="1048"/>
      <c r="BE244" s="1048"/>
      <c r="BF244" s="1048"/>
      <c r="BT244" s="1042"/>
      <c r="BU244" s="1001"/>
      <c r="BV244" s="1043"/>
    </row>
    <row r="245" spans="55:74">
      <c r="BC245" s="1047"/>
      <c r="BD245" s="1047"/>
      <c r="BE245" s="1047"/>
      <c r="BF245" s="1047"/>
      <c r="BT245" s="1044"/>
      <c r="BU245" s="1001"/>
      <c r="BV245" s="1043"/>
    </row>
    <row r="246" spans="55:74">
      <c r="BC246" s="1047"/>
      <c r="BD246" s="1047"/>
      <c r="BE246" s="1047"/>
      <c r="BF246" s="1047"/>
      <c r="BT246" s="1044"/>
      <c r="BU246" s="1001"/>
      <c r="BV246" s="1043"/>
    </row>
    <row r="247" spans="55:74">
      <c r="BC247" s="1048"/>
      <c r="BD247" s="1048"/>
      <c r="BE247" s="1048"/>
      <c r="BF247" s="1048"/>
      <c r="BT247" s="1042"/>
      <c r="BU247" s="1001"/>
      <c r="BV247" s="1043"/>
    </row>
    <row r="248" spans="55:74">
      <c r="BC248" s="1048"/>
      <c r="BD248" s="1048"/>
      <c r="BE248" s="1048"/>
      <c r="BF248" s="1048"/>
      <c r="BT248" s="1042"/>
      <c r="BU248" s="1001"/>
      <c r="BV248" s="1043"/>
    </row>
    <row r="249" spans="55:74">
      <c r="BC249" s="1047"/>
      <c r="BD249" s="1047"/>
      <c r="BE249" s="1047"/>
      <c r="BF249" s="1047"/>
      <c r="BT249" s="1044"/>
      <c r="BU249" s="1001"/>
      <c r="BV249" s="1043"/>
    </row>
    <row r="250" spans="55:74">
      <c r="BC250" s="1047"/>
      <c r="BD250" s="1047"/>
      <c r="BE250" s="1047"/>
      <c r="BF250" s="1047"/>
      <c r="BT250" s="1044"/>
      <c r="BU250" s="1001"/>
      <c r="BV250" s="1043"/>
    </row>
    <row r="251" spans="55:74">
      <c r="BC251" s="1048"/>
      <c r="BD251" s="1048"/>
      <c r="BE251" s="1048"/>
      <c r="BF251" s="1048"/>
      <c r="BT251" s="1042"/>
      <c r="BU251" s="1001"/>
      <c r="BV251" s="1043"/>
    </row>
    <row r="252" spans="55:74">
      <c r="BC252" s="1048"/>
      <c r="BD252" s="1048"/>
      <c r="BE252" s="1048"/>
      <c r="BF252" s="1048"/>
      <c r="BT252" s="1042"/>
      <c r="BU252" s="1001"/>
      <c r="BV252" s="1043"/>
    </row>
    <row r="253" spans="55:74">
      <c r="BC253" s="1047"/>
      <c r="BD253" s="1047"/>
      <c r="BE253" s="1047"/>
      <c r="BF253" s="1047"/>
      <c r="BT253" s="1044"/>
      <c r="BU253" s="1001"/>
      <c r="BV253" s="1043"/>
    </row>
    <row r="254" spans="55:74">
      <c r="BC254" s="1047"/>
      <c r="BD254" s="1047"/>
      <c r="BE254" s="1047"/>
      <c r="BF254" s="1047"/>
      <c r="BT254" s="1044"/>
      <c r="BU254" s="1001"/>
      <c r="BV254" s="1043"/>
    </row>
    <row r="255" spans="55:74">
      <c r="BC255" s="1048"/>
      <c r="BD255" s="1048"/>
      <c r="BE255" s="1048"/>
      <c r="BF255" s="1048"/>
      <c r="BT255" s="1042"/>
      <c r="BU255" s="1001"/>
      <c r="BV255" s="1043"/>
    </row>
    <row r="256" spans="55:74">
      <c r="BC256" s="1048"/>
      <c r="BD256" s="1048"/>
      <c r="BE256" s="1048"/>
      <c r="BF256" s="1048"/>
      <c r="BT256" s="1042"/>
      <c r="BU256" s="1001"/>
      <c r="BV256" s="1043"/>
    </row>
    <row r="257" spans="55:74">
      <c r="BC257" s="1047"/>
      <c r="BD257" s="1047"/>
      <c r="BE257" s="1047"/>
      <c r="BF257" s="1047"/>
      <c r="BT257" s="1044"/>
      <c r="BU257" s="1001"/>
      <c r="BV257" s="1043"/>
    </row>
    <row r="258" spans="55:74">
      <c r="BC258" s="1047"/>
      <c r="BD258" s="1047"/>
      <c r="BE258" s="1047"/>
      <c r="BF258" s="1047"/>
      <c r="BT258" s="1044"/>
      <c r="BU258" s="1001"/>
      <c r="BV258" s="1043"/>
    </row>
    <row r="259" spans="55:74">
      <c r="BC259" s="1048"/>
      <c r="BD259" s="1048"/>
      <c r="BE259" s="1048"/>
      <c r="BF259" s="1048"/>
      <c r="BT259" s="1042"/>
      <c r="BU259" s="1001"/>
      <c r="BV259" s="1043"/>
    </row>
    <row r="260" spans="55:74">
      <c r="BC260" s="1048"/>
      <c r="BD260" s="1048"/>
      <c r="BE260" s="1048"/>
      <c r="BF260" s="1048"/>
      <c r="BT260" s="1042"/>
      <c r="BU260" s="1001"/>
      <c r="BV260" s="1043"/>
    </row>
    <row r="261" spans="55:74">
      <c r="BC261" s="1047"/>
      <c r="BD261" s="1047"/>
      <c r="BE261" s="1047"/>
      <c r="BF261" s="1047"/>
      <c r="BT261" s="1044"/>
      <c r="BU261" s="1001"/>
      <c r="BV261" s="1043"/>
    </row>
    <row r="262" spans="55:74">
      <c r="BC262" s="1047"/>
      <c r="BD262" s="1047"/>
      <c r="BE262" s="1047"/>
      <c r="BF262" s="1047"/>
      <c r="BT262" s="1044"/>
      <c r="BU262" s="1001"/>
      <c r="BV262" s="1043"/>
    </row>
    <row r="263" spans="55:74">
      <c r="BC263" s="1048"/>
      <c r="BD263" s="1048"/>
      <c r="BE263" s="1048"/>
      <c r="BF263" s="1048"/>
      <c r="BT263" s="1042"/>
      <c r="BU263" s="1001"/>
      <c r="BV263" s="1043"/>
    </row>
    <row r="264" spans="55:74">
      <c r="BC264" s="1048"/>
      <c r="BD264" s="1048"/>
      <c r="BE264" s="1048"/>
      <c r="BF264" s="1048"/>
      <c r="BT264" s="1042"/>
      <c r="BU264" s="1001"/>
      <c r="BV264" s="1043"/>
    </row>
    <row r="265" spans="55:74">
      <c r="BC265" s="1047"/>
      <c r="BD265" s="1047"/>
      <c r="BE265" s="1047"/>
      <c r="BF265" s="1047"/>
      <c r="BT265" s="1044"/>
      <c r="BU265" s="1001"/>
      <c r="BV265" s="1043"/>
    </row>
    <row r="266" spans="55:74">
      <c r="BC266" s="1047"/>
      <c r="BD266" s="1047"/>
      <c r="BE266" s="1047"/>
      <c r="BF266" s="1047"/>
      <c r="BT266" s="1044"/>
      <c r="BU266" s="1001"/>
      <c r="BV266" s="1043"/>
    </row>
    <row r="267" spans="55:74">
      <c r="BC267" s="1048"/>
      <c r="BD267" s="1048"/>
      <c r="BE267" s="1048"/>
      <c r="BF267" s="1048"/>
      <c r="BT267" s="1042"/>
      <c r="BU267" s="1001"/>
      <c r="BV267" s="1043"/>
    </row>
    <row r="268" spans="55:74">
      <c r="BC268" s="1048"/>
      <c r="BD268" s="1048"/>
      <c r="BE268" s="1048"/>
      <c r="BF268" s="1048"/>
      <c r="BT268" s="1042"/>
      <c r="BU268" s="1001"/>
      <c r="BV268" s="1043"/>
    </row>
    <row r="269" spans="55:74">
      <c r="BC269" s="1047"/>
      <c r="BD269" s="1047"/>
      <c r="BE269" s="1047"/>
      <c r="BF269" s="1047"/>
      <c r="BT269" s="1044"/>
      <c r="BU269" s="1001"/>
      <c r="BV269" s="1043"/>
    </row>
    <row r="270" spans="55:74">
      <c r="BC270" s="1047"/>
      <c r="BD270" s="1047"/>
      <c r="BE270" s="1047"/>
      <c r="BF270" s="1047"/>
      <c r="BT270" s="1044"/>
      <c r="BU270" s="1001"/>
      <c r="BV270" s="1043"/>
    </row>
    <row r="271" spans="55:74">
      <c r="BC271" s="1048"/>
      <c r="BD271" s="1048"/>
      <c r="BE271" s="1048"/>
      <c r="BF271" s="1048"/>
      <c r="BT271" s="1042"/>
      <c r="BU271" s="1001"/>
      <c r="BV271" s="1043"/>
    </row>
    <row r="272" spans="55:74">
      <c r="BC272" s="1048"/>
      <c r="BD272" s="1048"/>
      <c r="BE272" s="1048"/>
      <c r="BF272" s="1048"/>
      <c r="BT272" s="1042"/>
      <c r="BU272" s="1001"/>
      <c r="BV272" s="1043"/>
    </row>
    <row r="273" spans="55:74">
      <c r="BC273" s="1047"/>
      <c r="BD273" s="1047"/>
      <c r="BE273" s="1047"/>
      <c r="BF273" s="1047"/>
      <c r="BT273" s="1044"/>
      <c r="BU273" s="1001"/>
      <c r="BV273" s="1043"/>
    </row>
    <row r="274" spans="55:74">
      <c r="BC274" s="1047"/>
      <c r="BD274" s="1047"/>
      <c r="BE274" s="1047"/>
      <c r="BF274" s="1047"/>
      <c r="BT274" s="1044"/>
      <c r="BU274" s="1001"/>
      <c r="BV274" s="1043"/>
    </row>
    <row r="275" spans="55:74">
      <c r="BC275" s="1048"/>
      <c r="BD275" s="1048"/>
      <c r="BE275" s="1048"/>
      <c r="BF275" s="1048"/>
      <c r="BT275" s="1042"/>
      <c r="BU275" s="1001"/>
      <c r="BV275" s="1043"/>
    </row>
    <row r="276" spans="55:74">
      <c r="BC276" s="1048"/>
      <c r="BD276" s="1048"/>
      <c r="BE276" s="1048"/>
      <c r="BF276" s="1048"/>
      <c r="BT276" s="1042"/>
      <c r="BU276" s="1001"/>
      <c r="BV276" s="1043"/>
    </row>
    <row r="277" spans="55:74">
      <c r="BC277" s="1047"/>
      <c r="BD277" s="1047"/>
      <c r="BE277" s="1047"/>
      <c r="BF277" s="1047"/>
      <c r="BT277" s="1044"/>
      <c r="BU277" s="1001"/>
      <c r="BV277" s="1043"/>
    </row>
    <row r="278" spans="55:74">
      <c r="BC278" s="1047"/>
      <c r="BD278" s="1047"/>
      <c r="BE278" s="1047"/>
      <c r="BF278" s="1047"/>
      <c r="BT278" s="1044"/>
      <c r="BU278" s="1001"/>
      <c r="BV278" s="1043"/>
    </row>
    <row r="279" spans="55:74">
      <c r="BC279" s="1048"/>
      <c r="BD279" s="1048"/>
      <c r="BE279" s="1048"/>
      <c r="BF279" s="1048"/>
      <c r="BT279" s="1042"/>
      <c r="BU279" s="1001"/>
      <c r="BV279" s="1043"/>
    </row>
    <row r="280" spans="55:74">
      <c r="BC280" s="1048"/>
      <c r="BD280" s="1048"/>
      <c r="BE280" s="1048"/>
      <c r="BF280" s="1048"/>
      <c r="BT280" s="1042"/>
      <c r="BU280" s="1001"/>
      <c r="BV280" s="1043"/>
    </row>
    <row r="281" spans="55:74">
      <c r="BC281" s="1047"/>
      <c r="BD281" s="1047"/>
      <c r="BE281" s="1047"/>
      <c r="BF281" s="1047"/>
      <c r="BT281" s="1044"/>
      <c r="BU281" s="1001"/>
      <c r="BV281" s="1043"/>
    </row>
    <row r="282" spans="55:74">
      <c r="BC282" s="1047"/>
      <c r="BD282" s="1047"/>
      <c r="BE282" s="1047"/>
      <c r="BF282" s="1047"/>
      <c r="BT282" s="1044"/>
      <c r="BU282" s="1001"/>
      <c r="BV282" s="1043"/>
    </row>
    <row r="283" spans="55:74">
      <c r="BC283" s="1048"/>
      <c r="BD283" s="1048"/>
      <c r="BE283" s="1048"/>
      <c r="BF283" s="1048"/>
      <c r="BT283" s="1042"/>
      <c r="BU283" s="1001"/>
      <c r="BV283" s="1043"/>
    </row>
    <row r="284" spans="55:74">
      <c r="BC284" s="1048"/>
      <c r="BD284" s="1048"/>
      <c r="BE284" s="1048"/>
      <c r="BF284" s="1048"/>
      <c r="BT284" s="1042"/>
      <c r="BU284" s="1001"/>
      <c r="BV284" s="1043"/>
    </row>
    <row r="285" spans="55:74">
      <c r="BC285" s="1047"/>
      <c r="BD285" s="1047"/>
      <c r="BE285" s="1047"/>
      <c r="BF285" s="1047"/>
      <c r="BT285" s="1044"/>
      <c r="BU285" s="1001"/>
      <c r="BV285" s="1043"/>
    </row>
    <row r="286" spans="55:74">
      <c r="BC286" s="1047"/>
      <c r="BD286" s="1047"/>
      <c r="BE286" s="1047"/>
      <c r="BF286" s="1047"/>
      <c r="BT286" s="1044"/>
      <c r="BU286" s="1001"/>
      <c r="BV286" s="1043"/>
    </row>
    <row r="287" spans="55:74">
      <c r="BC287" s="1048"/>
      <c r="BD287" s="1048"/>
      <c r="BE287" s="1048"/>
      <c r="BF287" s="1048"/>
      <c r="BT287" s="1042"/>
      <c r="BU287" s="1001"/>
      <c r="BV287" s="1043"/>
    </row>
    <row r="288" spans="55:74">
      <c r="BC288" s="1048"/>
      <c r="BD288" s="1048"/>
      <c r="BE288" s="1048"/>
      <c r="BF288" s="1048"/>
      <c r="BT288" s="1042"/>
      <c r="BU288" s="1001"/>
      <c r="BV288" s="1043"/>
    </row>
    <row r="289" spans="55:74">
      <c r="BC289" s="1047"/>
      <c r="BD289" s="1047"/>
      <c r="BE289" s="1047"/>
      <c r="BF289" s="1047"/>
      <c r="BT289" s="1044"/>
      <c r="BU289" s="1001"/>
      <c r="BV289" s="1043"/>
    </row>
    <row r="290" spans="55:74">
      <c r="BC290" s="1047"/>
      <c r="BD290" s="1047"/>
      <c r="BE290" s="1047"/>
      <c r="BF290" s="1047"/>
      <c r="BT290" s="1044"/>
      <c r="BU290" s="1001"/>
      <c r="BV290" s="1043"/>
    </row>
    <row r="291" spans="55:74">
      <c r="BC291" s="1048"/>
      <c r="BD291" s="1048"/>
      <c r="BE291" s="1048"/>
      <c r="BF291" s="1048"/>
      <c r="BT291" s="268"/>
      <c r="BU291" s="1001"/>
      <c r="BV291" s="1043"/>
    </row>
    <row r="292" spans="55:74">
      <c r="BC292" s="1048"/>
      <c r="BD292" s="1048"/>
      <c r="BE292" s="1048"/>
      <c r="BF292" s="1048"/>
      <c r="BT292" s="268"/>
      <c r="BU292" s="1001"/>
      <c r="BV292" s="1043"/>
    </row>
    <row r="293" spans="55:74">
      <c r="BC293" s="1047"/>
      <c r="BD293" s="1047"/>
      <c r="BE293" s="1047"/>
      <c r="BF293" s="1047"/>
      <c r="BT293" s="268"/>
      <c r="BU293" s="1001"/>
      <c r="BV293" s="1043"/>
    </row>
    <row r="294" spans="55:74">
      <c r="BC294" s="1047"/>
      <c r="BD294" s="1047"/>
      <c r="BE294" s="1047"/>
      <c r="BF294" s="1047"/>
      <c r="BT294" s="268"/>
      <c r="BU294" s="1001"/>
      <c r="BV294" s="1043"/>
    </row>
    <row r="295" spans="55:74">
      <c r="BC295" s="1048"/>
      <c r="BD295" s="1048"/>
      <c r="BE295" s="1048"/>
      <c r="BF295" s="1048"/>
      <c r="BT295" s="1042"/>
      <c r="BU295" s="1001"/>
      <c r="BV295" s="1043"/>
    </row>
    <row r="296" spans="55:74">
      <c r="BC296" s="1048"/>
      <c r="BD296" s="1048"/>
      <c r="BE296" s="1048"/>
      <c r="BF296" s="1048"/>
      <c r="BT296" s="1042"/>
      <c r="BU296" s="1001"/>
      <c r="BV296" s="1043"/>
    </row>
    <row r="297" spans="55:74">
      <c r="BC297" s="1047"/>
      <c r="BD297" s="1047"/>
      <c r="BE297" s="1047"/>
      <c r="BF297" s="1047"/>
      <c r="BT297" s="1044"/>
      <c r="BU297" s="1001"/>
      <c r="BV297" s="1043"/>
    </row>
    <row r="298" spans="55:74">
      <c r="BC298" s="1047"/>
      <c r="BD298" s="1047"/>
      <c r="BE298" s="1047"/>
      <c r="BF298" s="1047"/>
      <c r="BT298" s="1044"/>
      <c r="BU298" s="1001"/>
      <c r="BV298" s="1043"/>
    </row>
    <row r="299" spans="55:74">
      <c r="BC299" s="1048"/>
      <c r="BD299" s="1048"/>
      <c r="BE299" s="1048"/>
      <c r="BF299" s="1048"/>
      <c r="BT299" s="1042"/>
      <c r="BU299" s="1001"/>
      <c r="BV299" s="1043"/>
    </row>
    <row r="300" spans="55:74">
      <c r="BC300" s="1048"/>
      <c r="BD300" s="1048"/>
      <c r="BE300" s="1048"/>
      <c r="BF300" s="1048"/>
      <c r="BT300" s="1042"/>
      <c r="BU300" s="1001"/>
      <c r="BV300" s="1043"/>
    </row>
    <row r="301" spans="55:74">
      <c r="BC301" s="1047"/>
      <c r="BD301" s="1047"/>
      <c r="BE301" s="1047"/>
      <c r="BF301" s="1047"/>
      <c r="BT301" s="1044"/>
      <c r="BU301" s="1001"/>
      <c r="BV301" s="1043"/>
    </row>
    <row r="302" spans="55:74">
      <c r="BC302" s="1047"/>
      <c r="BD302" s="1047"/>
      <c r="BE302" s="1047"/>
      <c r="BF302" s="1047"/>
      <c r="BT302" s="1044"/>
      <c r="BU302" s="1001"/>
      <c r="BV302" s="1043"/>
    </row>
    <row r="303" spans="55:74">
      <c r="BC303" s="1048"/>
      <c r="BD303" s="1048"/>
      <c r="BE303" s="1048"/>
      <c r="BF303" s="1048"/>
      <c r="BT303" s="1042"/>
      <c r="BU303" s="1001"/>
      <c r="BV303" s="1043"/>
    </row>
    <row r="304" spans="55:74">
      <c r="BC304" s="1048"/>
      <c r="BD304" s="1048"/>
      <c r="BE304" s="1048"/>
      <c r="BF304" s="1048"/>
      <c r="BT304" s="1042"/>
      <c r="BU304" s="1001"/>
      <c r="BV304" s="1043"/>
    </row>
    <row r="305" spans="55:74">
      <c r="BC305" s="1047"/>
      <c r="BD305" s="1047"/>
      <c r="BE305" s="1047"/>
      <c r="BF305" s="1047"/>
      <c r="BT305" s="1044"/>
      <c r="BU305" s="1001"/>
      <c r="BV305" s="1043"/>
    </row>
    <row r="306" spans="55:74">
      <c r="BC306" s="1047"/>
      <c r="BD306" s="1047"/>
      <c r="BE306" s="1047"/>
      <c r="BF306" s="1047"/>
      <c r="BT306" s="1044"/>
      <c r="BU306" s="1001"/>
      <c r="BV306" s="1043"/>
    </row>
    <row r="307" spans="55:74">
      <c r="BC307" s="1048"/>
      <c r="BD307" s="1048"/>
      <c r="BE307" s="1048"/>
      <c r="BF307" s="1048"/>
      <c r="BT307" s="1042"/>
      <c r="BU307" s="1001"/>
      <c r="BV307" s="1043"/>
    </row>
    <row r="308" spans="55:74">
      <c r="BC308" s="1048"/>
      <c r="BD308" s="1048"/>
      <c r="BE308" s="1048"/>
      <c r="BF308" s="1048"/>
      <c r="BT308" s="1042"/>
      <c r="BU308" s="1001"/>
      <c r="BV308" s="1043"/>
    </row>
    <row r="309" spans="55:74">
      <c r="BC309" s="1047"/>
      <c r="BD309" s="1047"/>
      <c r="BE309" s="1047"/>
      <c r="BF309" s="1047"/>
      <c r="BT309" s="1044"/>
      <c r="BU309" s="1001"/>
      <c r="BV309" s="1043"/>
    </row>
    <row r="310" spans="55:74">
      <c r="BC310" s="1047"/>
      <c r="BD310" s="1047"/>
      <c r="BE310" s="1047"/>
      <c r="BF310" s="1047"/>
      <c r="BT310" s="1044"/>
      <c r="BU310" s="1001"/>
      <c r="BV310" s="1043"/>
    </row>
    <row r="311" spans="55:74">
      <c r="BC311" s="1048"/>
      <c r="BD311" s="1048"/>
      <c r="BE311" s="1048"/>
      <c r="BF311" s="1048"/>
      <c r="BT311" s="1042"/>
      <c r="BU311" s="1001"/>
      <c r="BV311" s="1043"/>
    </row>
    <row r="312" spans="55:74">
      <c r="BC312" s="1048"/>
      <c r="BD312" s="1048"/>
      <c r="BE312" s="1048"/>
      <c r="BF312" s="1048"/>
      <c r="BT312" s="1042"/>
      <c r="BU312" s="1001"/>
      <c r="BV312" s="1043"/>
    </row>
    <row r="313" spans="55:74">
      <c r="BC313" s="1047"/>
      <c r="BD313" s="1047"/>
      <c r="BE313" s="1047"/>
      <c r="BF313" s="1047"/>
      <c r="BT313" s="1044"/>
      <c r="BU313" s="1001"/>
      <c r="BV313" s="1043"/>
    </row>
    <row r="314" spans="55:74">
      <c r="BC314" s="1047"/>
      <c r="BD314" s="1047"/>
      <c r="BE314" s="1047"/>
      <c r="BF314" s="1047"/>
      <c r="BT314" s="1044"/>
      <c r="BU314" s="1001"/>
      <c r="BV314" s="1043"/>
    </row>
    <row r="315" spans="55:74">
      <c r="BC315" s="1048"/>
      <c r="BD315" s="1048"/>
      <c r="BE315" s="1048"/>
      <c r="BF315" s="1048"/>
      <c r="BT315" s="1042"/>
      <c r="BU315" s="1001"/>
      <c r="BV315" s="1043"/>
    </row>
    <row r="316" spans="55:74">
      <c r="BC316" s="1048"/>
      <c r="BD316" s="1048"/>
      <c r="BE316" s="1048"/>
      <c r="BF316" s="1048"/>
      <c r="BT316" s="1042"/>
      <c r="BU316" s="1001"/>
      <c r="BV316" s="1043"/>
    </row>
    <row r="317" spans="55:74">
      <c r="BC317" s="1047"/>
      <c r="BD317" s="1047"/>
      <c r="BE317" s="1047"/>
      <c r="BF317" s="1047"/>
      <c r="BT317" s="1044"/>
      <c r="BU317" s="1001"/>
      <c r="BV317" s="1043"/>
    </row>
    <row r="318" spans="55:74">
      <c r="BC318" s="1047"/>
      <c r="BD318" s="1047"/>
      <c r="BE318" s="1047"/>
      <c r="BF318" s="1047"/>
      <c r="BT318" s="1044"/>
      <c r="BU318" s="1001"/>
      <c r="BV318" s="1043"/>
    </row>
    <row r="319" spans="55:74">
      <c r="BC319" s="1048"/>
      <c r="BD319" s="1048"/>
      <c r="BE319" s="1048"/>
      <c r="BF319" s="1048"/>
      <c r="BT319" s="1042"/>
      <c r="BU319" s="1001"/>
      <c r="BV319" s="1043"/>
    </row>
    <row r="320" spans="55:74">
      <c r="BC320" s="1048"/>
      <c r="BD320" s="1048"/>
      <c r="BE320" s="1048"/>
      <c r="BF320" s="1048"/>
      <c r="BT320" s="1042"/>
      <c r="BU320" s="1001"/>
      <c r="BV320" s="1043"/>
    </row>
    <row r="321" spans="55:74">
      <c r="BC321" s="1047"/>
      <c r="BD321" s="1047"/>
      <c r="BE321" s="1047"/>
      <c r="BF321" s="1047"/>
      <c r="BT321" s="1044"/>
      <c r="BU321" s="1001"/>
      <c r="BV321" s="1043"/>
    </row>
    <row r="322" spans="55:74">
      <c r="BC322" s="1047"/>
      <c r="BD322" s="1047"/>
      <c r="BE322" s="1047"/>
      <c r="BF322" s="1047"/>
      <c r="BT322" s="1044"/>
      <c r="BU322" s="1001"/>
      <c r="BV322" s="1043"/>
    </row>
    <row r="323" spans="55:74">
      <c r="BC323" s="1048"/>
      <c r="BD323" s="1048"/>
      <c r="BE323" s="1048"/>
      <c r="BF323" s="1048"/>
      <c r="BT323" s="1042"/>
      <c r="BU323" s="1001"/>
      <c r="BV323" s="1043"/>
    </row>
    <row r="324" spans="55:74">
      <c r="BC324" s="1048"/>
      <c r="BD324" s="1048"/>
      <c r="BE324" s="1048"/>
      <c r="BF324" s="1048"/>
      <c r="BT324" s="1042"/>
      <c r="BU324" s="1001"/>
      <c r="BV324" s="1043"/>
    </row>
    <row r="325" spans="55:74">
      <c r="BC325" s="1047"/>
      <c r="BD325" s="1047"/>
      <c r="BE325" s="1047"/>
      <c r="BF325" s="1047"/>
      <c r="BT325" s="1044"/>
      <c r="BU325" s="1001"/>
      <c r="BV325" s="1043"/>
    </row>
    <row r="326" spans="55:74">
      <c r="BC326" s="1047"/>
      <c r="BD326" s="1047"/>
      <c r="BE326" s="1047"/>
      <c r="BF326" s="1047"/>
      <c r="BT326" s="1044"/>
      <c r="BU326" s="1001"/>
      <c r="BV326" s="1043"/>
    </row>
    <row r="327" spans="55:74">
      <c r="BC327" s="1048"/>
      <c r="BD327" s="1048"/>
      <c r="BE327" s="1048"/>
      <c r="BF327" s="1048"/>
      <c r="BT327" s="1042"/>
      <c r="BU327" s="1001"/>
      <c r="BV327" s="1043"/>
    </row>
    <row r="328" spans="55:74">
      <c r="BC328" s="1048"/>
      <c r="BD328" s="1048"/>
      <c r="BE328" s="1048"/>
      <c r="BF328" s="1048"/>
      <c r="BT328" s="1042"/>
      <c r="BU328" s="1001"/>
      <c r="BV328" s="1043"/>
    </row>
    <row r="329" spans="55:74">
      <c r="BC329" s="1047"/>
      <c r="BD329" s="1047"/>
      <c r="BE329" s="1047"/>
      <c r="BF329" s="1047"/>
      <c r="BT329" s="1044"/>
      <c r="BU329" s="1001"/>
      <c r="BV329" s="1043"/>
    </row>
    <row r="330" spans="55:74">
      <c r="BC330" s="1047"/>
      <c r="BD330" s="1047"/>
      <c r="BE330" s="1047"/>
      <c r="BF330" s="1047"/>
      <c r="BT330" s="1044"/>
      <c r="BU330" s="1001"/>
      <c r="BV330" s="1043"/>
    </row>
    <row r="331" spans="55:74">
      <c r="BC331" s="1048"/>
      <c r="BD331" s="1048"/>
      <c r="BE331" s="1048"/>
      <c r="BF331" s="1048"/>
      <c r="BT331" s="1042"/>
      <c r="BU331" s="1001"/>
      <c r="BV331" s="1043"/>
    </row>
    <row r="332" spans="55:74">
      <c r="BC332" s="1048"/>
      <c r="BD332" s="1048"/>
      <c r="BE332" s="1048"/>
      <c r="BF332" s="1048"/>
      <c r="BT332" s="1042"/>
      <c r="BU332" s="1001"/>
      <c r="BV332" s="1043"/>
    </row>
    <row r="333" spans="55:74">
      <c r="BC333" s="1047"/>
      <c r="BD333" s="1047"/>
      <c r="BE333" s="1047"/>
      <c r="BF333" s="1047"/>
      <c r="BT333" s="1044"/>
      <c r="BU333" s="1001"/>
      <c r="BV333" s="1043"/>
    </row>
    <row r="334" spans="55:74">
      <c r="BC334" s="1047"/>
      <c r="BD334" s="1047"/>
      <c r="BE334" s="1047"/>
      <c r="BF334" s="1047"/>
      <c r="BT334" s="1044"/>
      <c r="BU334" s="1001"/>
      <c r="BV334" s="1043"/>
    </row>
    <row r="335" spans="55:74">
      <c r="BC335" s="1048"/>
      <c r="BD335" s="1048"/>
      <c r="BE335" s="1048"/>
      <c r="BF335" s="1048"/>
      <c r="BT335" s="1042"/>
      <c r="BU335" s="1001"/>
      <c r="BV335" s="1043"/>
    </row>
    <row r="336" spans="55:74">
      <c r="BC336" s="1048"/>
      <c r="BD336" s="1048"/>
      <c r="BE336" s="1048"/>
      <c r="BF336" s="1048"/>
      <c r="BT336" s="1042"/>
      <c r="BU336" s="1001"/>
      <c r="BV336" s="1043"/>
    </row>
    <row r="337" spans="55:74">
      <c r="BC337" s="1047"/>
      <c r="BD337" s="1047"/>
      <c r="BE337" s="1047"/>
      <c r="BF337" s="1047"/>
      <c r="BT337" s="1044"/>
      <c r="BU337" s="1001"/>
      <c r="BV337" s="1043"/>
    </row>
    <row r="338" spans="55:74">
      <c r="BC338" s="1047"/>
      <c r="BD338" s="1047"/>
      <c r="BE338" s="1047"/>
      <c r="BF338" s="1047"/>
      <c r="BT338" s="1044"/>
      <c r="BU338" s="1001"/>
      <c r="BV338" s="1043"/>
    </row>
    <row r="339" spans="55:74">
      <c r="BC339" s="1048"/>
      <c r="BD339" s="1048"/>
      <c r="BE339" s="1048"/>
      <c r="BF339" s="1048"/>
      <c r="BT339" s="1042"/>
      <c r="BU339" s="1001"/>
      <c r="BV339" s="1043"/>
    </row>
    <row r="340" spans="55:74">
      <c r="BC340" s="1048"/>
      <c r="BD340" s="1048"/>
      <c r="BE340" s="1048"/>
      <c r="BF340" s="1048"/>
      <c r="BT340" s="1042"/>
      <c r="BU340" s="1001"/>
      <c r="BV340" s="1043"/>
    </row>
    <row r="341" spans="55:74">
      <c r="BC341" s="1047"/>
      <c r="BD341" s="1047"/>
      <c r="BE341" s="1047"/>
      <c r="BF341" s="1047"/>
      <c r="BT341" s="1044"/>
      <c r="BU341" s="1001"/>
      <c r="BV341" s="1043"/>
    </row>
    <row r="342" spans="55:74">
      <c r="BC342" s="1047"/>
      <c r="BD342" s="1047"/>
      <c r="BE342" s="1047"/>
      <c r="BF342" s="1047"/>
      <c r="BT342" s="1044"/>
      <c r="BU342" s="1001"/>
      <c r="BV342" s="1043"/>
    </row>
    <row r="343" spans="55:74">
      <c r="BC343" s="1048"/>
      <c r="BD343" s="1048"/>
      <c r="BE343" s="1048"/>
      <c r="BF343" s="1048"/>
      <c r="BT343" s="1042"/>
      <c r="BU343" s="1001"/>
      <c r="BV343" s="1043"/>
    </row>
    <row r="344" spans="55:74">
      <c r="BC344" s="1048"/>
      <c r="BD344" s="1048"/>
      <c r="BE344" s="1048"/>
      <c r="BF344" s="1048"/>
      <c r="BT344" s="1042"/>
      <c r="BU344" s="1001"/>
      <c r="BV344" s="1043"/>
    </row>
    <row r="345" spans="55:74">
      <c r="BC345" s="1047"/>
      <c r="BD345" s="1047"/>
      <c r="BE345" s="1047"/>
      <c r="BF345" s="1047"/>
      <c r="BT345" s="1044"/>
      <c r="BU345" s="1001"/>
      <c r="BV345" s="1043"/>
    </row>
    <row r="346" spans="55:74">
      <c r="BC346" s="1047"/>
      <c r="BD346" s="1047"/>
      <c r="BE346" s="1047"/>
      <c r="BF346" s="1047"/>
      <c r="BT346" s="1044"/>
      <c r="BU346" s="1001"/>
      <c r="BV346" s="1043"/>
    </row>
    <row r="347" spans="55:74">
      <c r="BC347" s="1048"/>
      <c r="BD347" s="1048"/>
      <c r="BE347" s="1048"/>
      <c r="BF347" s="1048"/>
      <c r="BT347" s="1042"/>
      <c r="BU347" s="1001"/>
      <c r="BV347" s="1043"/>
    </row>
    <row r="348" spans="55:74">
      <c r="BC348" s="1048"/>
      <c r="BD348" s="1048"/>
      <c r="BE348" s="1048"/>
      <c r="BF348" s="1048"/>
      <c r="BT348" s="1042"/>
      <c r="BU348" s="1001"/>
      <c r="BV348" s="1043"/>
    </row>
    <row r="349" spans="55:74">
      <c r="BC349" s="1047"/>
      <c r="BD349" s="1047"/>
      <c r="BE349" s="1047"/>
      <c r="BF349" s="1047"/>
      <c r="BT349" s="1044"/>
      <c r="BU349" s="1001"/>
      <c r="BV349" s="1043"/>
    </row>
    <row r="350" spans="55:74">
      <c r="BC350" s="1047"/>
      <c r="BD350" s="1047"/>
      <c r="BE350" s="1047"/>
      <c r="BF350" s="1047"/>
      <c r="BT350" s="1044"/>
      <c r="BU350" s="1001"/>
      <c r="BV350" s="1043"/>
    </row>
    <row r="351" spans="55:74">
      <c r="BC351" s="1048"/>
      <c r="BD351" s="1048"/>
      <c r="BE351" s="1048"/>
      <c r="BF351" s="1048"/>
      <c r="BT351" s="1042"/>
      <c r="BU351" s="1001"/>
      <c r="BV351" s="1043"/>
    </row>
    <row r="352" spans="55:74">
      <c r="BC352" s="1048"/>
      <c r="BD352" s="1048"/>
      <c r="BE352" s="1048"/>
      <c r="BF352" s="1048"/>
      <c r="BT352" s="1042"/>
      <c r="BU352" s="1001"/>
      <c r="BV352" s="1043"/>
    </row>
    <row r="353" spans="55:74">
      <c r="BC353" s="1047"/>
      <c r="BD353" s="1047"/>
      <c r="BE353" s="1047"/>
      <c r="BF353" s="1047"/>
      <c r="BT353" s="1044"/>
      <c r="BU353" s="1001"/>
      <c r="BV353" s="1043"/>
    </row>
    <row r="354" spans="55:74">
      <c r="BC354" s="1047"/>
      <c r="BD354" s="1047"/>
      <c r="BE354" s="1047"/>
      <c r="BF354" s="1047"/>
      <c r="BT354" s="1044"/>
      <c r="BU354" s="1001"/>
      <c r="BV354" s="1043"/>
    </row>
    <row r="355" spans="55:74">
      <c r="BC355" s="1048"/>
      <c r="BD355" s="1048"/>
      <c r="BE355" s="1048"/>
      <c r="BF355" s="1048"/>
      <c r="BT355" s="1042"/>
      <c r="BU355" s="1001"/>
      <c r="BV355" s="1043"/>
    </row>
    <row r="356" spans="55:74">
      <c r="BC356" s="1048"/>
      <c r="BD356" s="1048"/>
      <c r="BE356" s="1048"/>
      <c r="BF356" s="1048"/>
      <c r="BT356" s="1042"/>
      <c r="BU356" s="1001"/>
      <c r="BV356" s="1043"/>
    </row>
    <row r="357" spans="55:74">
      <c r="BC357" s="1047"/>
      <c r="BD357" s="1047"/>
      <c r="BE357" s="1047"/>
      <c r="BF357" s="1047"/>
      <c r="BT357" s="1044"/>
      <c r="BU357" s="1001"/>
      <c r="BV357" s="1043"/>
    </row>
    <row r="358" spans="55:74">
      <c r="BC358" s="1047"/>
      <c r="BD358" s="1047"/>
      <c r="BE358" s="1047"/>
      <c r="BF358" s="1047"/>
      <c r="BT358" s="1044"/>
      <c r="BU358" s="1001"/>
      <c r="BV358" s="1043"/>
    </row>
    <row r="359" spans="55:74">
      <c r="BC359" s="1048"/>
      <c r="BD359" s="1048"/>
      <c r="BE359" s="1048"/>
      <c r="BF359" s="1048"/>
      <c r="BT359" s="1042"/>
      <c r="BU359" s="1001"/>
      <c r="BV359" s="1043"/>
    </row>
    <row r="360" spans="55:74">
      <c r="BC360" s="1048"/>
      <c r="BD360" s="1048"/>
      <c r="BE360" s="1048"/>
      <c r="BF360" s="1048"/>
      <c r="BT360" s="1042"/>
      <c r="BU360" s="1001"/>
      <c r="BV360" s="1043"/>
    </row>
    <row r="361" spans="55:74">
      <c r="BC361" s="1047"/>
      <c r="BD361" s="1047"/>
      <c r="BE361" s="1047"/>
      <c r="BF361" s="1047"/>
      <c r="BT361" s="1044"/>
      <c r="BU361" s="1001"/>
      <c r="BV361" s="1043"/>
    </row>
    <row r="362" spans="55:74">
      <c r="BC362" s="1047"/>
      <c r="BD362" s="1047"/>
      <c r="BE362" s="1047"/>
      <c r="BF362" s="1047"/>
      <c r="BT362" s="1044"/>
      <c r="BU362" s="1001"/>
      <c r="BV362" s="1043"/>
    </row>
    <row r="363" spans="55:74">
      <c r="BC363" s="1048"/>
      <c r="BD363" s="1048"/>
      <c r="BE363" s="1048"/>
      <c r="BF363" s="1048"/>
      <c r="BT363" s="268"/>
      <c r="BU363" s="1001"/>
      <c r="BV363" s="1043"/>
    </row>
    <row r="364" spans="55:74">
      <c r="BC364" s="1048"/>
      <c r="BD364" s="1048"/>
      <c r="BE364" s="1048"/>
      <c r="BF364" s="1048"/>
      <c r="BT364" s="268"/>
      <c r="BU364" s="1001"/>
      <c r="BV364" s="1043"/>
    </row>
    <row r="365" spans="55:74">
      <c r="BC365" s="1047"/>
      <c r="BD365" s="1047"/>
      <c r="BE365" s="1047"/>
      <c r="BF365" s="1047"/>
      <c r="BT365" s="268"/>
      <c r="BU365" s="1001"/>
      <c r="BV365" s="1043"/>
    </row>
    <row r="366" spans="55:74">
      <c r="BC366" s="1047"/>
      <c r="BD366" s="1047"/>
      <c r="BE366" s="1047"/>
      <c r="BF366" s="1047"/>
      <c r="BT366" s="268"/>
      <c r="BU366" s="1001"/>
      <c r="BV366" s="1043"/>
    </row>
    <row r="367" spans="55:74">
      <c r="BC367" s="1048"/>
      <c r="BD367" s="1048"/>
      <c r="BE367" s="1048"/>
      <c r="BF367" s="1048"/>
      <c r="BT367" s="1042"/>
      <c r="BU367" s="1001"/>
      <c r="BV367" s="1043"/>
    </row>
    <row r="368" spans="55:74">
      <c r="BC368" s="1048"/>
      <c r="BD368" s="1048"/>
      <c r="BE368" s="1048"/>
      <c r="BF368" s="1048"/>
      <c r="BT368" s="1042"/>
      <c r="BU368" s="1001"/>
      <c r="BV368" s="1043"/>
    </row>
    <row r="369" spans="55:74">
      <c r="BC369" s="1047"/>
      <c r="BD369" s="1047"/>
      <c r="BE369" s="1047"/>
      <c r="BF369" s="1047"/>
      <c r="BT369" s="1044"/>
      <c r="BU369" s="1001"/>
      <c r="BV369" s="1043"/>
    </row>
    <row r="370" spans="55:74">
      <c r="BC370" s="1047"/>
      <c r="BD370" s="1047"/>
      <c r="BE370" s="1047"/>
      <c r="BF370" s="1047"/>
      <c r="BT370" s="1044"/>
      <c r="BU370" s="1001"/>
      <c r="BV370" s="1043"/>
    </row>
    <row r="371" spans="55:74">
      <c r="BC371" s="1048"/>
      <c r="BD371" s="1048"/>
      <c r="BE371" s="1048"/>
      <c r="BF371" s="1048"/>
      <c r="BT371" s="1042"/>
      <c r="BU371" s="1001"/>
      <c r="BV371" s="1043"/>
    </row>
    <row r="372" spans="55:74">
      <c r="BC372" s="1048"/>
      <c r="BD372" s="1048"/>
      <c r="BE372" s="1048"/>
      <c r="BF372" s="1048"/>
      <c r="BT372" s="1042"/>
      <c r="BU372" s="1001"/>
      <c r="BV372" s="1043"/>
    </row>
    <row r="373" spans="55:74">
      <c r="BC373" s="1047"/>
      <c r="BD373" s="1047"/>
      <c r="BE373" s="1047"/>
      <c r="BF373" s="1047"/>
      <c r="BT373" s="1044"/>
      <c r="BU373" s="1001"/>
      <c r="BV373" s="1043"/>
    </row>
    <row r="374" spans="55:74">
      <c r="BC374" s="1047"/>
      <c r="BD374" s="1047"/>
      <c r="BE374" s="1047"/>
      <c r="BF374" s="1047"/>
      <c r="BT374" s="1044"/>
      <c r="BU374" s="1001"/>
      <c r="BV374" s="1043"/>
    </row>
    <row r="375" spans="55:74">
      <c r="BC375" s="1048"/>
      <c r="BD375" s="1048"/>
      <c r="BE375" s="1048"/>
      <c r="BF375" s="1048"/>
      <c r="BT375" s="1042"/>
      <c r="BU375" s="1001"/>
      <c r="BV375" s="1043"/>
    </row>
    <row r="376" spans="55:74">
      <c r="BC376" s="1048"/>
      <c r="BD376" s="1048"/>
      <c r="BE376" s="1048"/>
      <c r="BF376" s="1048"/>
      <c r="BT376" s="1042"/>
      <c r="BU376" s="1001"/>
      <c r="BV376" s="1043"/>
    </row>
    <row r="377" spans="55:74">
      <c r="BC377" s="1047"/>
      <c r="BD377" s="1047"/>
      <c r="BE377" s="1047"/>
      <c r="BF377" s="1047"/>
      <c r="BT377" s="1044"/>
      <c r="BU377" s="1001"/>
      <c r="BV377" s="1043"/>
    </row>
    <row r="378" spans="55:74">
      <c r="BC378" s="1047"/>
      <c r="BD378" s="1047"/>
      <c r="BE378" s="1047"/>
      <c r="BF378" s="1047"/>
      <c r="BT378" s="1044"/>
      <c r="BU378" s="1001"/>
      <c r="BV378" s="1043"/>
    </row>
    <row r="379" spans="55:74">
      <c r="BC379" s="1048"/>
      <c r="BD379" s="1048"/>
      <c r="BE379" s="1048"/>
      <c r="BF379" s="1048"/>
      <c r="BT379" s="1042"/>
      <c r="BU379" s="1001"/>
      <c r="BV379" s="1043"/>
    </row>
    <row r="380" spans="55:74">
      <c r="BC380" s="1048"/>
      <c r="BD380" s="1048"/>
      <c r="BE380" s="1048"/>
      <c r="BF380" s="1048"/>
      <c r="BT380" s="1042"/>
      <c r="BU380" s="1001"/>
      <c r="BV380" s="1043"/>
    </row>
    <row r="381" spans="55:74">
      <c r="BC381" s="1047"/>
      <c r="BD381" s="1047"/>
      <c r="BE381" s="1047"/>
      <c r="BF381" s="1047"/>
      <c r="BT381" s="1044"/>
      <c r="BU381" s="1001"/>
      <c r="BV381" s="1043"/>
    </row>
    <row r="382" spans="55:74">
      <c r="BC382" s="1047"/>
      <c r="BD382" s="1047"/>
      <c r="BE382" s="1047"/>
      <c r="BF382" s="1047"/>
      <c r="BT382" s="1044"/>
      <c r="BU382" s="1001"/>
      <c r="BV382" s="1043"/>
    </row>
    <row r="383" spans="55:74">
      <c r="BC383" s="1048"/>
      <c r="BD383" s="1048"/>
      <c r="BE383" s="1048"/>
      <c r="BF383" s="1048"/>
      <c r="BT383" s="1042"/>
      <c r="BU383" s="1001"/>
      <c r="BV383" s="1043"/>
    </row>
    <row r="384" spans="55:74">
      <c r="BC384" s="1048"/>
      <c r="BD384" s="1048"/>
      <c r="BE384" s="1048"/>
      <c r="BF384" s="1048"/>
      <c r="BT384" s="1042"/>
      <c r="BU384" s="1001"/>
      <c r="BV384" s="1043"/>
    </row>
    <row r="385" spans="55:74">
      <c r="BC385" s="1047"/>
      <c r="BD385" s="1047"/>
      <c r="BE385" s="1047"/>
      <c r="BF385" s="1047"/>
      <c r="BT385" s="1044"/>
      <c r="BU385" s="1001"/>
      <c r="BV385" s="1043"/>
    </row>
    <row r="386" spans="55:74">
      <c r="BC386" s="1047"/>
      <c r="BD386" s="1047"/>
      <c r="BE386" s="1047"/>
      <c r="BF386" s="1047"/>
      <c r="BT386" s="1044"/>
      <c r="BU386" s="1001"/>
      <c r="BV386" s="1043"/>
    </row>
    <row r="387" spans="55:74">
      <c r="BC387" s="1048"/>
      <c r="BD387" s="1048"/>
      <c r="BE387" s="1048"/>
      <c r="BF387" s="1048"/>
      <c r="BT387" s="1042"/>
      <c r="BU387" s="1001"/>
      <c r="BV387" s="1043"/>
    </row>
    <row r="388" spans="55:74">
      <c r="BC388" s="1048"/>
      <c r="BD388" s="1048"/>
      <c r="BE388" s="1048"/>
      <c r="BF388" s="1048"/>
      <c r="BT388" s="1042"/>
      <c r="BU388" s="1001"/>
      <c r="BV388" s="1043"/>
    </row>
    <row r="389" spans="55:74">
      <c r="BC389" s="1047"/>
      <c r="BD389" s="1047"/>
      <c r="BE389" s="1047"/>
      <c r="BF389" s="1047"/>
      <c r="BT389" s="1044"/>
      <c r="BU389" s="1001"/>
      <c r="BV389" s="1043"/>
    </row>
    <row r="390" spans="55:74">
      <c r="BC390" s="1047"/>
      <c r="BD390" s="1047"/>
      <c r="BE390" s="1047"/>
      <c r="BF390" s="1047"/>
      <c r="BT390" s="1044"/>
      <c r="BU390" s="1001"/>
      <c r="BV390" s="1043"/>
    </row>
    <row r="391" spans="55:74">
      <c r="BC391" s="1048"/>
      <c r="BD391" s="1048"/>
      <c r="BE391" s="1048"/>
      <c r="BF391" s="1048"/>
      <c r="BT391" s="1042"/>
      <c r="BU391" s="1001"/>
      <c r="BV391" s="1043"/>
    </row>
    <row r="392" spans="55:74">
      <c r="BC392" s="1048"/>
      <c r="BD392" s="1048"/>
      <c r="BE392" s="1048"/>
      <c r="BF392" s="1048"/>
      <c r="BT392" s="1042"/>
      <c r="BU392" s="1001"/>
      <c r="BV392" s="1043"/>
    </row>
    <row r="393" spans="55:74">
      <c r="BC393" s="1047"/>
      <c r="BD393" s="1047"/>
      <c r="BE393" s="1047"/>
      <c r="BF393" s="1047"/>
      <c r="BT393" s="1044"/>
      <c r="BU393" s="1001"/>
      <c r="BV393" s="1043"/>
    </row>
    <row r="394" spans="55:74">
      <c r="BC394" s="1047"/>
      <c r="BD394" s="1047"/>
      <c r="BE394" s="1047"/>
      <c r="BF394" s="1047"/>
      <c r="BT394" s="1044"/>
      <c r="BU394" s="1001"/>
      <c r="BV394" s="1043"/>
    </row>
    <row r="395" spans="55:74">
      <c r="BC395" s="1048"/>
      <c r="BD395" s="1048"/>
      <c r="BE395" s="1048"/>
      <c r="BF395" s="1048"/>
      <c r="BT395" s="1042"/>
      <c r="BU395" s="1001"/>
      <c r="BV395" s="1043"/>
    </row>
    <row r="396" spans="55:74">
      <c r="BC396" s="1048"/>
      <c r="BD396" s="1048"/>
      <c r="BE396" s="1048"/>
      <c r="BF396" s="1048"/>
      <c r="BT396" s="1042"/>
      <c r="BU396" s="1001"/>
      <c r="BV396" s="1043"/>
    </row>
    <row r="397" spans="55:74">
      <c r="BC397" s="1047"/>
      <c r="BD397" s="1047"/>
      <c r="BE397" s="1047"/>
      <c r="BF397" s="1047"/>
      <c r="BT397" s="1044"/>
      <c r="BU397" s="1001"/>
      <c r="BV397" s="1043"/>
    </row>
    <row r="398" spans="55:74">
      <c r="BC398" s="1047"/>
      <c r="BD398" s="1047"/>
      <c r="BE398" s="1047"/>
      <c r="BF398" s="1047"/>
      <c r="BT398" s="1044"/>
      <c r="BU398" s="1001"/>
      <c r="BV398" s="1043"/>
    </row>
    <row r="399" spans="55:74">
      <c r="BC399" s="1048"/>
      <c r="BD399" s="1048"/>
      <c r="BE399" s="1048"/>
      <c r="BF399" s="1048"/>
      <c r="BT399" s="1042"/>
      <c r="BU399" s="1001"/>
      <c r="BV399" s="1043"/>
    </row>
    <row r="400" spans="55:74">
      <c r="BC400" s="1048"/>
      <c r="BD400" s="1048"/>
      <c r="BE400" s="1048"/>
      <c r="BF400" s="1048"/>
      <c r="BT400" s="1042"/>
      <c r="BU400" s="1001"/>
      <c r="BV400" s="1043"/>
    </row>
    <row r="401" spans="55:74">
      <c r="BC401" s="1047"/>
      <c r="BD401" s="1047"/>
      <c r="BE401" s="1047"/>
      <c r="BF401" s="1047"/>
      <c r="BT401" s="1044"/>
      <c r="BU401" s="1001"/>
      <c r="BV401" s="1043"/>
    </row>
    <row r="402" spans="55:74">
      <c r="BC402" s="1047"/>
      <c r="BD402" s="1047"/>
      <c r="BE402" s="1047"/>
      <c r="BF402" s="1047"/>
      <c r="BT402" s="1044"/>
      <c r="BU402" s="1001"/>
      <c r="BV402" s="1043"/>
    </row>
    <row r="403" spans="55:74">
      <c r="BC403" s="1048"/>
      <c r="BD403" s="1048"/>
      <c r="BE403" s="1048"/>
      <c r="BF403" s="1048"/>
      <c r="BT403" s="1042"/>
      <c r="BU403" s="1001"/>
      <c r="BV403" s="1043"/>
    </row>
    <row r="404" spans="55:74">
      <c r="BC404" s="1048"/>
      <c r="BD404" s="1048"/>
      <c r="BE404" s="1048"/>
      <c r="BF404" s="1048"/>
      <c r="BT404" s="1042"/>
      <c r="BU404" s="1001"/>
      <c r="BV404" s="1043"/>
    </row>
    <row r="405" spans="55:74">
      <c r="BC405" s="1047"/>
      <c r="BD405" s="1047"/>
      <c r="BE405" s="1047"/>
      <c r="BF405" s="1047"/>
      <c r="BT405" s="1044"/>
      <c r="BU405" s="1001"/>
      <c r="BV405" s="1043"/>
    </row>
    <row r="406" spans="55:74">
      <c r="BC406" s="1047"/>
      <c r="BD406" s="1047"/>
      <c r="BE406" s="1047"/>
      <c r="BF406" s="1047"/>
      <c r="BT406" s="1044"/>
      <c r="BU406" s="1001"/>
      <c r="BV406" s="1043"/>
    </row>
    <row r="407" spans="55:74">
      <c r="BC407" s="1048"/>
      <c r="BD407" s="1048"/>
      <c r="BE407" s="1048"/>
      <c r="BF407" s="1048"/>
      <c r="BT407" s="1042"/>
      <c r="BU407" s="1001"/>
      <c r="BV407" s="1043"/>
    </row>
    <row r="408" spans="55:74">
      <c r="BC408" s="1048"/>
      <c r="BD408" s="1048"/>
      <c r="BE408" s="1048"/>
      <c r="BF408" s="1048"/>
      <c r="BT408" s="1042"/>
      <c r="BU408" s="1001"/>
      <c r="BV408" s="1043"/>
    </row>
    <row r="409" spans="55:74">
      <c r="BC409" s="1047"/>
      <c r="BD409" s="1047"/>
      <c r="BE409" s="1047"/>
      <c r="BF409" s="1047"/>
      <c r="BT409" s="1044"/>
      <c r="BU409" s="1001"/>
      <c r="BV409" s="1043"/>
    </row>
    <row r="410" spans="55:74">
      <c r="BC410" s="1047"/>
      <c r="BD410" s="1047"/>
      <c r="BE410" s="1047"/>
      <c r="BF410" s="1047"/>
      <c r="BT410" s="1044"/>
      <c r="BU410" s="1001"/>
      <c r="BV410" s="1043"/>
    </row>
    <row r="411" spans="55:74">
      <c r="BC411" s="1048"/>
      <c r="BD411" s="1048"/>
      <c r="BE411" s="1048"/>
      <c r="BF411" s="1048"/>
      <c r="BT411" s="1042"/>
      <c r="BU411" s="1001"/>
      <c r="BV411" s="1043"/>
    </row>
    <row r="412" spans="55:74">
      <c r="BC412" s="1048"/>
      <c r="BD412" s="1048"/>
      <c r="BE412" s="1048"/>
      <c r="BF412" s="1048"/>
      <c r="BT412" s="1042"/>
      <c r="BU412" s="1001"/>
      <c r="BV412" s="1043"/>
    </row>
    <row r="413" spans="55:74">
      <c r="BC413" s="1047"/>
      <c r="BD413" s="1047"/>
      <c r="BE413" s="1047"/>
      <c r="BF413" s="1047"/>
      <c r="BT413" s="1044"/>
      <c r="BU413" s="1001"/>
      <c r="BV413" s="1043"/>
    </row>
    <row r="414" spans="55:74">
      <c r="BC414" s="1047"/>
      <c r="BD414" s="1047"/>
      <c r="BE414" s="1047"/>
      <c r="BF414" s="1047"/>
      <c r="BT414" s="1044"/>
      <c r="BU414" s="1001"/>
      <c r="BV414" s="1043"/>
    </row>
    <row r="415" spans="55:74">
      <c r="BC415" s="1048"/>
      <c r="BD415" s="1048"/>
      <c r="BE415" s="1048"/>
      <c r="BF415" s="1048"/>
      <c r="BT415" s="1042"/>
      <c r="BU415" s="1001"/>
      <c r="BV415" s="1043"/>
    </row>
    <row r="416" spans="55:74">
      <c r="BC416" s="1048"/>
      <c r="BD416" s="1048"/>
      <c r="BE416" s="1048"/>
      <c r="BF416" s="1048"/>
      <c r="BT416" s="1042"/>
      <c r="BU416" s="1001"/>
      <c r="BV416" s="1043"/>
    </row>
    <row r="417" spans="55:74">
      <c r="BC417" s="1047"/>
      <c r="BD417" s="1047"/>
      <c r="BE417" s="1047"/>
      <c r="BF417" s="1047"/>
      <c r="BT417" s="1044"/>
      <c r="BU417" s="1001"/>
      <c r="BV417" s="1043"/>
    </row>
    <row r="418" spans="55:74">
      <c r="BC418" s="1047"/>
      <c r="BD418" s="1047"/>
      <c r="BE418" s="1047"/>
      <c r="BF418" s="1047"/>
      <c r="BT418" s="1044"/>
      <c r="BU418" s="1001"/>
      <c r="BV418" s="1043"/>
    </row>
    <row r="419" spans="55:74">
      <c r="BC419" s="1048"/>
      <c r="BD419" s="1048"/>
      <c r="BE419" s="1048"/>
      <c r="BF419" s="1048"/>
      <c r="BT419" s="1042"/>
      <c r="BU419" s="1001"/>
      <c r="BV419" s="1043"/>
    </row>
    <row r="420" spans="55:74">
      <c r="BC420" s="1048"/>
      <c r="BD420" s="1048"/>
      <c r="BE420" s="1048"/>
      <c r="BF420" s="1048"/>
      <c r="BT420" s="1042"/>
      <c r="BU420" s="1001"/>
      <c r="BV420" s="1043"/>
    </row>
    <row r="421" spans="55:74">
      <c r="BC421" s="1047"/>
      <c r="BD421" s="1047"/>
      <c r="BE421" s="1047"/>
      <c r="BF421" s="1047"/>
      <c r="BT421" s="1044"/>
      <c r="BU421" s="1001"/>
      <c r="BV421" s="1043"/>
    </row>
    <row r="422" spans="55:74">
      <c r="BC422" s="1047"/>
      <c r="BD422" s="1047"/>
      <c r="BE422" s="1047"/>
      <c r="BF422" s="1047"/>
      <c r="BT422" s="1044"/>
      <c r="BU422" s="1001"/>
      <c r="BV422" s="1043"/>
    </row>
    <row r="423" spans="55:74">
      <c r="BC423" s="1048"/>
      <c r="BD423" s="1048"/>
      <c r="BE423" s="1048"/>
      <c r="BF423" s="1048"/>
      <c r="BT423" s="1042"/>
      <c r="BU423" s="1001"/>
      <c r="BV423" s="1043"/>
    </row>
    <row r="424" spans="55:74">
      <c r="BC424" s="1048"/>
      <c r="BD424" s="1048"/>
      <c r="BE424" s="1048"/>
      <c r="BF424" s="1048"/>
      <c r="BT424" s="1042"/>
      <c r="BU424" s="1001"/>
      <c r="BV424" s="1043"/>
    </row>
    <row r="425" spans="55:74">
      <c r="BC425" s="1047"/>
      <c r="BD425" s="1047"/>
      <c r="BE425" s="1047"/>
      <c r="BF425" s="1047"/>
      <c r="BT425" s="1044"/>
      <c r="BU425" s="1001"/>
      <c r="BV425" s="1043"/>
    </row>
    <row r="426" spans="55:74">
      <c r="BC426" s="1047"/>
      <c r="BD426" s="1047"/>
      <c r="BE426" s="1047"/>
      <c r="BF426" s="1047"/>
      <c r="BT426" s="1044"/>
      <c r="BU426" s="1001"/>
      <c r="BV426" s="1043"/>
    </row>
    <row r="427" spans="55:74">
      <c r="BC427" s="1048"/>
      <c r="BD427" s="1048"/>
      <c r="BE427" s="1048"/>
      <c r="BF427" s="1048"/>
      <c r="BT427" s="1042"/>
      <c r="BU427" s="1001"/>
      <c r="BV427" s="1043"/>
    </row>
    <row r="428" spans="55:74">
      <c r="BC428" s="1048"/>
      <c r="BD428" s="1048"/>
      <c r="BE428" s="1048"/>
      <c r="BF428" s="1048"/>
      <c r="BT428" s="1042"/>
      <c r="BU428" s="1001"/>
      <c r="BV428" s="1043"/>
    </row>
    <row r="429" spans="55:74">
      <c r="BC429" s="1047"/>
      <c r="BD429" s="1047"/>
      <c r="BE429" s="1047"/>
      <c r="BF429" s="1047"/>
      <c r="BT429" s="1044"/>
      <c r="BU429" s="1001"/>
      <c r="BV429" s="1043"/>
    </row>
    <row r="430" spans="55:74">
      <c r="BC430" s="1047"/>
      <c r="BD430" s="1047"/>
      <c r="BE430" s="1047"/>
      <c r="BF430" s="1047"/>
      <c r="BT430" s="1044"/>
      <c r="BU430" s="1001"/>
      <c r="BV430" s="1043"/>
    </row>
    <row r="431" spans="55:74">
      <c r="BC431" s="1048"/>
      <c r="BD431" s="1048"/>
      <c r="BE431" s="1048"/>
      <c r="BF431" s="1048"/>
      <c r="BT431" s="1042"/>
      <c r="BU431" s="1001"/>
      <c r="BV431" s="1043"/>
    </row>
    <row r="432" spans="55:74">
      <c r="BC432" s="1048"/>
      <c r="BD432" s="1048"/>
      <c r="BE432" s="1048"/>
      <c r="BF432" s="1048"/>
      <c r="BT432" s="1042"/>
      <c r="BU432" s="1001"/>
      <c r="BV432" s="1043"/>
    </row>
    <row r="433" spans="55:74">
      <c r="BC433" s="1047"/>
      <c r="BD433" s="1047"/>
      <c r="BE433" s="1047"/>
      <c r="BF433" s="1047"/>
      <c r="BT433" s="1044"/>
      <c r="BU433" s="1001"/>
      <c r="BV433" s="1043"/>
    </row>
    <row r="434" spans="55:74">
      <c r="BC434" s="1047"/>
      <c r="BD434" s="1047"/>
      <c r="BE434" s="1047"/>
      <c r="BF434" s="1047"/>
      <c r="BT434" s="1044"/>
      <c r="BU434" s="1001"/>
      <c r="BV434" s="1043"/>
    </row>
    <row r="435" spans="55:74">
      <c r="BC435" s="1048"/>
      <c r="BD435" s="1048"/>
      <c r="BE435" s="1048"/>
      <c r="BF435" s="1048"/>
      <c r="BT435" s="268"/>
      <c r="BU435" s="1001"/>
      <c r="BV435" s="1043"/>
    </row>
    <row r="436" spans="55:74">
      <c r="BC436" s="1048"/>
      <c r="BD436" s="1048"/>
      <c r="BE436" s="1048"/>
      <c r="BF436" s="1048"/>
      <c r="BT436" s="268"/>
      <c r="BU436" s="1001"/>
      <c r="BV436" s="1043"/>
    </row>
    <row r="437" spans="55:74">
      <c r="BC437" s="1047"/>
      <c r="BD437" s="1047"/>
      <c r="BE437" s="1047"/>
      <c r="BF437" s="1047"/>
      <c r="BT437" s="268"/>
      <c r="BU437" s="1001"/>
      <c r="BV437" s="1043"/>
    </row>
    <row r="438" spans="55:74">
      <c r="BC438" s="1047"/>
      <c r="BD438" s="1047"/>
      <c r="BE438" s="1047"/>
      <c r="BF438" s="1047"/>
      <c r="BT438" s="268"/>
      <c r="BU438" s="1001"/>
      <c r="BV438" s="1043"/>
    </row>
    <row r="439" spans="55:74">
      <c r="BC439" s="1048"/>
      <c r="BD439" s="1048"/>
      <c r="BE439" s="1048"/>
      <c r="BF439" s="1048"/>
      <c r="BT439" s="1042"/>
      <c r="BU439" s="1001"/>
      <c r="BV439" s="1043"/>
    </row>
    <row r="440" spans="55:74">
      <c r="BC440" s="1048"/>
      <c r="BD440" s="1048"/>
      <c r="BE440" s="1048"/>
      <c r="BF440" s="1048"/>
      <c r="BT440" s="1042"/>
      <c r="BU440" s="1001"/>
      <c r="BV440" s="1043"/>
    </row>
    <row r="441" spans="55:74">
      <c r="BC441" s="1047"/>
      <c r="BD441" s="1047"/>
      <c r="BE441" s="1047"/>
      <c r="BF441" s="1047"/>
      <c r="BT441" s="1044"/>
      <c r="BU441" s="1001"/>
      <c r="BV441" s="1043"/>
    </row>
    <row r="442" spans="55:74">
      <c r="BC442" s="1047"/>
      <c r="BD442" s="1047"/>
      <c r="BE442" s="1047"/>
      <c r="BF442" s="1047"/>
      <c r="BT442" s="1044"/>
      <c r="BU442" s="1001"/>
      <c r="BV442" s="1043"/>
    </row>
    <row r="443" spans="55:74">
      <c r="BC443" s="1048"/>
      <c r="BD443" s="1048"/>
      <c r="BE443" s="1048"/>
      <c r="BF443" s="1048"/>
      <c r="BT443" s="1042"/>
      <c r="BU443" s="1001"/>
      <c r="BV443" s="1043"/>
    </row>
    <row r="444" spans="55:74">
      <c r="BC444" s="1048"/>
      <c r="BD444" s="1048"/>
      <c r="BE444" s="1048"/>
      <c r="BF444" s="1048"/>
      <c r="BT444" s="1042"/>
      <c r="BU444" s="1001"/>
      <c r="BV444" s="1043"/>
    </row>
    <row r="445" spans="55:74">
      <c r="BC445" s="1047"/>
      <c r="BD445" s="1047"/>
      <c r="BE445" s="1047"/>
      <c r="BF445" s="1047"/>
      <c r="BT445" s="1044"/>
      <c r="BU445" s="1001"/>
      <c r="BV445" s="1043"/>
    </row>
    <row r="446" spans="55:74">
      <c r="BC446" s="1047"/>
      <c r="BD446" s="1047"/>
      <c r="BE446" s="1047"/>
      <c r="BF446" s="1047"/>
      <c r="BT446" s="1044"/>
      <c r="BU446" s="1001"/>
      <c r="BV446" s="1043"/>
    </row>
    <row r="447" spans="55:74">
      <c r="BC447" s="1048"/>
      <c r="BD447" s="1048"/>
      <c r="BE447" s="1048"/>
      <c r="BF447" s="1048"/>
      <c r="BT447" s="1042"/>
      <c r="BU447" s="1001"/>
      <c r="BV447" s="1043"/>
    </row>
    <row r="448" spans="55:74">
      <c r="BC448" s="1048"/>
      <c r="BD448" s="1048"/>
      <c r="BE448" s="1048"/>
      <c r="BF448" s="1048"/>
      <c r="BT448" s="1042"/>
      <c r="BU448" s="1001"/>
      <c r="BV448" s="1043"/>
    </row>
    <row r="449" spans="55:74">
      <c r="BC449" s="1047"/>
      <c r="BD449" s="1047"/>
      <c r="BE449" s="1047"/>
      <c r="BF449" s="1047"/>
      <c r="BT449" s="1044"/>
      <c r="BU449" s="1001"/>
      <c r="BV449" s="1043"/>
    </row>
    <row r="450" spans="55:74">
      <c r="BC450" s="1047"/>
      <c r="BD450" s="1047"/>
      <c r="BE450" s="1047"/>
      <c r="BF450" s="1047"/>
      <c r="BT450" s="1044"/>
      <c r="BU450" s="1001"/>
      <c r="BV450" s="1043"/>
    </row>
    <row r="451" spans="55:74">
      <c r="BC451" s="1048"/>
      <c r="BD451" s="1048"/>
      <c r="BE451" s="1048"/>
      <c r="BF451" s="1048"/>
      <c r="BT451" s="1042"/>
      <c r="BU451" s="1001"/>
      <c r="BV451" s="1043"/>
    </row>
    <row r="452" spans="55:74">
      <c r="BC452" s="1048"/>
      <c r="BD452" s="1048"/>
      <c r="BE452" s="1048"/>
      <c r="BF452" s="1048"/>
      <c r="BT452" s="1042"/>
      <c r="BU452" s="1001"/>
      <c r="BV452" s="1043"/>
    </row>
    <row r="453" spans="55:74">
      <c r="BC453" s="1047"/>
      <c r="BD453" s="1047"/>
      <c r="BE453" s="1047"/>
      <c r="BF453" s="1047"/>
      <c r="BT453" s="1044"/>
      <c r="BU453" s="1001"/>
      <c r="BV453" s="1043"/>
    </row>
    <row r="454" spans="55:74">
      <c r="BC454" s="1047"/>
      <c r="BD454" s="1047"/>
      <c r="BE454" s="1047"/>
      <c r="BF454" s="1047"/>
      <c r="BT454" s="1044"/>
      <c r="BU454" s="1001"/>
      <c r="BV454" s="1043"/>
    </row>
    <row r="455" spans="55:74">
      <c r="BC455" s="1048"/>
      <c r="BD455" s="1048"/>
      <c r="BE455" s="1048"/>
      <c r="BF455" s="1048"/>
      <c r="BT455" s="1042"/>
      <c r="BU455" s="1001"/>
      <c r="BV455" s="1043"/>
    </row>
    <row r="456" spans="55:74">
      <c r="BC456" s="1048"/>
      <c r="BD456" s="1048"/>
      <c r="BE456" s="1048"/>
      <c r="BF456" s="1048"/>
      <c r="BT456" s="1042"/>
      <c r="BU456" s="1001"/>
      <c r="BV456" s="1043"/>
    </row>
    <row r="457" spans="55:74">
      <c r="BC457" s="1047"/>
      <c r="BD457" s="1047"/>
      <c r="BE457" s="1047"/>
      <c r="BF457" s="1047"/>
      <c r="BT457" s="1044"/>
      <c r="BU457" s="1001"/>
      <c r="BV457" s="1043"/>
    </row>
    <row r="458" spans="55:74">
      <c r="BC458" s="1047"/>
      <c r="BD458" s="1047"/>
      <c r="BE458" s="1047"/>
      <c r="BF458" s="1047"/>
      <c r="BT458" s="1044"/>
      <c r="BU458" s="1001"/>
      <c r="BV458" s="1043"/>
    </row>
    <row r="459" spans="55:74">
      <c r="BC459" s="1048"/>
      <c r="BD459" s="1048"/>
      <c r="BE459" s="1048"/>
      <c r="BF459" s="1048"/>
      <c r="BT459" s="1042"/>
      <c r="BU459" s="1001"/>
      <c r="BV459" s="1043"/>
    </row>
    <row r="460" spans="55:74">
      <c r="BC460" s="1048"/>
      <c r="BD460" s="1048"/>
      <c r="BE460" s="1048"/>
      <c r="BF460" s="1048"/>
      <c r="BT460" s="1042"/>
      <c r="BU460" s="1001"/>
      <c r="BV460" s="1043"/>
    </row>
    <row r="461" spans="55:74">
      <c r="BC461" s="1047"/>
      <c r="BD461" s="1047"/>
      <c r="BE461" s="1047"/>
      <c r="BF461" s="1047"/>
      <c r="BT461" s="1044"/>
      <c r="BU461" s="1001"/>
      <c r="BV461" s="1043"/>
    </row>
    <row r="462" spans="55:74">
      <c r="BC462" s="1047"/>
      <c r="BD462" s="1047"/>
      <c r="BE462" s="1047"/>
      <c r="BF462" s="1047"/>
      <c r="BT462" s="1044"/>
      <c r="BU462" s="1001"/>
      <c r="BV462" s="1043"/>
    </row>
    <row r="463" spans="55:74">
      <c r="BC463" s="1048"/>
      <c r="BD463" s="1048"/>
      <c r="BE463" s="1048"/>
      <c r="BF463" s="1048"/>
      <c r="BT463" s="1042"/>
      <c r="BU463" s="1001"/>
      <c r="BV463" s="1043"/>
    </row>
    <row r="464" spans="55:74">
      <c r="BC464" s="1048"/>
      <c r="BD464" s="1048"/>
      <c r="BE464" s="1048"/>
      <c r="BF464" s="1048"/>
      <c r="BT464" s="1042"/>
      <c r="BU464" s="1001"/>
      <c r="BV464" s="1043"/>
    </row>
    <row r="465" spans="55:74">
      <c r="BC465" s="1047"/>
      <c r="BD465" s="1047"/>
      <c r="BE465" s="1047"/>
      <c r="BF465" s="1047"/>
      <c r="BT465" s="1044"/>
      <c r="BU465" s="1001"/>
      <c r="BV465" s="1043"/>
    </row>
    <row r="466" spans="55:74">
      <c r="BC466" s="1047"/>
      <c r="BD466" s="1047"/>
      <c r="BE466" s="1047"/>
      <c r="BF466" s="1047"/>
      <c r="BT466" s="1044"/>
      <c r="BU466" s="1001"/>
      <c r="BV466" s="1043"/>
    </row>
    <row r="467" spans="55:74">
      <c r="BC467" s="1048"/>
      <c r="BD467" s="1048"/>
      <c r="BE467" s="1048"/>
      <c r="BF467" s="1048"/>
      <c r="BT467" s="1042"/>
      <c r="BU467" s="1001"/>
      <c r="BV467" s="1043"/>
    </row>
    <row r="468" spans="55:74">
      <c r="BC468" s="1048"/>
      <c r="BD468" s="1048"/>
      <c r="BE468" s="1048"/>
      <c r="BF468" s="1048"/>
      <c r="BT468" s="1042"/>
      <c r="BU468" s="1001"/>
      <c r="BV468" s="1043"/>
    </row>
    <row r="469" spans="55:74">
      <c r="BC469" s="1047"/>
      <c r="BD469" s="1047"/>
      <c r="BE469" s="1047"/>
      <c r="BF469" s="1047"/>
      <c r="BT469" s="1044"/>
      <c r="BU469" s="1001"/>
      <c r="BV469" s="1043"/>
    </row>
    <row r="470" spans="55:74">
      <c r="BC470" s="1047"/>
      <c r="BD470" s="1047"/>
      <c r="BE470" s="1047"/>
      <c r="BF470" s="1047"/>
      <c r="BT470" s="1044"/>
      <c r="BU470" s="1001"/>
      <c r="BV470" s="1043"/>
    </row>
    <row r="471" spans="55:74">
      <c r="BC471" s="1048"/>
      <c r="BD471" s="1048"/>
      <c r="BE471" s="1048"/>
      <c r="BF471" s="1048"/>
      <c r="BT471" s="1042"/>
      <c r="BU471" s="1001"/>
      <c r="BV471" s="1043"/>
    </row>
    <row r="472" spans="55:74">
      <c r="BC472" s="1048"/>
      <c r="BD472" s="1048"/>
      <c r="BE472" s="1048"/>
      <c r="BF472" s="1048"/>
      <c r="BT472" s="1042"/>
      <c r="BU472" s="1001"/>
      <c r="BV472" s="1043"/>
    </row>
    <row r="473" spans="55:74">
      <c r="BC473" s="1047"/>
      <c r="BD473" s="1047"/>
      <c r="BE473" s="1047"/>
      <c r="BF473" s="1047"/>
      <c r="BT473" s="1044"/>
      <c r="BU473" s="1001"/>
      <c r="BV473" s="1043"/>
    </row>
    <row r="474" spans="55:74">
      <c r="BC474" s="1047"/>
      <c r="BD474" s="1047"/>
      <c r="BE474" s="1047"/>
      <c r="BF474" s="1047"/>
      <c r="BT474" s="1044"/>
      <c r="BU474" s="1001"/>
      <c r="BV474" s="1043"/>
    </row>
    <row r="475" spans="55:74">
      <c r="BC475" s="1048"/>
      <c r="BD475" s="1048"/>
      <c r="BE475" s="1048"/>
      <c r="BF475" s="1048"/>
      <c r="BT475" s="1042"/>
      <c r="BU475" s="1001"/>
      <c r="BV475" s="1043"/>
    </row>
    <row r="476" spans="55:74">
      <c r="BC476" s="1048"/>
      <c r="BD476" s="1048"/>
      <c r="BE476" s="1048"/>
      <c r="BF476" s="1048"/>
      <c r="BT476" s="1042"/>
      <c r="BU476" s="1001"/>
      <c r="BV476" s="1043"/>
    </row>
    <row r="477" spans="55:74">
      <c r="BC477" s="1047"/>
      <c r="BD477" s="1047"/>
      <c r="BE477" s="1047"/>
      <c r="BF477" s="1047"/>
      <c r="BT477" s="1044"/>
      <c r="BU477" s="1001"/>
      <c r="BV477" s="1043"/>
    </row>
    <row r="478" spans="55:74">
      <c r="BC478" s="1047"/>
      <c r="BD478" s="1047"/>
      <c r="BE478" s="1047"/>
      <c r="BF478" s="1047"/>
      <c r="BT478" s="1044"/>
      <c r="BU478" s="1001"/>
      <c r="BV478" s="1043"/>
    </row>
    <row r="479" spans="55:74">
      <c r="BC479" s="1048"/>
      <c r="BD479" s="1048"/>
      <c r="BE479" s="1048"/>
      <c r="BF479" s="1048"/>
      <c r="BT479" s="1042"/>
      <c r="BU479" s="1001"/>
      <c r="BV479" s="1043"/>
    </row>
    <row r="480" spans="55:74">
      <c r="BC480" s="1048"/>
      <c r="BD480" s="1048"/>
      <c r="BE480" s="1048"/>
      <c r="BF480" s="1048"/>
      <c r="BT480" s="1042"/>
      <c r="BU480" s="1001"/>
      <c r="BV480" s="1043"/>
    </row>
    <row r="481" spans="55:74">
      <c r="BC481" s="1047"/>
      <c r="BD481" s="1047"/>
      <c r="BE481" s="1047"/>
      <c r="BF481" s="1047"/>
      <c r="BT481" s="1044"/>
      <c r="BU481" s="1001"/>
      <c r="BV481" s="1043"/>
    </row>
    <row r="482" spans="55:74">
      <c r="BC482" s="1047"/>
      <c r="BD482" s="1047"/>
      <c r="BE482" s="1047"/>
      <c r="BF482" s="1047"/>
      <c r="BT482" s="1044"/>
      <c r="BU482" s="1001"/>
      <c r="BV482" s="1043"/>
    </row>
    <row r="483" spans="55:74">
      <c r="BC483" s="1048"/>
      <c r="BD483" s="1048"/>
      <c r="BE483" s="1048"/>
      <c r="BF483" s="1048"/>
      <c r="BT483" s="1042"/>
      <c r="BU483" s="1001"/>
      <c r="BV483" s="1043"/>
    </row>
    <row r="484" spans="55:74">
      <c r="BC484" s="1048"/>
      <c r="BD484" s="1048"/>
      <c r="BE484" s="1048"/>
      <c r="BF484" s="1048"/>
      <c r="BT484" s="1042"/>
      <c r="BU484" s="1001"/>
      <c r="BV484" s="1043"/>
    </row>
    <row r="485" spans="55:74">
      <c r="BC485" s="1047"/>
      <c r="BD485" s="1047"/>
      <c r="BE485" s="1047"/>
      <c r="BF485" s="1047"/>
      <c r="BT485" s="1044"/>
      <c r="BU485" s="1001"/>
      <c r="BV485" s="1043"/>
    </row>
    <row r="486" spans="55:74">
      <c r="BC486" s="1047"/>
      <c r="BD486" s="1047"/>
      <c r="BE486" s="1047"/>
      <c r="BF486" s="1047"/>
      <c r="BT486" s="1044"/>
      <c r="BU486" s="1001"/>
      <c r="BV486" s="1043"/>
    </row>
    <row r="487" spans="55:74">
      <c r="BC487" s="1048"/>
      <c r="BD487" s="1048"/>
      <c r="BE487" s="1048"/>
      <c r="BF487" s="1048"/>
      <c r="BT487" s="1042"/>
      <c r="BU487" s="1001"/>
      <c r="BV487" s="1043"/>
    </row>
    <row r="488" spans="55:74">
      <c r="BC488" s="1048"/>
      <c r="BD488" s="1048"/>
      <c r="BE488" s="1048"/>
      <c r="BF488" s="1048"/>
      <c r="BT488" s="1042"/>
      <c r="BU488" s="1001"/>
      <c r="BV488" s="1043"/>
    </row>
    <row r="489" spans="55:74">
      <c r="BC489" s="1047"/>
      <c r="BD489" s="1047"/>
      <c r="BE489" s="1047"/>
      <c r="BF489" s="1047"/>
      <c r="BT489" s="1044"/>
      <c r="BU489" s="1001"/>
      <c r="BV489" s="1043"/>
    </row>
    <row r="490" spans="55:74">
      <c r="BC490" s="1047"/>
      <c r="BD490" s="1047"/>
      <c r="BE490" s="1047"/>
      <c r="BF490" s="1047"/>
      <c r="BT490" s="1044"/>
      <c r="BU490" s="1001"/>
      <c r="BV490" s="1043"/>
    </row>
    <row r="491" spans="55:74">
      <c r="BC491" s="1048"/>
      <c r="BD491" s="1048"/>
      <c r="BE491" s="1048"/>
      <c r="BF491" s="1048"/>
      <c r="BT491" s="1042"/>
      <c r="BU491" s="1001"/>
      <c r="BV491" s="1043"/>
    </row>
    <row r="492" spans="55:74">
      <c r="BC492" s="1048"/>
      <c r="BD492" s="1048"/>
      <c r="BE492" s="1048"/>
      <c r="BF492" s="1048"/>
      <c r="BT492" s="1042"/>
      <c r="BU492" s="1001"/>
      <c r="BV492" s="1043"/>
    </row>
    <row r="493" spans="55:74">
      <c r="BC493" s="1047"/>
      <c r="BD493" s="1047"/>
      <c r="BE493" s="1047"/>
      <c r="BF493" s="1047"/>
      <c r="BT493" s="1044"/>
      <c r="BU493" s="1001"/>
      <c r="BV493" s="1043"/>
    </row>
    <row r="494" spans="55:74">
      <c r="BC494" s="1047"/>
      <c r="BD494" s="1047"/>
      <c r="BE494" s="1047"/>
      <c r="BF494" s="1047"/>
      <c r="BT494" s="1044"/>
      <c r="BU494" s="1001"/>
      <c r="BV494" s="1043"/>
    </row>
    <row r="495" spans="55:74">
      <c r="BC495" s="1048"/>
      <c r="BD495" s="1048"/>
      <c r="BE495" s="1048"/>
      <c r="BF495" s="1048"/>
      <c r="BT495" s="1042"/>
      <c r="BU495" s="1001"/>
      <c r="BV495" s="1043"/>
    </row>
    <row r="496" spans="55:74">
      <c r="BC496" s="1048"/>
      <c r="BD496" s="1048"/>
      <c r="BE496" s="1048"/>
      <c r="BF496" s="1048"/>
      <c r="BT496" s="1042"/>
      <c r="BU496" s="1001"/>
      <c r="BV496" s="1043"/>
    </row>
    <row r="497" spans="55:74">
      <c r="BC497" s="1047"/>
      <c r="BD497" s="1047"/>
      <c r="BE497" s="1047"/>
      <c r="BF497" s="1047"/>
      <c r="BT497" s="1044"/>
      <c r="BU497" s="1001"/>
      <c r="BV497" s="1043"/>
    </row>
    <row r="498" spans="55:74">
      <c r="BC498" s="1047"/>
      <c r="BD498" s="1047"/>
      <c r="BE498" s="1047"/>
      <c r="BF498" s="1047"/>
      <c r="BT498" s="1044"/>
      <c r="BU498" s="1001"/>
      <c r="BV498" s="1043"/>
    </row>
    <row r="499" spans="55:74">
      <c r="BC499" s="1048"/>
      <c r="BD499" s="1048"/>
      <c r="BE499" s="1048"/>
      <c r="BF499" s="1048"/>
      <c r="BT499" s="1042"/>
      <c r="BU499" s="1001"/>
      <c r="BV499" s="1043"/>
    </row>
    <row r="500" spans="55:74">
      <c r="BC500" s="1048"/>
      <c r="BD500" s="1048"/>
      <c r="BE500" s="1048"/>
      <c r="BF500" s="1048"/>
      <c r="BT500" s="1042"/>
      <c r="BU500" s="1001"/>
      <c r="BV500" s="1043"/>
    </row>
    <row r="501" spans="55:74">
      <c r="BC501" s="1047"/>
      <c r="BD501" s="1047"/>
      <c r="BE501" s="1047"/>
      <c r="BF501" s="1047"/>
      <c r="BT501" s="1044"/>
      <c r="BU501" s="1001"/>
      <c r="BV501" s="1043"/>
    </row>
    <row r="502" spans="55:74">
      <c r="BC502" s="1047"/>
      <c r="BD502" s="1047"/>
      <c r="BE502" s="1047"/>
      <c r="BF502" s="1047"/>
      <c r="BT502" s="1044"/>
      <c r="BU502" s="1001"/>
      <c r="BV502" s="1043"/>
    </row>
    <row r="503" spans="55:74">
      <c r="BC503" s="1048"/>
      <c r="BD503" s="1048"/>
      <c r="BE503" s="1048"/>
      <c r="BF503" s="1048"/>
      <c r="BT503" s="1042"/>
      <c r="BU503" s="1001"/>
      <c r="BV503" s="1043"/>
    </row>
    <row r="504" spans="55:74">
      <c r="BC504" s="1048"/>
      <c r="BD504" s="1048"/>
      <c r="BE504" s="1048"/>
      <c r="BF504" s="1048"/>
      <c r="BT504" s="1042"/>
      <c r="BU504" s="1001"/>
      <c r="BV504" s="1043"/>
    </row>
    <row r="505" spans="55:74">
      <c r="BC505" s="1047"/>
      <c r="BD505" s="1047"/>
      <c r="BE505" s="1047"/>
      <c r="BF505" s="1047"/>
      <c r="BT505" s="1044"/>
      <c r="BU505" s="1001"/>
      <c r="BV505" s="1043"/>
    </row>
    <row r="506" spans="55:74">
      <c r="BC506" s="1047"/>
      <c r="BD506" s="1047"/>
      <c r="BE506" s="1047"/>
      <c r="BF506" s="1047"/>
      <c r="BT506" s="1044"/>
      <c r="BU506" s="1001"/>
      <c r="BV506" s="1043"/>
    </row>
    <row r="507" spans="55:74">
      <c r="BC507" s="1048"/>
      <c r="BD507" s="1048"/>
      <c r="BE507" s="1048"/>
      <c r="BF507" s="1048"/>
      <c r="BT507" s="268"/>
      <c r="BU507" s="1001"/>
      <c r="BV507" s="1043"/>
    </row>
    <row r="508" spans="55:74">
      <c r="BC508" s="1048"/>
      <c r="BD508" s="1048"/>
      <c r="BE508" s="1048"/>
      <c r="BF508" s="1048"/>
      <c r="BT508" s="268"/>
      <c r="BU508" s="1001"/>
      <c r="BV508" s="1043"/>
    </row>
    <row r="509" spans="55:74">
      <c r="BC509" s="1047"/>
      <c r="BD509" s="1047"/>
      <c r="BE509" s="1047"/>
      <c r="BF509" s="1047"/>
      <c r="BT509" s="268"/>
      <c r="BU509" s="1001"/>
      <c r="BV509" s="1043"/>
    </row>
    <row r="510" spans="55:74">
      <c r="BC510" s="1047"/>
      <c r="BD510" s="1047"/>
      <c r="BE510" s="1047"/>
      <c r="BF510" s="1047"/>
      <c r="BT510" s="268"/>
      <c r="BU510" s="1001"/>
      <c r="BV510" s="1043"/>
    </row>
    <row r="511" spans="55:74">
      <c r="BC511" s="1048"/>
      <c r="BD511" s="1048"/>
      <c r="BE511" s="1048"/>
      <c r="BF511" s="1048"/>
      <c r="BT511" s="1042"/>
      <c r="BU511" s="1001"/>
      <c r="BV511" s="1043"/>
    </row>
    <row r="512" spans="55:74">
      <c r="BC512" s="1048"/>
      <c r="BD512" s="1048"/>
      <c r="BE512" s="1048"/>
      <c r="BF512" s="1048"/>
      <c r="BT512" s="1042"/>
      <c r="BU512" s="1001"/>
      <c r="BV512" s="1043"/>
    </row>
    <row r="513" spans="55:74">
      <c r="BC513" s="1047"/>
      <c r="BD513" s="1047"/>
      <c r="BE513" s="1047"/>
      <c r="BF513" s="1047"/>
      <c r="BT513" s="1044"/>
      <c r="BU513" s="1001"/>
      <c r="BV513" s="1043"/>
    </row>
    <row r="514" spans="55:74">
      <c r="BC514" s="1047"/>
      <c r="BD514" s="1047"/>
      <c r="BE514" s="1047"/>
      <c r="BF514" s="1047"/>
      <c r="BT514" s="1044"/>
      <c r="BU514" s="1001"/>
      <c r="BV514" s="1043"/>
    </row>
    <row r="515" spans="55:74">
      <c r="BC515" s="1048"/>
      <c r="BD515" s="1048"/>
      <c r="BE515" s="1048"/>
      <c r="BF515" s="1048"/>
      <c r="BT515" s="1042"/>
      <c r="BU515" s="1001"/>
      <c r="BV515" s="1043"/>
    </row>
    <row r="516" spans="55:74">
      <c r="BC516" s="1048"/>
      <c r="BD516" s="1048"/>
      <c r="BE516" s="1048"/>
      <c r="BF516" s="1048"/>
      <c r="BT516" s="1042"/>
      <c r="BU516" s="1001"/>
      <c r="BV516" s="1043"/>
    </row>
    <row r="517" spans="55:74">
      <c r="BC517" s="1047"/>
      <c r="BD517" s="1047"/>
      <c r="BE517" s="1047"/>
      <c r="BF517" s="1047"/>
      <c r="BT517" s="1044"/>
      <c r="BU517" s="1001"/>
      <c r="BV517" s="1043"/>
    </row>
    <row r="518" spans="55:74">
      <c r="BC518" s="1047"/>
      <c r="BD518" s="1047"/>
      <c r="BE518" s="1047"/>
      <c r="BF518" s="1047"/>
      <c r="BT518" s="1044"/>
      <c r="BU518" s="1001"/>
      <c r="BV518" s="1043"/>
    </row>
    <row r="519" spans="55:74">
      <c r="BC519" s="1048"/>
      <c r="BD519" s="1048"/>
      <c r="BE519" s="1048"/>
      <c r="BF519" s="1048"/>
      <c r="BT519" s="1042"/>
      <c r="BU519" s="1001"/>
      <c r="BV519" s="1043"/>
    </row>
    <row r="520" spans="55:74">
      <c r="BC520" s="1048"/>
      <c r="BD520" s="1048"/>
      <c r="BE520" s="1048"/>
      <c r="BF520" s="1048"/>
      <c r="BT520" s="1042"/>
      <c r="BU520" s="1001"/>
      <c r="BV520" s="1043"/>
    </row>
    <row r="521" spans="55:74">
      <c r="BC521" s="1047"/>
      <c r="BD521" s="1047"/>
      <c r="BE521" s="1047"/>
      <c r="BF521" s="1047"/>
      <c r="BT521" s="1044"/>
      <c r="BU521" s="1001"/>
      <c r="BV521" s="1043"/>
    </row>
    <row r="522" spans="55:74">
      <c r="BC522" s="1047"/>
      <c r="BD522" s="1047"/>
      <c r="BE522" s="1047"/>
      <c r="BF522" s="1047"/>
      <c r="BT522" s="1044"/>
      <c r="BU522" s="1001"/>
      <c r="BV522" s="1043"/>
    </row>
    <row r="523" spans="55:74">
      <c r="BC523" s="1048"/>
      <c r="BD523" s="1048"/>
      <c r="BE523" s="1048"/>
      <c r="BF523" s="1048"/>
      <c r="BT523" s="1042"/>
      <c r="BU523" s="1001"/>
      <c r="BV523" s="1043"/>
    </row>
    <row r="524" spans="55:74">
      <c r="BC524" s="1048"/>
      <c r="BD524" s="1048"/>
      <c r="BE524" s="1048"/>
      <c r="BF524" s="1048"/>
      <c r="BT524" s="1042"/>
      <c r="BU524" s="1001"/>
      <c r="BV524" s="1043"/>
    </row>
    <row r="525" spans="55:74">
      <c r="BC525" s="1047"/>
      <c r="BD525" s="1047"/>
      <c r="BE525" s="1047"/>
      <c r="BF525" s="1047"/>
      <c r="BT525" s="1044"/>
      <c r="BU525" s="1001"/>
      <c r="BV525" s="1043"/>
    </row>
    <row r="526" spans="55:74">
      <c r="BC526" s="1047"/>
      <c r="BD526" s="1047"/>
      <c r="BE526" s="1047"/>
      <c r="BF526" s="1047"/>
      <c r="BT526" s="1044"/>
      <c r="BU526" s="1001"/>
      <c r="BV526" s="1043"/>
    </row>
    <row r="527" spans="55:74">
      <c r="BC527" s="1048"/>
      <c r="BD527" s="1048"/>
      <c r="BE527" s="1048"/>
      <c r="BF527" s="1048"/>
      <c r="BT527" s="1042"/>
      <c r="BU527" s="1001"/>
      <c r="BV527" s="1043"/>
    </row>
    <row r="528" spans="55:74">
      <c r="BC528" s="1048"/>
      <c r="BD528" s="1048"/>
      <c r="BE528" s="1048"/>
      <c r="BF528" s="1048"/>
      <c r="BT528" s="1042"/>
      <c r="BU528" s="1001"/>
      <c r="BV528" s="1043"/>
    </row>
    <row r="529" spans="55:74">
      <c r="BC529" s="1047"/>
      <c r="BD529" s="1047"/>
      <c r="BE529" s="1047"/>
      <c r="BF529" s="1047"/>
      <c r="BT529" s="1044"/>
      <c r="BU529" s="1001"/>
      <c r="BV529" s="1043"/>
    </row>
    <row r="530" spans="55:74">
      <c r="BC530" s="1047"/>
      <c r="BD530" s="1047"/>
      <c r="BE530" s="1047"/>
      <c r="BF530" s="1047"/>
      <c r="BT530" s="1044"/>
      <c r="BU530" s="1001"/>
      <c r="BV530" s="1043"/>
    </row>
    <row r="531" spans="55:74">
      <c r="BC531" s="1048"/>
      <c r="BD531" s="1048"/>
      <c r="BE531" s="1048"/>
      <c r="BF531" s="1048"/>
      <c r="BT531" s="1042"/>
      <c r="BU531" s="1001"/>
      <c r="BV531" s="1043"/>
    </row>
    <row r="532" spans="55:74">
      <c r="BC532" s="1048"/>
      <c r="BD532" s="1048"/>
      <c r="BE532" s="1048"/>
      <c r="BF532" s="1048"/>
      <c r="BT532" s="1042"/>
      <c r="BU532" s="1001"/>
      <c r="BV532" s="1043"/>
    </row>
    <row r="533" spans="55:74">
      <c r="BC533" s="1047"/>
      <c r="BD533" s="1047"/>
      <c r="BE533" s="1047"/>
      <c r="BF533" s="1047"/>
      <c r="BT533" s="1044"/>
      <c r="BU533" s="1001"/>
      <c r="BV533" s="1043"/>
    </row>
    <row r="534" spans="55:74">
      <c r="BC534" s="1047"/>
      <c r="BD534" s="1047"/>
      <c r="BE534" s="1047"/>
      <c r="BF534" s="1047"/>
      <c r="BT534" s="1044"/>
      <c r="BU534" s="1001"/>
      <c r="BV534" s="1043"/>
    </row>
    <row r="535" spans="55:74">
      <c r="BC535" s="1048"/>
      <c r="BD535" s="1048"/>
      <c r="BE535" s="1048"/>
      <c r="BF535" s="1048"/>
      <c r="BT535" s="1042"/>
      <c r="BU535" s="1001"/>
      <c r="BV535" s="1043"/>
    </row>
    <row r="536" spans="55:74">
      <c r="BC536" s="1048"/>
      <c r="BD536" s="1048"/>
      <c r="BE536" s="1048"/>
      <c r="BF536" s="1048"/>
      <c r="BT536" s="1042"/>
      <c r="BU536" s="1001"/>
      <c r="BV536" s="1043"/>
    </row>
    <row r="537" spans="55:74">
      <c r="BC537" s="1047"/>
      <c r="BD537" s="1047"/>
      <c r="BE537" s="1047"/>
      <c r="BF537" s="1047"/>
      <c r="BT537" s="1044"/>
      <c r="BU537" s="1001"/>
      <c r="BV537" s="1043"/>
    </row>
    <row r="538" spans="55:74">
      <c r="BC538" s="1047"/>
      <c r="BD538" s="1047"/>
      <c r="BE538" s="1047"/>
      <c r="BF538" s="1047"/>
      <c r="BT538" s="1044"/>
      <c r="BU538" s="1001"/>
      <c r="BV538" s="1043"/>
    </row>
    <row r="539" spans="55:74">
      <c r="BC539" s="1048"/>
      <c r="BD539" s="1048"/>
      <c r="BE539" s="1048"/>
      <c r="BF539" s="1048"/>
      <c r="BT539" s="1042"/>
      <c r="BU539" s="1001"/>
      <c r="BV539" s="1043"/>
    </row>
    <row r="540" spans="55:74">
      <c r="BC540" s="1048"/>
      <c r="BD540" s="1048"/>
      <c r="BE540" s="1048"/>
      <c r="BF540" s="1048"/>
      <c r="BT540" s="1042"/>
      <c r="BU540" s="1001"/>
      <c r="BV540" s="1043"/>
    </row>
    <row r="541" spans="55:74">
      <c r="BC541" s="1047"/>
      <c r="BD541" s="1047"/>
      <c r="BE541" s="1047"/>
      <c r="BF541" s="1047"/>
      <c r="BT541" s="1044"/>
      <c r="BU541" s="1001"/>
      <c r="BV541" s="1043"/>
    </row>
    <row r="542" spans="55:74">
      <c r="BC542" s="1047"/>
      <c r="BD542" s="1047"/>
      <c r="BE542" s="1047"/>
      <c r="BF542" s="1047"/>
      <c r="BT542" s="1044"/>
      <c r="BU542" s="1001"/>
      <c r="BV542" s="1043"/>
    </row>
    <row r="543" spans="55:74">
      <c r="BC543" s="1048"/>
      <c r="BD543" s="1048"/>
      <c r="BE543" s="1048"/>
      <c r="BF543" s="1048"/>
      <c r="BT543" s="1042"/>
      <c r="BU543" s="1001"/>
      <c r="BV543" s="1043"/>
    </row>
    <row r="544" spans="55:74">
      <c r="BC544" s="1048"/>
      <c r="BD544" s="1048"/>
      <c r="BE544" s="1048"/>
      <c r="BF544" s="1048"/>
      <c r="BT544" s="1042"/>
      <c r="BU544" s="1001"/>
      <c r="BV544" s="1043"/>
    </row>
    <row r="545" spans="55:74">
      <c r="BC545" s="1047"/>
      <c r="BD545" s="1047"/>
      <c r="BE545" s="1047"/>
      <c r="BF545" s="1047"/>
      <c r="BT545" s="1044"/>
      <c r="BU545" s="1001"/>
      <c r="BV545" s="1043"/>
    </row>
    <row r="546" spans="55:74">
      <c r="BC546" s="1047"/>
      <c r="BD546" s="1047"/>
      <c r="BE546" s="1047"/>
      <c r="BF546" s="1047"/>
      <c r="BT546" s="1044"/>
      <c r="BU546" s="1001"/>
      <c r="BV546" s="1043"/>
    </row>
    <row r="547" spans="55:74">
      <c r="BC547" s="1048"/>
      <c r="BD547" s="1048"/>
      <c r="BE547" s="1048"/>
      <c r="BF547" s="1048"/>
      <c r="BT547" s="1042"/>
      <c r="BU547" s="1001"/>
      <c r="BV547" s="1043"/>
    </row>
    <row r="548" spans="55:74">
      <c r="BC548" s="1048"/>
      <c r="BD548" s="1048"/>
      <c r="BE548" s="1048"/>
      <c r="BF548" s="1048"/>
      <c r="BT548" s="1042"/>
      <c r="BU548" s="1001"/>
      <c r="BV548" s="1043"/>
    </row>
    <row r="549" spans="55:74">
      <c r="BC549" s="1047"/>
      <c r="BD549" s="1047"/>
      <c r="BE549" s="1047"/>
      <c r="BF549" s="1047"/>
      <c r="BT549" s="1044"/>
      <c r="BU549" s="1001"/>
      <c r="BV549" s="1043"/>
    </row>
    <row r="550" spans="55:74">
      <c r="BC550" s="1047"/>
      <c r="BD550" s="1047"/>
      <c r="BE550" s="1047"/>
      <c r="BF550" s="1047"/>
      <c r="BT550" s="1044"/>
      <c r="BU550" s="1001"/>
      <c r="BV550" s="1043"/>
    </row>
    <row r="551" spans="55:74">
      <c r="BC551" s="1048"/>
      <c r="BD551" s="1048"/>
      <c r="BE551" s="1048"/>
      <c r="BF551" s="1048"/>
      <c r="BT551" s="1042"/>
      <c r="BU551" s="1001"/>
      <c r="BV551" s="1043"/>
    </row>
    <row r="552" spans="55:74">
      <c r="BC552" s="1048"/>
      <c r="BD552" s="1048"/>
      <c r="BE552" s="1048"/>
      <c r="BF552" s="1048"/>
      <c r="BT552" s="1042"/>
      <c r="BU552" s="1001"/>
      <c r="BV552" s="1043"/>
    </row>
    <row r="553" spans="55:74">
      <c r="BC553" s="1047"/>
      <c r="BD553" s="1047"/>
      <c r="BE553" s="1047"/>
      <c r="BF553" s="1047"/>
      <c r="BT553" s="1044"/>
      <c r="BU553" s="1001"/>
      <c r="BV553" s="1043"/>
    </row>
    <row r="554" spans="55:74">
      <c r="BC554" s="1047"/>
      <c r="BD554" s="1047"/>
      <c r="BE554" s="1047"/>
      <c r="BF554" s="1047"/>
      <c r="BT554" s="1044"/>
      <c r="BU554" s="1001"/>
      <c r="BV554" s="1043"/>
    </row>
    <row r="555" spans="55:74">
      <c r="BC555" s="1048"/>
      <c r="BD555" s="1048"/>
      <c r="BE555" s="1048"/>
      <c r="BF555" s="1048"/>
      <c r="BT555" s="1042"/>
      <c r="BU555" s="1001"/>
      <c r="BV555" s="1043"/>
    </row>
    <row r="556" spans="55:74">
      <c r="BC556" s="1048"/>
      <c r="BD556" s="1048"/>
      <c r="BE556" s="1048"/>
      <c r="BF556" s="1048"/>
      <c r="BT556" s="1042"/>
      <c r="BU556" s="1001"/>
      <c r="BV556" s="1043"/>
    </row>
    <row r="557" spans="55:74">
      <c r="BC557" s="1047"/>
      <c r="BD557" s="1047"/>
      <c r="BE557" s="1047"/>
      <c r="BF557" s="1047"/>
      <c r="BT557" s="1044"/>
      <c r="BU557" s="1001"/>
      <c r="BV557" s="1043"/>
    </row>
    <row r="558" spans="55:74">
      <c r="BC558" s="1047"/>
      <c r="BD558" s="1047"/>
      <c r="BE558" s="1047"/>
      <c r="BF558" s="1047"/>
      <c r="BT558" s="1044"/>
      <c r="BU558" s="1001"/>
      <c r="BV558" s="1043"/>
    </row>
    <row r="559" spans="55:74">
      <c r="BC559" s="1048"/>
      <c r="BD559" s="1048"/>
      <c r="BE559" s="1048"/>
      <c r="BF559" s="1048"/>
      <c r="BT559" s="1042"/>
      <c r="BU559" s="1001"/>
      <c r="BV559" s="1043"/>
    </row>
    <row r="560" spans="55:74">
      <c r="BC560" s="1048"/>
      <c r="BD560" s="1048"/>
      <c r="BE560" s="1048"/>
      <c r="BF560" s="1048"/>
      <c r="BT560" s="1042"/>
      <c r="BU560" s="1001"/>
      <c r="BV560" s="1043"/>
    </row>
    <row r="561" spans="55:74">
      <c r="BC561" s="1047"/>
      <c r="BD561" s="1047"/>
      <c r="BE561" s="1047"/>
      <c r="BF561" s="1047"/>
      <c r="BT561" s="1044"/>
      <c r="BU561" s="1001"/>
      <c r="BV561" s="1043"/>
    </row>
    <row r="562" spans="55:74">
      <c r="BC562" s="1047"/>
      <c r="BD562" s="1047"/>
      <c r="BE562" s="1047"/>
      <c r="BF562" s="1047"/>
      <c r="BT562" s="1044"/>
      <c r="BU562" s="1001"/>
      <c r="BV562" s="1043"/>
    </row>
    <row r="563" spans="55:74">
      <c r="BC563" s="1048"/>
      <c r="BD563" s="1048"/>
      <c r="BE563" s="1048"/>
      <c r="BF563" s="1048"/>
      <c r="BT563" s="1042"/>
      <c r="BU563" s="1001"/>
      <c r="BV563" s="1043"/>
    </row>
    <row r="564" spans="55:74">
      <c r="BC564" s="1048"/>
      <c r="BD564" s="1048"/>
      <c r="BE564" s="1048"/>
      <c r="BF564" s="1048"/>
      <c r="BT564" s="1042"/>
      <c r="BU564" s="1001"/>
      <c r="BV564" s="1043"/>
    </row>
    <row r="565" spans="55:74">
      <c r="BC565" s="1047"/>
      <c r="BD565" s="1047"/>
      <c r="BE565" s="1047"/>
      <c r="BF565" s="1047"/>
      <c r="BT565" s="1044"/>
      <c r="BU565" s="1001"/>
      <c r="BV565" s="1043"/>
    </row>
    <row r="566" spans="55:74">
      <c r="BC566" s="1047"/>
      <c r="BD566" s="1047"/>
      <c r="BE566" s="1047"/>
      <c r="BF566" s="1047"/>
      <c r="BT566" s="1044"/>
      <c r="BU566" s="1001"/>
      <c r="BV566" s="1043"/>
    </row>
    <row r="567" spans="55:74">
      <c r="BC567" s="1048"/>
      <c r="BD567" s="1048"/>
      <c r="BE567" s="1048"/>
      <c r="BF567" s="1048"/>
      <c r="BT567" s="1042"/>
      <c r="BU567" s="1001"/>
      <c r="BV567" s="1043"/>
    </row>
    <row r="568" spans="55:74">
      <c r="BC568" s="1048"/>
      <c r="BD568" s="1048"/>
      <c r="BE568" s="1048"/>
      <c r="BF568" s="1048"/>
      <c r="BT568" s="1042"/>
      <c r="BU568" s="1001"/>
      <c r="BV568" s="1043"/>
    </row>
    <row r="569" spans="55:74">
      <c r="BC569" s="1047"/>
      <c r="BD569" s="1047"/>
      <c r="BE569" s="1047"/>
      <c r="BF569" s="1047"/>
      <c r="BT569" s="1044"/>
      <c r="BU569" s="1001"/>
      <c r="BV569" s="1043"/>
    </row>
    <row r="570" spans="55:74">
      <c r="BC570" s="1047"/>
      <c r="BD570" s="1047"/>
      <c r="BE570" s="1047"/>
      <c r="BF570" s="1047"/>
      <c r="BT570" s="1044"/>
      <c r="BU570" s="1001"/>
      <c r="BV570" s="1043"/>
    </row>
    <row r="571" spans="55:74">
      <c r="BC571" s="1048"/>
      <c r="BD571" s="1048"/>
      <c r="BE571" s="1048"/>
      <c r="BF571" s="1048"/>
      <c r="BT571" s="1042"/>
      <c r="BU571" s="1001"/>
      <c r="BV571" s="1043"/>
    </row>
    <row r="572" spans="55:74">
      <c r="BC572" s="1048"/>
      <c r="BD572" s="1048"/>
      <c r="BE572" s="1048"/>
      <c r="BF572" s="1048"/>
      <c r="BT572" s="1042"/>
      <c r="BU572" s="1001"/>
      <c r="BV572" s="1043"/>
    </row>
    <row r="573" spans="55:74">
      <c r="BC573" s="1047"/>
      <c r="BD573" s="1047"/>
      <c r="BE573" s="1047"/>
      <c r="BF573" s="1047"/>
      <c r="BT573" s="1044"/>
      <c r="BU573" s="1001"/>
      <c r="BV573" s="1043"/>
    </row>
    <row r="574" spans="55:74">
      <c r="BC574" s="1047"/>
      <c r="BD574" s="1047"/>
      <c r="BE574" s="1047"/>
      <c r="BF574" s="1047"/>
      <c r="BT574" s="1044"/>
      <c r="BU574" s="1001"/>
      <c r="BV574" s="1043"/>
    </row>
    <row r="575" spans="55:74">
      <c r="BC575" s="1048"/>
      <c r="BD575" s="1048"/>
      <c r="BE575" s="1048"/>
      <c r="BF575" s="1048"/>
      <c r="BT575" s="1042"/>
      <c r="BU575" s="1001"/>
      <c r="BV575" s="1043"/>
    </row>
    <row r="576" spans="55:74">
      <c r="BC576" s="1048"/>
      <c r="BD576" s="1048"/>
      <c r="BE576" s="1048"/>
      <c r="BF576" s="1048"/>
      <c r="BT576" s="1042"/>
      <c r="BU576" s="1001"/>
      <c r="BV576" s="1043"/>
    </row>
    <row r="577" spans="55:74">
      <c r="BC577" s="1047"/>
      <c r="BD577" s="1047"/>
      <c r="BE577" s="1047"/>
      <c r="BF577" s="1047"/>
      <c r="BT577" s="1044"/>
      <c r="BU577" s="1001"/>
      <c r="BV577" s="1043"/>
    </row>
    <row r="578" spans="55:74">
      <c r="BC578" s="1047"/>
      <c r="BD578" s="1047"/>
      <c r="BE578" s="1047"/>
      <c r="BF578" s="1047"/>
      <c r="BT578" s="1044"/>
      <c r="BU578" s="1001"/>
      <c r="BV578" s="1043"/>
    </row>
    <row r="579" spans="55:74">
      <c r="BC579" s="1048"/>
      <c r="BD579" s="1048"/>
      <c r="BE579" s="1048"/>
      <c r="BF579" s="1048"/>
      <c r="BT579" s="269"/>
      <c r="BU579" s="1001"/>
      <c r="BV579" s="1043"/>
    </row>
    <row r="580" spans="55:74">
      <c r="BC580" s="1048"/>
      <c r="BD580" s="1048"/>
      <c r="BE580" s="1048"/>
      <c r="BF580" s="1048"/>
      <c r="BT580" s="269"/>
      <c r="BU580" s="1001"/>
      <c r="BV580" s="1043"/>
    </row>
    <row r="581" spans="55:74">
      <c r="BC581" s="1047"/>
      <c r="BD581" s="1047"/>
      <c r="BE581" s="1047"/>
      <c r="BF581" s="1047"/>
      <c r="BT581" s="269"/>
      <c r="BU581" s="1001"/>
      <c r="BV581" s="1043"/>
    </row>
    <row r="582" spans="55:74">
      <c r="BC582" s="1047"/>
      <c r="BD582" s="1047"/>
      <c r="BE582" s="1047"/>
      <c r="BF582" s="1047"/>
      <c r="BT582" s="269"/>
      <c r="BU582" s="1001"/>
      <c r="BV582" s="1043"/>
    </row>
    <row r="583" spans="55:74">
      <c r="BC583" s="283"/>
      <c r="BD583" s="283"/>
      <c r="BE583" s="283"/>
      <c r="BF583" s="284"/>
    </row>
    <row r="584" spans="55:74">
      <c r="BC584" s="55"/>
      <c r="BD584" s="55"/>
      <c r="BE584" s="55"/>
      <c r="BF584" s="285"/>
    </row>
  </sheetData>
  <mergeCells count="2303">
    <mergeCell ref="BC577:BC578"/>
    <mergeCell ref="BD577:BD578"/>
    <mergeCell ref="BE577:BE578"/>
    <mergeCell ref="BF577:BF578"/>
    <mergeCell ref="BC579:BC580"/>
    <mergeCell ref="BD579:BD580"/>
    <mergeCell ref="BE579:BE580"/>
    <mergeCell ref="BF579:BF580"/>
    <mergeCell ref="BC581:BC582"/>
    <mergeCell ref="BD581:BD582"/>
    <mergeCell ref="BE581:BE582"/>
    <mergeCell ref="BF581:BF582"/>
    <mergeCell ref="BC571:BC572"/>
    <mergeCell ref="BD571:BD572"/>
    <mergeCell ref="BE571:BE572"/>
    <mergeCell ref="BF571:BF572"/>
    <mergeCell ref="BC573:BC574"/>
    <mergeCell ref="BD573:BD574"/>
    <mergeCell ref="BE573:BE574"/>
    <mergeCell ref="BF573:BF574"/>
    <mergeCell ref="BC575:BC576"/>
    <mergeCell ref="BD575:BD576"/>
    <mergeCell ref="BE575:BE576"/>
    <mergeCell ref="BF575:BF576"/>
    <mergeCell ref="BC565:BC566"/>
    <mergeCell ref="BD565:BD566"/>
    <mergeCell ref="BE565:BE566"/>
    <mergeCell ref="BF565:BF566"/>
    <mergeCell ref="BC567:BC568"/>
    <mergeCell ref="BD567:BD568"/>
    <mergeCell ref="BE567:BE568"/>
    <mergeCell ref="BF567:BF568"/>
    <mergeCell ref="BC569:BC570"/>
    <mergeCell ref="BD569:BD570"/>
    <mergeCell ref="BE569:BE570"/>
    <mergeCell ref="BF569:BF570"/>
    <mergeCell ref="BC559:BC560"/>
    <mergeCell ref="BD559:BD560"/>
    <mergeCell ref="BE559:BE560"/>
    <mergeCell ref="BF559:BF560"/>
    <mergeCell ref="BC561:BC562"/>
    <mergeCell ref="BD561:BD562"/>
    <mergeCell ref="BE561:BE562"/>
    <mergeCell ref="BF561:BF562"/>
    <mergeCell ref="BC563:BC564"/>
    <mergeCell ref="BD563:BD564"/>
    <mergeCell ref="BE563:BE564"/>
    <mergeCell ref="BF563:BF564"/>
    <mergeCell ref="BC553:BC554"/>
    <mergeCell ref="BD553:BD554"/>
    <mergeCell ref="BE553:BE554"/>
    <mergeCell ref="BF553:BF554"/>
    <mergeCell ref="BC555:BC556"/>
    <mergeCell ref="BD555:BD556"/>
    <mergeCell ref="BE555:BE556"/>
    <mergeCell ref="BF555:BF556"/>
    <mergeCell ref="BC557:BC558"/>
    <mergeCell ref="BD557:BD558"/>
    <mergeCell ref="BE557:BE558"/>
    <mergeCell ref="BF557:BF558"/>
    <mergeCell ref="BC547:BC548"/>
    <mergeCell ref="BD547:BD548"/>
    <mergeCell ref="BE547:BE548"/>
    <mergeCell ref="BF547:BF548"/>
    <mergeCell ref="BC549:BC550"/>
    <mergeCell ref="BD549:BD550"/>
    <mergeCell ref="BE549:BE550"/>
    <mergeCell ref="BF549:BF550"/>
    <mergeCell ref="BC551:BC552"/>
    <mergeCell ref="BD551:BD552"/>
    <mergeCell ref="BE551:BE552"/>
    <mergeCell ref="BF551:BF552"/>
    <mergeCell ref="BC541:BC542"/>
    <mergeCell ref="BD541:BD542"/>
    <mergeCell ref="BE541:BE542"/>
    <mergeCell ref="BF541:BF542"/>
    <mergeCell ref="BC543:BC544"/>
    <mergeCell ref="BD543:BD544"/>
    <mergeCell ref="BE543:BE544"/>
    <mergeCell ref="BF543:BF544"/>
    <mergeCell ref="BC545:BC546"/>
    <mergeCell ref="BD545:BD546"/>
    <mergeCell ref="BE545:BE546"/>
    <mergeCell ref="BF545:BF546"/>
    <mergeCell ref="BC535:BC536"/>
    <mergeCell ref="BD535:BD536"/>
    <mergeCell ref="BE535:BE536"/>
    <mergeCell ref="BF535:BF536"/>
    <mergeCell ref="BC537:BC538"/>
    <mergeCell ref="BD537:BD538"/>
    <mergeCell ref="BE537:BE538"/>
    <mergeCell ref="BF537:BF538"/>
    <mergeCell ref="BC539:BC540"/>
    <mergeCell ref="BD539:BD540"/>
    <mergeCell ref="BE539:BE540"/>
    <mergeCell ref="BF539:BF540"/>
    <mergeCell ref="BC529:BC530"/>
    <mergeCell ref="BD529:BD530"/>
    <mergeCell ref="BE529:BE530"/>
    <mergeCell ref="BF529:BF530"/>
    <mergeCell ref="BC531:BC532"/>
    <mergeCell ref="BD531:BD532"/>
    <mergeCell ref="BE531:BE532"/>
    <mergeCell ref="BF531:BF532"/>
    <mergeCell ref="BC533:BC534"/>
    <mergeCell ref="BD533:BD534"/>
    <mergeCell ref="BE533:BE534"/>
    <mergeCell ref="BF533:BF534"/>
    <mergeCell ref="BC523:BC524"/>
    <mergeCell ref="BD523:BD524"/>
    <mergeCell ref="BE523:BE524"/>
    <mergeCell ref="BF523:BF524"/>
    <mergeCell ref="BC525:BC526"/>
    <mergeCell ref="BD525:BD526"/>
    <mergeCell ref="BE525:BE526"/>
    <mergeCell ref="BF525:BF526"/>
    <mergeCell ref="BC527:BC528"/>
    <mergeCell ref="BD527:BD528"/>
    <mergeCell ref="BE527:BE528"/>
    <mergeCell ref="BF527:BF528"/>
    <mergeCell ref="BC517:BC518"/>
    <mergeCell ref="BD517:BD518"/>
    <mergeCell ref="BE517:BE518"/>
    <mergeCell ref="BF517:BF518"/>
    <mergeCell ref="BC519:BC520"/>
    <mergeCell ref="BD519:BD520"/>
    <mergeCell ref="BE519:BE520"/>
    <mergeCell ref="BF519:BF520"/>
    <mergeCell ref="BC521:BC522"/>
    <mergeCell ref="BD521:BD522"/>
    <mergeCell ref="BE521:BE522"/>
    <mergeCell ref="BF521:BF522"/>
    <mergeCell ref="BC511:BC512"/>
    <mergeCell ref="BD511:BD512"/>
    <mergeCell ref="BE511:BE512"/>
    <mergeCell ref="BF511:BF512"/>
    <mergeCell ref="BC513:BC514"/>
    <mergeCell ref="BD513:BD514"/>
    <mergeCell ref="BE513:BE514"/>
    <mergeCell ref="BF513:BF514"/>
    <mergeCell ref="BC515:BC516"/>
    <mergeCell ref="BD515:BD516"/>
    <mergeCell ref="BE515:BE516"/>
    <mergeCell ref="BF515:BF516"/>
    <mergeCell ref="BC505:BC506"/>
    <mergeCell ref="BD505:BD506"/>
    <mergeCell ref="BE505:BE506"/>
    <mergeCell ref="BF505:BF506"/>
    <mergeCell ref="BC507:BC508"/>
    <mergeCell ref="BD507:BD508"/>
    <mergeCell ref="BE507:BE508"/>
    <mergeCell ref="BF507:BF508"/>
    <mergeCell ref="BC509:BC510"/>
    <mergeCell ref="BD509:BD510"/>
    <mergeCell ref="BE509:BE510"/>
    <mergeCell ref="BF509:BF510"/>
    <mergeCell ref="BC499:BC500"/>
    <mergeCell ref="BD499:BD500"/>
    <mergeCell ref="BE499:BE500"/>
    <mergeCell ref="BF499:BF500"/>
    <mergeCell ref="BC501:BC502"/>
    <mergeCell ref="BD501:BD502"/>
    <mergeCell ref="BE501:BE502"/>
    <mergeCell ref="BF501:BF502"/>
    <mergeCell ref="BC503:BC504"/>
    <mergeCell ref="BD503:BD504"/>
    <mergeCell ref="BE503:BE504"/>
    <mergeCell ref="BF503:BF504"/>
    <mergeCell ref="BC493:BC494"/>
    <mergeCell ref="BD493:BD494"/>
    <mergeCell ref="BE493:BE494"/>
    <mergeCell ref="BF493:BF494"/>
    <mergeCell ref="BC495:BC496"/>
    <mergeCell ref="BD495:BD496"/>
    <mergeCell ref="BE495:BE496"/>
    <mergeCell ref="BF495:BF496"/>
    <mergeCell ref="BC497:BC498"/>
    <mergeCell ref="BD497:BD498"/>
    <mergeCell ref="BE497:BE498"/>
    <mergeCell ref="BF497:BF498"/>
    <mergeCell ref="BC487:BC488"/>
    <mergeCell ref="BD487:BD488"/>
    <mergeCell ref="BE487:BE488"/>
    <mergeCell ref="BF487:BF488"/>
    <mergeCell ref="BC489:BC490"/>
    <mergeCell ref="BD489:BD490"/>
    <mergeCell ref="BE489:BE490"/>
    <mergeCell ref="BF489:BF490"/>
    <mergeCell ref="BC491:BC492"/>
    <mergeCell ref="BD491:BD492"/>
    <mergeCell ref="BE491:BE492"/>
    <mergeCell ref="BF491:BF492"/>
    <mergeCell ref="BC481:BC482"/>
    <mergeCell ref="BD481:BD482"/>
    <mergeCell ref="BE481:BE482"/>
    <mergeCell ref="BF481:BF482"/>
    <mergeCell ref="BC483:BC484"/>
    <mergeCell ref="BD483:BD484"/>
    <mergeCell ref="BE483:BE484"/>
    <mergeCell ref="BF483:BF484"/>
    <mergeCell ref="BC485:BC486"/>
    <mergeCell ref="BD485:BD486"/>
    <mergeCell ref="BE485:BE486"/>
    <mergeCell ref="BF485:BF486"/>
    <mergeCell ref="BC475:BC476"/>
    <mergeCell ref="BD475:BD476"/>
    <mergeCell ref="BE475:BE476"/>
    <mergeCell ref="BF475:BF476"/>
    <mergeCell ref="BC477:BC478"/>
    <mergeCell ref="BD477:BD478"/>
    <mergeCell ref="BE477:BE478"/>
    <mergeCell ref="BF477:BF478"/>
    <mergeCell ref="BC479:BC480"/>
    <mergeCell ref="BD479:BD480"/>
    <mergeCell ref="BE479:BE480"/>
    <mergeCell ref="BF479:BF480"/>
    <mergeCell ref="BC469:BC470"/>
    <mergeCell ref="BD469:BD470"/>
    <mergeCell ref="BE469:BE470"/>
    <mergeCell ref="BF469:BF470"/>
    <mergeCell ref="BC471:BC472"/>
    <mergeCell ref="BD471:BD472"/>
    <mergeCell ref="BE471:BE472"/>
    <mergeCell ref="BF471:BF472"/>
    <mergeCell ref="BC473:BC474"/>
    <mergeCell ref="BD473:BD474"/>
    <mergeCell ref="BE473:BE474"/>
    <mergeCell ref="BF473:BF474"/>
    <mergeCell ref="BC463:BC464"/>
    <mergeCell ref="BD463:BD464"/>
    <mergeCell ref="BE463:BE464"/>
    <mergeCell ref="BF463:BF464"/>
    <mergeCell ref="BC465:BC466"/>
    <mergeCell ref="BD465:BD466"/>
    <mergeCell ref="BE465:BE466"/>
    <mergeCell ref="BF465:BF466"/>
    <mergeCell ref="BC467:BC468"/>
    <mergeCell ref="BD467:BD468"/>
    <mergeCell ref="BE467:BE468"/>
    <mergeCell ref="BF467:BF468"/>
    <mergeCell ref="BC457:BC458"/>
    <mergeCell ref="BD457:BD458"/>
    <mergeCell ref="BE457:BE458"/>
    <mergeCell ref="BF457:BF458"/>
    <mergeCell ref="BC459:BC460"/>
    <mergeCell ref="BD459:BD460"/>
    <mergeCell ref="BE459:BE460"/>
    <mergeCell ref="BF459:BF460"/>
    <mergeCell ref="BC461:BC462"/>
    <mergeCell ref="BD461:BD462"/>
    <mergeCell ref="BE461:BE462"/>
    <mergeCell ref="BF461:BF462"/>
    <mergeCell ref="BC451:BC452"/>
    <mergeCell ref="BD451:BD452"/>
    <mergeCell ref="BE451:BE452"/>
    <mergeCell ref="BF451:BF452"/>
    <mergeCell ref="BC453:BC454"/>
    <mergeCell ref="BD453:BD454"/>
    <mergeCell ref="BE453:BE454"/>
    <mergeCell ref="BF453:BF454"/>
    <mergeCell ref="BC455:BC456"/>
    <mergeCell ref="BD455:BD456"/>
    <mergeCell ref="BE455:BE456"/>
    <mergeCell ref="BF455:BF456"/>
    <mergeCell ref="BC445:BC446"/>
    <mergeCell ref="BD445:BD446"/>
    <mergeCell ref="BE445:BE446"/>
    <mergeCell ref="BF445:BF446"/>
    <mergeCell ref="BC447:BC448"/>
    <mergeCell ref="BD447:BD448"/>
    <mergeCell ref="BE447:BE448"/>
    <mergeCell ref="BF447:BF448"/>
    <mergeCell ref="BC449:BC450"/>
    <mergeCell ref="BD449:BD450"/>
    <mergeCell ref="BE449:BE450"/>
    <mergeCell ref="BF449:BF450"/>
    <mergeCell ref="BC439:BC440"/>
    <mergeCell ref="BD439:BD440"/>
    <mergeCell ref="BE439:BE440"/>
    <mergeCell ref="BF439:BF440"/>
    <mergeCell ref="BC441:BC442"/>
    <mergeCell ref="BD441:BD442"/>
    <mergeCell ref="BE441:BE442"/>
    <mergeCell ref="BF441:BF442"/>
    <mergeCell ref="BC443:BC444"/>
    <mergeCell ref="BD443:BD444"/>
    <mergeCell ref="BE443:BE444"/>
    <mergeCell ref="BF443:BF444"/>
    <mergeCell ref="BC433:BC434"/>
    <mergeCell ref="BD433:BD434"/>
    <mergeCell ref="BE433:BE434"/>
    <mergeCell ref="BF433:BF434"/>
    <mergeCell ref="BC435:BC436"/>
    <mergeCell ref="BD435:BD436"/>
    <mergeCell ref="BE435:BE436"/>
    <mergeCell ref="BF435:BF436"/>
    <mergeCell ref="BC437:BC438"/>
    <mergeCell ref="BD437:BD438"/>
    <mergeCell ref="BE437:BE438"/>
    <mergeCell ref="BF437:BF438"/>
    <mergeCell ref="BC427:BC428"/>
    <mergeCell ref="BD427:BD428"/>
    <mergeCell ref="BE427:BE428"/>
    <mergeCell ref="BF427:BF428"/>
    <mergeCell ref="BC429:BC430"/>
    <mergeCell ref="BD429:BD430"/>
    <mergeCell ref="BE429:BE430"/>
    <mergeCell ref="BF429:BF430"/>
    <mergeCell ref="BC431:BC432"/>
    <mergeCell ref="BD431:BD432"/>
    <mergeCell ref="BE431:BE432"/>
    <mergeCell ref="BF431:BF432"/>
    <mergeCell ref="BC421:BC422"/>
    <mergeCell ref="BD421:BD422"/>
    <mergeCell ref="BE421:BE422"/>
    <mergeCell ref="BF421:BF422"/>
    <mergeCell ref="BC423:BC424"/>
    <mergeCell ref="BD423:BD424"/>
    <mergeCell ref="BE423:BE424"/>
    <mergeCell ref="BF423:BF424"/>
    <mergeCell ref="BC425:BC426"/>
    <mergeCell ref="BD425:BD426"/>
    <mergeCell ref="BE425:BE426"/>
    <mergeCell ref="BF425:BF426"/>
    <mergeCell ref="BC415:BC416"/>
    <mergeCell ref="BD415:BD416"/>
    <mergeCell ref="BE415:BE416"/>
    <mergeCell ref="BF415:BF416"/>
    <mergeCell ref="BC417:BC418"/>
    <mergeCell ref="BD417:BD418"/>
    <mergeCell ref="BE417:BE418"/>
    <mergeCell ref="BF417:BF418"/>
    <mergeCell ref="BC419:BC420"/>
    <mergeCell ref="BD419:BD420"/>
    <mergeCell ref="BE419:BE420"/>
    <mergeCell ref="BF419:BF420"/>
    <mergeCell ref="BC409:BC410"/>
    <mergeCell ref="BD409:BD410"/>
    <mergeCell ref="BE409:BE410"/>
    <mergeCell ref="BF409:BF410"/>
    <mergeCell ref="BC411:BC412"/>
    <mergeCell ref="BD411:BD412"/>
    <mergeCell ref="BE411:BE412"/>
    <mergeCell ref="BF411:BF412"/>
    <mergeCell ref="BC413:BC414"/>
    <mergeCell ref="BD413:BD414"/>
    <mergeCell ref="BE413:BE414"/>
    <mergeCell ref="BF413:BF414"/>
    <mergeCell ref="BC403:BC404"/>
    <mergeCell ref="BD403:BD404"/>
    <mergeCell ref="BE403:BE404"/>
    <mergeCell ref="BF403:BF404"/>
    <mergeCell ref="BC405:BC406"/>
    <mergeCell ref="BD405:BD406"/>
    <mergeCell ref="BE405:BE406"/>
    <mergeCell ref="BF405:BF406"/>
    <mergeCell ref="BC407:BC408"/>
    <mergeCell ref="BD407:BD408"/>
    <mergeCell ref="BE407:BE408"/>
    <mergeCell ref="BF407:BF408"/>
    <mergeCell ref="BC397:BC398"/>
    <mergeCell ref="BD397:BD398"/>
    <mergeCell ref="BE397:BE398"/>
    <mergeCell ref="BF397:BF398"/>
    <mergeCell ref="BC399:BC400"/>
    <mergeCell ref="BD399:BD400"/>
    <mergeCell ref="BE399:BE400"/>
    <mergeCell ref="BF399:BF400"/>
    <mergeCell ref="BC401:BC402"/>
    <mergeCell ref="BD401:BD402"/>
    <mergeCell ref="BE401:BE402"/>
    <mergeCell ref="BF401:BF402"/>
    <mergeCell ref="BC391:BC392"/>
    <mergeCell ref="BD391:BD392"/>
    <mergeCell ref="BE391:BE392"/>
    <mergeCell ref="BF391:BF392"/>
    <mergeCell ref="BC393:BC394"/>
    <mergeCell ref="BD393:BD394"/>
    <mergeCell ref="BE393:BE394"/>
    <mergeCell ref="BF393:BF394"/>
    <mergeCell ref="BC395:BC396"/>
    <mergeCell ref="BD395:BD396"/>
    <mergeCell ref="BE395:BE396"/>
    <mergeCell ref="BF395:BF396"/>
    <mergeCell ref="BC385:BC386"/>
    <mergeCell ref="BD385:BD386"/>
    <mergeCell ref="BE385:BE386"/>
    <mergeCell ref="BF385:BF386"/>
    <mergeCell ref="BC387:BC388"/>
    <mergeCell ref="BD387:BD388"/>
    <mergeCell ref="BE387:BE388"/>
    <mergeCell ref="BF387:BF388"/>
    <mergeCell ref="BC389:BC390"/>
    <mergeCell ref="BD389:BD390"/>
    <mergeCell ref="BE389:BE390"/>
    <mergeCell ref="BF389:BF390"/>
    <mergeCell ref="BC379:BC380"/>
    <mergeCell ref="BD379:BD380"/>
    <mergeCell ref="BE379:BE380"/>
    <mergeCell ref="BF379:BF380"/>
    <mergeCell ref="BC381:BC382"/>
    <mergeCell ref="BD381:BD382"/>
    <mergeCell ref="BE381:BE382"/>
    <mergeCell ref="BF381:BF382"/>
    <mergeCell ref="BC383:BC384"/>
    <mergeCell ref="BD383:BD384"/>
    <mergeCell ref="BE383:BE384"/>
    <mergeCell ref="BF383:BF384"/>
    <mergeCell ref="BC373:BC374"/>
    <mergeCell ref="BD373:BD374"/>
    <mergeCell ref="BE373:BE374"/>
    <mergeCell ref="BF373:BF374"/>
    <mergeCell ref="BC375:BC376"/>
    <mergeCell ref="BD375:BD376"/>
    <mergeCell ref="BE375:BE376"/>
    <mergeCell ref="BF375:BF376"/>
    <mergeCell ref="BC377:BC378"/>
    <mergeCell ref="BD377:BD378"/>
    <mergeCell ref="BE377:BE378"/>
    <mergeCell ref="BF377:BF378"/>
    <mergeCell ref="BC367:BC368"/>
    <mergeCell ref="BD367:BD368"/>
    <mergeCell ref="BE367:BE368"/>
    <mergeCell ref="BF367:BF368"/>
    <mergeCell ref="BC369:BC370"/>
    <mergeCell ref="BD369:BD370"/>
    <mergeCell ref="BE369:BE370"/>
    <mergeCell ref="BF369:BF370"/>
    <mergeCell ref="BC371:BC372"/>
    <mergeCell ref="BD371:BD372"/>
    <mergeCell ref="BE371:BE372"/>
    <mergeCell ref="BF371:BF372"/>
    <mergeCell ref="BC361:BC362"/>
    <mergeCell ref="BD361:BD362"/>
    <mergeCell ref="BE361:BE362"/>
    <mergeCell ref="BF361:BF362"/>
    <mergeCell ref="BC363:BC364"/>
    <mergeCell ref="BD363:BD364"/>
    <mergeCell ref="BE363:BE364"/>
    <mergeCell ref="BF363:BF364"/>
    <mergeCell ref="BC365:BC366"/>
    <mergeCell ref="BD365:BD366"/>
    <mergeCell ref="BE365:BE366"/>
    <mergeCell ref="BF365:BF366"/>
    <mergeCell ref="BC355:BC356"/>
    <mergeCell ref="BD355:BD356"/>
    <mergeCell ref="BE355:BE356"/>
    <mergeCell ref="BF355:BF356"/>
    <mergeCell ref="BC357:BC358"/>
    <mergeCell ref="BD357:BD358"/>
    <mergeCell ref="BE357:BE358"/>
    <mergeCell ref="BF357:BF358"/>
    <mergeCell ref="BC359:BC360"/>
    <mergeCell ref="BD359:BD360"/>
    <mergeCell ref="BE359:BE360"/>
    <mergeCell ref="BF359:BF360"/>
    <mergeCell ref="BC349:BC350"/>
    <mergeCell ref="BD349:BD350"/>
    <mergeCell ref="BE349:BE350"/>
    <mergeCell ref="BF349:BF350"/>
    <mergeCell ref="BC351:BC352"/>
    <mergeCell ref="BD351:BD352"/>
    <mergeCell ref="BE351:BE352"/>
    <mergeCell ref="BF351:BF352"/>
    <mergeCell ref="BC353:BC354"/>
    <mergeCell ref="BD353:BD354"/>
    <mergeCell ref="BE353:BE354"/>
    <mergeCell ref="BF353:BF354"/>
    <mergeCell ref="BC343:BC344"/>
    <mergeCell ref="BD343:BD344"/>
    <mergeCell ref="BE343:BE344"/>
    <mergeCell ref="BF343:BF344"/>
    <mergeCell ref="BC345:BC346"/>
    <mergeCell ref="BD345:BD346"/>
    <mergeCell ref="BE345:BE346"/>
    <mergeCell ref="BF345:BF346"/>
    <mergeCell ref="BC347:BC348"/>
    <mergeCell ref="BD347:BD348"/>
    <mergeCell ref="BE347:BE348"/>
    <mergeCell ref="BF347:BF348"/>
    <mergeCell ref="BC337:BC338"/>
    <mergeCell ref="BD337:BD338"/>
    <mergeCell ref="BE337:BE338"/>
    <mergeCell ref="BF337:BF338"/>
    <mergeCell ref="BC339:BC340"/>
    <mergeCell ref="BD339:BD340"/>
    <mergeCell ref="BE339:BE340"/>
    <mergeCell ref="BF339:BF340"/>
    <mergeCell ref="BC341:BC342"/>
    <mergeCell ref="BD341:BD342"/>
    <mergeCell ref="BE341:BE342"/>
    <mergeCell ref="BF341:BF342"/>
    <mergeCell ref="BC331:BC332"/>
    <mergeCell ref="BD331:BD332"/>
    <mergeCell ref="BE331:BE332"/>
    <mergeCell ref="BF331:BF332"/>
    <mergeCell ref="BC333:BC334"/>
    <mergeCell ref="BD333:BD334"/>
    <mergeCell ref="BE333:BE334"/>
    <mergeCell ref="BF333:BF334"/>
    <mergeCell ref="BC335:BC336"/>
    <mergeCell ref="BD335:BD336"/>
    <mergeCell ref="BE335:BE336"/>
    <mergeCell ref="BF335:BF336"/>
    <mergeCell ref="BC325:BC326"/>
    <mergeCell ref="BD325:BD326"/>
    <mergeCell ref="BE325:BE326"/>
    <mergeCell ref="BF325:BF326"/>
    <mergeCell ref="BC327:BC328"/>
    <mergeCell ref="BD327:BD328"/>
    <mergeCell ref="BE327:BE328"/>
    <mergeCell ref="BF327:BF328"/>
    <mergeCell ref="BC329:BC330"/>
    <mergeCell ref="BD329:BD330"/>
    <mergeCell ref="BE329:BE330"/>
    <mergeCell ref="BF329:BF330"/>
    <mergeCell ref="BC319:BC320"/>
    <mergeCell ref="BD319:BD320"/>
    <mergeCell ref="BE319:BE320"/>
    <mergeCell ref="BF319:BF320"/>
    <mergeCell ref="BC321:BC322"/>
    <mergeCell ref="BD321:BD322"/>
    <mergeCell ref="BE321:BE322"/>
    <mergeCell ref="BF321:BF322"/>
    <mergeCell ref="BC323:BC324"/>
    <mergeCell ref="BD323:BD324"/>
    <mergeCell ref="BE323:BE324"/>
    <mergeCell ref="BF323:BF324"/>
    <mergeCell ref="BC313:BC314"/>
    <mergeCell ref="BD313:BD314"/>
    <mergeCell ref="BE313:BE314"/>
    <mergeCell ref="BF313:BF314"/>
    <mergeCell ref="BC315:BC316"/>
    <mergeCell ref="BD315:BD316"/>
    <mergeCell ref="BE315:BE316"/>
    <mergeCell ref="BF315:BF316"/>
    <mergeCell ref="BC317:BC318"/>
    <mergeCell ref="BD317:BD318"/>
    <mergeCell ref="BE317:BE318"/>
    <mergeCell ref="BF317:BF318"/>
    <mergeCell ref="BC307:BC308"/>
    <mergeCell ref="BD307:BD308"/>
    <mergeCell ref="BE307:BE308"/>
    <mergeCell ref="BF307:BF308"/>
    <mergeCell ref="BC309:BC310"/>
    <mergeCell ref="BD309:BD310"/>
    <mergeCell ref="BE309:BE310"/>
    <mergeCell ref="BF309:BF310"/>
    <mergeCell ref="BC311:BC312"/>
    <mergeCell ref="BD311:BD312"/>
    <mergeCell ref="BE311:BE312"/>
    <mergeCell ref="BF311:BF312"/>
    <mergeCell ref="BC301:BC302"/>
    <mergeCell ref="BD301:BD302"/>
    <mergeCell ref="BE301:BE302"/>
    <mergeCell ref="BF301:BF302"/>
    <mergeCell ref="BC303:BC304"/>
    <mergeCell ref="BD303:BD304"/>
    <mergeCell ref="BE303:BE304"/>
    <mergeCell ref="BF303:BF304"/>
    <mergeCell ref="BC305:BC306"/>
    <mergeCell ref="BD305:BD306"/>
    <mergeCell ref="BE305:BE306"/>
    <mergeCell ref="BF305:BF306"/>
    <mergeCell ref="BC295:BC296"/>
    <mergeCell ref="BD295:BD296"/>
    <mergeCell ref="BE295:BE296"/>
    <mergeCell ref="BF295:BF296"/>
    <mergeCell ref="BC297:BC298"/>
    <mergeCell ref="BD297:BD298"/>
    <mergeCell ref="BE297:BE298"/>
    <mergeCell ref="BF297:BF298"/>
    <mergeCell ref="BC299:BC300"/>
    <mergeCell ref="BD299:BD300"/>
    <mergeCell ref="BE299:BE300"/>
    <mergeCell ref="BF299:BF300"/>
    <mergeCell ref="BC289:BC290"/>
    <mergeCell ref="BD289:BD290"/>
    <mergeCell ref="BE289:BE290"/>
    <mergeCell ref="BF289:BF290"/>
    <mergeCell ref="BC291:BC292"/>
    <mergeCell ref="BD291:BD292"/>
    <mergeCell ref="BE291:BE292"/>
    <mergeCell ref="BF291:BF292"/>
    <mergeCell ref="BC293:BC294"/>
    <mergeCell ref="BD293:BD294"/>
    <mergeCell ref="BE293:BE294"/>
    <mergeCell ref="BF293:BF294"/>
    <mergeCell ref="BC283:BC284"/>
    <mergeCell ref="BD283:BD284"/>
    <mergeCell ref="BE283:BE284"/>
    <mergeCell ref="BF283:BF284"/>
    <mergeCell ref="BC285:BC286"/>
    <mergeCell ref="BD285:BD286"/>
    <mergeCell ref="BE285:BE286"/>
    <mergeCell ref="BF285:BF286"/>
    <mergeCell ref="BC287:BC288"/>
    <mergeCell ref="BD287:BD288"/>
    <mergeCell ref="BE287:BE288"/>
    <mergeCell ref="BF287:BF288"/>
    <mergeCell ref="BC277:BC278"/>
    <mergeCell ref="BD277:BD278"/>
    <mergeCell ref="BE277:BE278"/>
    <mergeCell ref="BF277:BF278"/>
    <mergeCell ref="BC279:BC280"/>
    <mergeCell ref="BD279:BD280"/>
    <mergeCell ref="BE279:BE280"/>
    <mergeCell ref="BF279:BF280"/>
    <mergeCell ref="BC281:BC282"/>
    <mergeCell ref="BD281:BD282"/>
    <mergeCell ref="BE281:BE282"/>
    <mergeCell ref="BF281:BF282"/>
    <mergeCell ref="BC271:BC272"/>
    <mergeCell ref="BD271:BD272"/>
    <mergeCell ref="BE271:BE272"/>
    <mergeCell ref="BF271:BF272"/>
    <mergeCell ref="BC273:BC274"/>
    <mergeCell ref="BD273:BD274"/>
    <mergeCell ref="BE273:BE274"/>
    <mergeCell ref="BF273:BF274"/>
    <mergeCell ref="BC275:BC276"/>
    <mergeCell ref="BD275:BD276"/>
    <mergeCell ref="BE275:BE276"/>
    <mergeCell ref="BF275:BF276"/>
    <mergeCell ref="BC265:BC266"/>
    <mergeCell ref="BD265:BD266"/>
    <mergeCell ref="BE265:BE266"/>
    <mergeCell ref="BF265:BF266"/>
    <mergeCell ref="BC267:BC268"/>
    <mergeCell ref="BD267:BD268"/>
    <mergeCell ref="BE267:BE268"/>
    <mergeCell ref="BF267:BF268"/>
    <mergeCell ref="BC269:BC270"/>
    <mergeCell ref="BD269:BD270"/>
    <mergeCell ref="BE269:BE270"/>
    <mergeCell ref="BF269:BF270"/>
    <mergeCell ref="BC259:BC260"/>
    <mergeCell ref="BD259:BD260"/>
    <mergeCell ref="BE259:BE260"/>
    <mergeCell ref="BF259:BF260"/>
    <mergeCell ref="BC261:BC262"/>
    <mergeCell ref="BD261:BD262"/>
    <mergeCell ref="BE261:BE262"/>
    <mergeCell ref="BF261:BF262"/>
    <mergeCell ref="BC263:BC264"/>
    <mergeCell ref="BD263:BD264"/>
    <mergeCell ref="BE263:BE264"/>
    <mergeCell ref="BF263:BF264"/>
    <mergeCell ref="BC253:BC254"/>
    <mergeCell ref="BD253:BD254"/>
    <mergeCell ref="BE253:BE254"/>
    <mergeCell ref="BF253:BF254"/>
    <mergeCell ref="BC255:BC256"/>
    <mergeCell ref="BD255:BD256"/>
    <mergeCell ref="BE255:BE256"/>
    <mergeCell ref="BF255:BF256"/>
    <mergeCell ref="BC257:BC258"/>
    <mergeCell ref="BD257:BD258"/>
    <mergeCell ref="BE257:BE258"/>
    <mergeCell ref="BF257:BF258"/>
    <mergeCell ref="BC247:BC248"/>
    <mergeCell ref="BD247:BD248"/>
    <mergeCell ref="BE247:BE248"/>
    <mergeCell ref="BF247:BF248"/>
    <mergeCell ref="BC249:BC250"/>
    <mergeCell ref="BD249:BD250"/>
    <mergeCell ref="BE249:BE250"/>
    <mergeCell ref="BF249:BF250"/>
    <mergeCell ref="BC251:BC252"/>
    <mergeCell ref="BD251:BD252"/>
    <mergeCell ref="BE251:BE252"/>
    <mergeCell ref="BF251:BF252"/>
    <mergeCell ref="BC241:BC242"/>
    <mergeCell ref="BD241:BD242"/>
    <mergeCell ref="BE241:BE242"/>
    <mergeCell ref="BF241:BF242"/>
    <mergeCell ref="BC243:BC244"/>
    <mergeCell ref="BD243:BD244"/>
    <mergeCell ref="BE243:BE244"/>
    <mergeCell ref="BF243:BF244"/>
    <mergeCell ref="BC245:BC246"/>
    <mergeCell ref="BD245:BD246"/>
    <mergeCell ref="BE245:BE246"/>
    <mergeCell ref="BF245:BF246"/>
    <mergeCell ref="BC235:BC236"/>
    <mergeCell ref="BD235:BD236"/>
    <mergeCell ref="BE235:BE236"/>
    <mergeCell ref="BF235:BF236"/>
    <mergeCell ref="BC237:BC238"/>
    <mergeCell ref="BD237:BD238"/>
    <mergeCell ref="BE237:BE238"/>
    <mergeCell ref="BF237:BF238"/>
    <mergeCell ref="BC239:BC240"/>
    <mergeCell ref="BD239:BD240"/>
    <mergeCell ref="BE239:BE240"/>
    <mergeCell ref="BF239:BF240"/>
    <mergeCell ref="BC229:BC230"/>
    <mergeCell ref="BD229:BD230"/>
    <mergeCell ref="BE229:BE230"/>
    <mergeCell ref="BF229:BF230"/>
    <mergeCell ref="BC231:BC232"/>
    <mergeCell ref="BD231:BD232"/>
    <mergeCell ref="BE231:BE232"/>
    <mergeCell ref="BF231:BF232"/>
    <mergeCell ref="BC233:BC234"/>
    <mergeCell ref="BD233:BD234"/>
    <mergeCell ref="BE233:BE234"/>
    <mergeCell ref="BF233:BF234"/>
    <mergeCell ref="BC223:BC224"/>
    <mergeCell ref="BD223:BD224"/>
    <mergeCell ref="BE223:BE224"/>
    <mergeCell ref="BF223:BF224"/>
    <mergeCell ref="BC225:BC226"/>
    <mergeCell ref="BD225:BD226"/>
    <mergeCell ref="BE225:BE226"/>
    <mergeCell ref="BF225:BF226"/>
    <mergeCell ref="BC227:BC228"/>
    <mergeCell ref="BD227:BD228"/>
    <mergeCell ref="BE227:BE228"/>
    <mergeCell ref="BF227:BF228"/>
    <mergeCell ref="BC217:BC218"/>
    <mergeCell ref="BD217:BD218"/>
    <mergeCell ref="BE217:BE218"/>
    <mergeCell ref="BF217:BF218"/>
    <mergeCell ref="BC219:BC220"/>
    <mergeCell ref="BD219:BD220"/>
    <mergeCell ref="BE219:BE220"/>
    <mergeCell ref="BF219:BF220"/>
    <mergeCell ref="BC221:BC222"/>
    <mergeCell ref="BD221:BD222"/>
    <mergeCell ref="BE221:BE222"/>
    <mergeCell ref="BF221:BF222"/>
    <mergeCell ref="BC211:BC212"/>
    <mergeCell ref="BD211:BD212"/>
    <mergeCell ref="BE211:BE212"/>
    <mergeCell ref="BF211:BF212"/>
    <mergeCell ref="BC213:BC214"/>
    <mergeCell ref="BD213:BD214"/>
    <mergeCell ref="BE213:BE214"/>
    <mergeCell ref="BF213:BF214"/>
    <mergeCell ref="BC215:BC216"/>
    <mergeCell ref="BD215:BD216"/>
    <mergeCell ref="BE215:BE216"/>
    <mergeCell ref="BF215:BF216"/>
    <mergeCell ref="BC205:BC206"/>
    <mergeCell ref="BD205:BD206"/>
    <mergeCell ref="BE205:BE206"/>
    <mergeCell ref="BF205:BF206"/>
    <mergeCell ref="BC207:BC208"/>
    <mergeCell ref="BD207:BD208"/>
    <mergeCell ref="BE207:BE208"/>
    <mergeCell ref="BF207:BF208"/>
    <mergeCell ref="BC209:BC210"/>
    <mergeCell ref="BD209:BD210"/>
    <mergeCell ref="BE209:BE210"/>
    <mergeCell ref="BF209:BF210"/>
    <mergeCell ref="BC199:BC200"/>
    <mergeCell ref="BD199:BD200"/>
    <mergeCell ref="BE199:BE200"/>
    <mergeCell ref="BF199:BF200"/>
    <mergeCell ref="BC201:BC202"/>
    <mergeCell ref="BD201:BD202"/>
    <mergeCell ref="BE201:BE202"/>
    <mergeCell ref="BF201:BF202"/>
    <mergeCell ref="BC203:BC204"/>
    <mergeCell ref="BD203:BD204"/>
    <mergeCell ref="BE203:BE204"/>
    <mergeCell ref="BF203:BF204"/>
    <mergeCell ref="BC193:BC194"/>
    <mergeCell ref="BD193:BD194"/>
    <mergeCell ref="BE193:BE194"/>
    <mergeCell ref="BF193:BF194"/>
    <mergeCell ref="BC195:BC196"/>
    <mergeCell ref="BD195:BD196"/>
    <mergeCell ref="BE195:BE196"/>
    <mergeCell ref="BF195:BF196"/>
    <mergeCell ref="BC197:BC198"/>
    <mergeCell ref="BD197:BD198"/>
    <mergeCell ref="BE197:BE198"/>
    <mergeCell ref="BF197:BF198"/>
    <mergeCell ref="BC187:BC188"/>
    <mergeCell ref="BD187:BD188"/>
    <mergeCell ref="BE187:BE188"/>
    <mergeCell ref="BF187:BF188"/>
    <mergeCell ref="BC189:BC190"/>
    <mergeCell ref="BD189:BD190"/>
    <mergeCell ref="BE189:BE190"/>
    <mergeCell ref="BF189:BF190"/>
    <mergeCell ref="BC191:BC192"/>
    <mergeCell ref="BD191:BD192"/>
    <mergeCell ref="BE191:BE192"/>
    <mergeCell ref="BF191:BF192"/>
    <mergeCell ref="BC181:BC182"/>
    <mergeCell ref="BD181:BD182"/>
    <mergeCell ref="BE181:BE182"/>
    <mergeCell ref="BF181:BF182"/>
    <mergeCell ref="BC183:BC184"/>
    <mergeCell ref="BD183:BD184"/>
    <mergeCell ref="BE183:BE184"/>
    <mergeCell ref="BF183:BF184"/>
    <mergeCell ref="BC185:BC186"/>
    <mergeCell ref="BD185:BD186"/>
    <mergeCell ref="BE185:BE186"/>
    <mergeCell ref="BF185:BF186"/>
    <mergeCell ref="BC175:BC176"/>
    <mergeCell ref="BD175:BD176"/>
    <mergeCell ref="BE175:BE176"/>
    <mergeCell ref="BF175:BF176"/>
    <mergeCell ref="BC177:BC178"/>
    <mergeCell ref="BD177:BD178"/>
    <mergeCell ref="BE177:BE178"/>
    <mergeCell ref="BF177:BF178"/>
    <mergeCell ref="BC179:BC180"/>
    <mergeCell ref="BD179:BD180"/>
    <mergeCell ref="BE179:BE180"/>
    <mergeCell ref="BF179:BF180"/>
    <mergeCell ref="BC169:BC170"/>
    <mergeCell ref="BD169:BD170"/>
    <mergeCell ref="BE169:BE170"/>
    <mergeCell ref="BF169:BF170"/>
    <mergeCell ref="BC171:BC172"/>
    <mergeCell ref="BD171:BD172"/>
    <mergeCell ref="BE171:BE172"/>
    <mergeCell ref="BF171:BF172"/>
    <mergeCell ref="BC173:BC174"/>
    <mergeCell ref="BD173:BD174"/>
    <mergeCell ref="BE173:BE174"/>
    <mergeCell ref="BF173:BF174"/>
    <mergeCell ref="BC163:BC164"/>
    <mergeCell ref="BD163:BD164"/>
    <mergeCell ref="BE163:BE164"/>
    <mergeCell ref="BF163:BF164"/>
    <mergeCell ref="BC165:BC166"/>
    <mergeCell ref="BD165:BD166"/>
    <mergeCell ref="BE165:BE166"/>
    <mergeCell ref="BF165:BF166"/>
    <mergeCell ref="BC167:BC168"/>
    <mergeCell ref="BD167:BD168"/>
    <mergeCell ref="BE167:BE168"/>
    <mergeCell ref="BF167:BF168"/>
    <mergeCell ref="BC157:BC158"/>
    <mergeCell ref="BD157:BD158"/>
    <mergeCell ref="BE157:BE158"/>
    <mergeCell ref="BF157:BF158"/>
    <mergeCell ref="BC159:BC160"/>
    <mergeCell ref="BD159:BD160"/>
    <mergeCell ref="BE159:BE160"/>
    <mergeCell ref="BF159:BF160"/>
    <mergeCell ref="BC161:BC162"/>
    <mergeCell ref="BD161:BD162"/>
    <mergeCell ref="BE161:BE162"/>
    <mergeCell ref="BF161:BF162"/>
    <mergeCell ref="BC151:BC152"/>
    <mergeCell ref="BD151:BD152"/>
    <mergeCell ref="BE151:BE152"/>
    <mergeCell ref="BF151:BF152"/>
    <mergeCell ref="BC153:BC154"/>
    <mergeCell ref="BD153:BD154"/>
    <mergeCell ref="BE153:BE154"/>
    <mergeCell ref="BF153:BF154"/>
    <mergeCell ref="BC155:BC156"/>
    <mergeCell ref="BD155:BD156"/>
    <mergeCell ref="BE155:BE156"/>
    <mergeCell ref="BF155:BF156"/>
    <mergeCell ref="BC145:BC146"/>
    <mergeCell ref="BD145:BD146"/>
    <mergeCell ref="BE145:BE146"/>
    <mergeCell ref="BF145:BF146"/>
    <mergeCell ref="BC147:BC148"/>
    <mergeCell ref="BD147:BD148"/>
    <mergeCell ref="BE147:BE148"/>
    <mergeCell ref="BF147:BF148"/>
    <mergeCell ref="BC149:BC150"/>
    <mergeCell ref="BD149:BD150"/>
    <mergeCell ref="BE149:BE150"/>
    <mergeCell ref="BF149:BF150"/>
    <mergeCell ref="BC139:BC140"/>
    <mergeCell ref="BD139:BD140"/>
    <mergeCell ref="BE139:BE140"/>
    <mergeCell ref="BF139:BF140"/>
    <mergeCell ref="BC141:BC142"/>
    <mergeCell ref="BD141:BD142"/>
    <mergeCell ref="BE141:BE142"/>
    <mergeCell ref="BF141:BF142"/>
    <mergeCell ref="BC143:BC144"/>
    <mergeCell ref="BD143:BD144"/>
    <mergeCell ref="BE143:BE144"/>
    <mergeCell ref="BF143:BF144"/>
    <mergeCell ref="BC133:BC134"/>
    <mergeCell ref="BD133:BD134"/>
    <mergeCell ref="BE133:BE134"/>
    <mergeCell ref="BF133:BF134"/>
    <mergeCell ref="BC135:BC136"/>
    <mergeCell ref="BD135:BD136"/>
    <mergeCell ref="BE135:BE136"/>
    <mergeCell ref="BF135:BF136"/>
    <mergeCell ref="BC137:BC138"/>
    <mergeCell ref="BD137:BD138"/>
    <mergeCell ref="BE137:BE138"/>
    <mergeCell ref="BF137:BF138"/>
    <mergeCell ref="BC127:BC128"/>
    <mergeCell ref="BD127:BD128"/>
    <mergeCell ref="BE127:BE128"/>
    <mergeCell ref="BF127:BF128"/>
    <mergeCell ref="BC129:BC130"/>
    <mergeCell ref="BD129:BD130"/>
    <mergeCell ref="BE129:BE130"/>
    <mergeCell ref="BF129:BF130"/>
    <mergeCell ref="BC131:BC132"/>
    <mergeCell ref="BD131:BD132"/>
    <mergeCell ref="BE131:BE132"/>
    <mergeCell ref="BF131:BF132"/>
    <mergeCell ref="BC121:BC122"/>
    <mergeCell ref="BD121:BD122"/>
    <mergeCell ref="BE121:BE122"/>
    <mergeCell ref="BF121:BF122"/>
    <mergeCell ref="BC123:BC124"/>
    <mergeCell ref="BD123:BD124"/>
    <mergeCell ref="BE123:BE124"/>
    <mergeCell ref="BF123:BF124"/>
    <mergeCell ref="BC125:BC126"/>
    <mergeCell ref="BD125:BD126"/>
    <mergeCell ref="BE125:BE126"/>
    <mergeCell ref="BF125:BF126"/>
    <mergeCell ref="BC115:BC116"/>
    <mergeCell ref="BD115:BD116"/>
    <mergeCell ref="BE115:BE116"/>
    <mergeCell ref="BF115:BF116"/>
    <mergeCell ref="BC117:BC118"/>
    <mergeCell ref="BD117:BD118"/>
    <mergeCell ref="BE117:BE118"/>
    <mergeCell ref="BF117:BF118"/>
    <mergeCell ref="BC119:BC120"/>
    <mergeCell ref="BD119:BD120"/>
    <mergeCell ref="BE119:BE120"/>
    <mergeCell ref="BF119:BF120"/>
    <mergeCell ref="BC109:BC110"/>
    <mergeCell ref="BD109:BD110"/>
    <mergeCell ref="BE109:BE110"/>
    <mergeCell ref="BF109:BF110"/>
    <mergeCell ref="BC111:BC112"/>
    <mergeCell ref="BD111:BD112"/>
    <mergeCell ref="BE111:BE112"/>
    <mergeCell ref="BF111:BF112"/>
    <mergeCell ref="BC113:BC114"/>
    <mergeCell ref="BD113:BD114"/>
    <mergeCell ref="BE113:BE114"/>
    <mergeCell ref="BF113:BF114"/>
    <mergeCell ref="BC103:BC104"/>
    <mergeCell ref="BD103:BD104"/>
    <mergeCell ref="BE103:BE104"/>
    <mergeCell ref="BF103:BF104"/>
    <mergeCell ref="BC105:BC106"/>
    <mergeCell ref="BD105:BD106"/>
    <mergeCell ref="BE105:BE106"/>
    <mergeCell ref="BF105:BF106"/>
    <mergeCell ref="BC107:BC108"/>
    <mergeCell ref="BD107:BD108"/>
    <mergeCell ref="BE107:BE108"/>
    <mergeCell ref="BF107:BF108"/>
    <mergeCell ref="BC97:BC98"/>
    <mergeCell ref="BD97:BD98"/>
    <mergeCell ref="BE97:BE98"/>
    <mergeCell ref="BF97:BF98"/>
    <mergeCell ref="BC99:BC100"/>
    <mergeCell ref="BD99:BD100"/>
    <mergeCell ref="BE99:BE100"/>
    <mergeCell ref="BF99:BF100"/>
    <mergeCell ref="BC101:BC102"/>
    <mergeCell ref="BD101:BD102"/>
    <mergeCell ref="BE101:BE102"/>
    <mergeCell ref="BF101:BF102"/>
    <mergeCell ref="BC91:BC92"/>
    <mergeCell ref="BD91:BD92"/>
    <mergeCell ref="BE91:BE92"/>
    <mergeCell ref="BF91:BF92"/>
    <mergeCell ref="BC93:BC94"/>
    <mergeCell ref="BD93:BD94"/>
    <mergeCell ref="BE93:BE94"/>
    <mergeCell ref="BF93:BF94"/>
    <mergeCell ref="BC95:BC96"/>
    <mergeCell ref="BD95:BD96"/>
    <mergeCell ref="BE95:BE96"/>
    <mergeCell ref="BF95:BF96"/>
    <mergeCell ref="BC85:BC86"/>
    <mergeCell ref="BD85:BD86"/>
    <mergeCell ref="BE85:BE86"/>
    <mergeCell ref="BF85:BF86"/>
    <mergeCell ref="BC87:BC88"/>
    <mergeCell ref="BD87:BD88"/>
    <mergeCell ref="BE87:BE88"/>
    <mergeCell ref="BF87:BF88"/>
    <mergeCell ref="BC89:BC90"/>
    <mergeCell ref="BD89:BD90"/>
    <mergeCell ref="BE89:BE90"/>
    <mergeCell ref="BF89:BF90"/>
    <mergeCell ref="BC79:BC80"/>
    <mergeCell ref="BD79:BD80"/>
    <mergeCell ref="BE79:BE80"/>
    <mergeCell ref="BF79:BF80"/>
    <mergeCell ref="BC81:BC82"/>
    <mergeCell ref="BD81:BD82"/>
    <mergeCell ref="BE81:BE82"/>
    <mergeCell ref="BF81:BF82"/>
    <mergeCell ref="BC83:BC84"/>
    <mergeCell ref="BD83:BD84"/>
    <mergeCell ref="BE83:BE84"/>
    <mergeCell ref="BF83:BF84"/>
    <mergeCell ref="BF55:BF56"/>
    <mergeCell ref="BC57:BC58"/>
    <mergeCell ref="BD57:BD58"/>
    <mergeCell ref="BE57:BE58"/>
    <mergeCell ref="BF57:BF58"/>
    <mergeCell ref="BE43:BE44"/>
    <mergeCell ref="BF43:BF44"/>
    <mergeCell ref="BC45:BC46"/>
    <mergeCell ref="BD45:BD46"/>
    <mergeCell ref="BE45:BE46"/>
    <mergeCell ref="BF45:BF46"/>
    <mergeCell ref="BC47:BC48"/>
    <mergeCell ref="BD47:BD48"/>
    <mergeCell ref="BE47:BE48"/>
    <mergeCell ref="BF47:BF48"/>
    <mergeCell ref="BD69:BD70"/>
    <mergeCell ref="BE69:BE70"/>
    <mergeCell ref="BF69:BF70"/>
    <mergeCell ref="BD61:BD62"/>
    <mergeCell ref="BE61:BE62"/>
    <mergeCell ref="BF61:BF62"/>
    <mergeCell ref="BC63:BC64"/>
    <mergeCell ref="BD63:BD64"/>
    <mergeCell ref="BE63:BE64"/>
    <mergeCell ref="BF63:BF64"/>
    <mergeCell ref="BC65:BC66"/>
    <mergeCell ref="BD65:BD66"/>
    <mergeCell ref="BE65:BE66"/>
    <mergeCell ref="BF65:BF66"/>
    <mergeCell ref="BC59:BC60"/>
    <mergeCell ref="BD59:BD60"/>
    <mergeCell ref="BE59:BE60"/>
    <mergeCell ref="BC21:BC22"/>
    <mergeCell ref="BD21:BD22"/>
    <mergeCell ref="BE21:BE22"/>
    <mergeCell ref="BF21:BF22"/>
    <mergeCell ref="AK71:AK74"/>
    <mergeCell ref="AL71:AL74"/>
    <mergeCell ref="AM71:AM74"/>
    <mergeCell ref="AJ75:AJ78"/>
    <mergeCell ref="AK75:AK78"/>
    <mergeCell ref="AL75:AL78"/>
    <mergeCell ref="AM75:AM78"/>
    <mergeCell ref="AJ15:AJ18"/>
    <mergeCell ref="AK15:AK18"/>
    <mergeCell ref="AL15:AL18"/>
    <mergeCell ref="AM15:AM18"/>
    <mergeCell ref="AJ19:AJ22"/>
    <mergeCell ref="AK19:AK22"/>
    <mergeCell ref="AL19:AL22"/>
    <mergeCell ref="AM19:AM22"/>
    <mergeCell ref="AJ23:AJ26"/>
    <mergeCell ref="AK23:AK26"/>
    <mergeCell ref="AL23:AL26"/>
    <mergeCell ref="AM23:AM26"/>
    <mergeCell ref="AX19:AX22"/>
    <mergeCell ref="AY19:AY22"/>
    <mergeCell ref="AY35:AY38"/>
    <mergeCell ref="BD53:BD54"/>
    <mergeCell ref="BE53:BE54"/>
    <mergeCell ref="BF53:BF54"/>
    <mergeCell ref="BC55:BC56"/>
    <mergeCell ref="BD55:BD56"/>
    <mergeCell ref="BE55:BE56"/>
    <mergeCell ref="BC7:BC8"/>
    <mergeCell ref="BD7:BD8"/>
    <mergeCell ref="BE7:BE8"/>
    <mergeCell ref="BF7:BF8"/>
    <mergeCell ref="BC9:BC10"/>
    <mergeCell ref="BD9:BD10"/>
    <mergeCell ref="BE9:BE10"/>
    <mergeCell ref="BF9:BF10"/>
    <mergeCell ref="BC11:BC12"/>
    <mergeCell ref="BD11:BD12"/>
    <mergeCell ref="BE11:BE12"/>
    <mergeCell ref="BE17:BE18"/>
    <mergeCell ref="BF17:BF18"/>
    <mergeCell ref="BC19:BC20"/>
    <mergeCell ref="BD19:BD20"/>
    <mergeCell ref="BE19:BE20"/>
    <mergeCell ref="BF19:BF20"/>
    <mergeCell ref="BT571:BT572"/>
    <mergeCell ref="BU571:BU574"/>
    <mergeCell ref="BV571:BV574"/>
    <mergeCell ref="BT573:BT574"/>
    <mergeCell ref="BT575:BT576"/>
    <mergeCell ref="BU575:BU578"/>
    <mergeCell ref="BV575:BV578"/>
    <mergeCell ref="BT577:BT578"/>
    <mergeCell ref="BU579:BU582"/>
    <mergeCell ref="BV579:BV582"/>
    <mergeCell ref="BT559:BT560"/>
    <mergeCell ref="BU559:BU562"/>
    <mergeCell ref="BV559:BV562"/>
    <mergeCell ref="BT561:BT562"/>
    <mergeCell ref="BT563:BT564"/>
    <mergeCell ref="BU563:BU566"/>
    <mergeCell ref="BV563:BV566"/>
    <mergeCell ref="BT565:BT566"/>
    <mergeCell ref="BT567:BT568"/>
    <mergeCell ref="BU567:BU570"/>
    <mergeCell ref="BV567:BV570"/>
    <mergeCell ref="BT569:BT570"/>
    <mergeCell ref="BT547:BT548"/>
    <mergeCell ref="BU547:BU550"/>
    <mergeCell ref="BV547:BV550"/>
    <mergeCell ref="BT549:BT550"/>
    <mergeCell ref="BT551:BT552"/>
    <mergeCell ref="BU551:BU554"/>
    <mergeCell ref="BV551:BV554"/>
    <mergeCell ref="BT553:BT554"/>
    <mergeCell ref="BT555:BT556"/>
    <mergeCell ref="BU555:BU558"/>
    <mergeCell ref="BV555:BV558"/>
    <mergeCell ref="BT557:BT558"/>
    <mergeCell ref="BT535:BT536"/>
    <mergeCell ref="BU535:BU538"/>
    <mergeCell ref="BV535:BV538"/>
    <mergeCell ref="BT537:BT538"/>
    <mergeCell ref="BT539:BT540"/>
    <mergeCell ref="BU539:BU542"/>
    <mergeCell ref="BV539:BV542"/>
    <mergeCell ref="BT541:BT542"/>
    <mergeCell ref="BT543:BT544"/>
    <mergeCell ref="BU543:BU546"/>
    <mergeCell ref="BV543:BV546"/>
    <mergeCell ref="BT545:BT546"/>
    <mergeCell ref="BT523:BT524"/>
    <mergeCell ref="BU523:BU526"/>
    <mergeCell ref="BV523:BV526"/>
    <mergeCell ref="BT525:BT526"/>
    <mergeCell ref="BT527:BT528"/>
    <mergeCell ref="BU527:BU530"/>
    <mergeCell ref="BV527:BV530"/>
    <mergeCell ref="BT529:BT530"/>
    <mergeCell ref="BT531:BT532"/>
    <mergeCell ref="BU531:BU534"/>
    <mergeCell ref="BV531:BV534"/>
    <mergeCell ref="BT533:BT534"/>
    <mergeCell ref="BT511:BT512"/>
    <mergeCell ref="BU511:BU514"/>
    <mergeCell ref="BV511:BV514"/>
    <mergeCell ref="BT513:BT514"/>
    <mergeCell ref="BT515:BT516"/>
    <mergeCell ref="BU515:BU518"/>
    <mergeCell ref="BV515:BV518"/>
    <mergeCell ref="BT517:BT518"/>
    <mergeCell ref="BT519:BT520"/>
    <mergeCell ref="BU519:BU522"/>
    <mergeCell ref="BV519:BV522"/>
    <mergeCell ref="BT521:BT522"/>
    <mergeCell ref="BT499:BT500"/>
    <mergeCell ref="BU499:BU502"/>
    <mergeCell ref="BV499:BV502"/>
    <mergeCell ref="BT501:BT502"/>
    <mergeCell ref="BT503:BT504"/>
    <mergeCell ref="BU503:BU506"/>
    <mergeCell ref="BV503:BV506"/>
    <mergeCell ref="BT505:BT506"/>
    <mergeCell ref="BU507:BU510"/>
    <mergeCell ref="BV507:BV510"/>
    <mergeCell ref="BT487:BT488"/>
    <mergeCell ref="BU487:BU490"/>
    <mergeCell ref="BV487:BV490"/>
    <mergeCell ref="BT489:BT490"/>
    <mergeCell ref="BT491:BT492"/>
    <mergeCell ref="BU491:BU494"/>
    <mergeCell ref="BV491:BV494"/>
    <mergeCell ref="BT493:BT494"/>
    <mergeCell ref="BT495:BT496"/>
    <mergeCell ref="BU495:BU498"/>
    <mergeCell ref="BV495:BV498"/>
    <mergeCell ref="BT497:BT498"/>
    <mergeCell ref="BT475:BT476"/>
    <mergeCell ref="BU475:BU478"/>
    <mergeCell ref="BV475:BV478"/>
    <mergeCell ref="BT477:BT478"/>
    <mergeCell ref="BT479:BT480"/>
    <mergeCell ref="BU479:BU482"/>
    <mergeCell ref="BV479:BV482"/>
    <mergeCell ref="BT481:BT482"/>
    <mergeCell ref="BT483:BT484"/>
    <mergeCell ref="BU483:BU486"/>
    <mergeCell ref="BV483:BV486"/>
    <mergeCell ref="BT485:BT486"/>
    <mergeCell ref="BT463:BT464"/>
    <mergeCell ref="BU463:BU466"/>
    <mergeCell ref="BV463:BV466"/>
    <mergeCell ref="BT465:BT466"/>
    <mergeCell ref="BT467:BT468"/>
    <mergeCell ref="BU467:BU470"/>
    <mergeCell ref="BV467:BV470"/>
    <mergeCell ref="BT469:BT470"/>
    <mergeCell ref="BT471:BT472"/>
    <mergeCell ref="BU471:BU474"/>
    <mergeCell ref="BV471:BV474"/>
    <mergeCell ref="BT473:BT474"/>
    <mergeCell ref="BT451:BT452"/>
    <mergeCell ref="BU451:BU454"/>
    <mergeCell ref="BV451:BV454"/>
    <mergeCell ref="BT453:BT454"/>
    <mergeCell ref="BT455:BT456"/>
    <mergeCell ref="BU455:BU458"/>
    <mergeCell ref="BV455:BV458"/>
    <mergeCell ref="BT457:BT458"/>
    <mergeCell ref="BT459:BT460"/>
    <mergeCell ref="BU459:BU462"/>
    <mergeCell ref="BV459:BV462"/>
    <mergeCell ref="BT461:BT462"/>
    <mergeCell ref="BT439:BT440"/>
    <mergeCell ref="BU439:BU442"/>
    <mergeCell ref="BV439:BV442"/>
    <mergeCell ref="BT441:BT442"/>
    <mergeCell ref="BT443:BT444"/>
    <mergeCell ref="BU443:BU446"/>
    <mergeCell ref="BV443:BV446"/>
    <mergeCell ref="BT445:BT446"/>
    <mergeCell ref="BT447:BT448"/>
    <mergeCell ref="BU447:BU450"/>
    <mergeCell ref="BV447:BV450"/>
    <mergeCell ref="BT449:BT450"/>
    <mergeCell ref="BT427:BT428"/>
    <mergeCell ref="BU427:BU430"/>
    <mergeCell ref="BV427:BV430"/>
    <mergeCell ref="BT429:BT430"/>
    <mergeCell ref="BT431:BT432"/>
    <mergeCell ref="BU431:BU434"/>
    <mergeCell ref="BV431:BV434"/>
    <mergeCell ref="BT433:BT434"/>
    <mergeCell ref="BU435:BU438"/>
    <mergeCell ref="BV435:BV438"/>
    <mergeCell ref="BT415:BT416"/>
    <mergeCell ref="BU415:BU418"/>
    <mergeCell ref="BV415:BV418"/>
    <mergeCell ref="BT417:BT418"/>
    <mergeCell ref="BT419:BT420"/>
    <mergeCell ref="BU419:BU422"/>
    <mergeCell ref="BV419:BV422"/>
    <mergeCell ref="BT421:BT422"/>
    <mergeCell ref="BT423:BT424"/>
    <mergeCell ref="BU423:BU426"/>
    <mergeCell ref="BV423:BV426"/>
    <mergeCell ref="BT425:BT426"/>
    <mergeCell ref="BT403:BT404"/>
    <mergeCell ref="BU403:BU406"/>
    <mergeCell ref="BV403:BV406"/>
    <mergeCell ref="BT405:BT406"/>
    <mergeCell ref="BT407:BT408"/>
    <mergeCell ref="BU407:BU410"/>
    <mergeCell ref="BV407:BV410"/>
    <mergeCell ref="BT409:BT410"/>
    <mergeCell ref="BT411:BT412"/>
    <mergeCell ref="BU411:BU414"/>
    <mergeCell ref="BV411:BV414"/>
    <mergeCell ref="BT413:BT414"/>
    <mergeCell ref="BT391:BT392"/>
    <mergeCell ref="BU391:BU394"/>
    <mergeCell ref="BV391:BV394"/>
    <mergeCell ref="BT393:BT394"/>
    <mergeCell ref="BT395:BT396"/>
    <mergeCell ref="BU395:BU398"/>
    <mergeCell ref="BV395:BV398"/>
    <mergeCell ref="BT397:BT398"/>
    <mergeCell ref="BT399:BT400"/>
    <mergeCell ref="BU399:BU402"/>
    <mergeCell ref="BV399:BV402"/>
    <mergeCell ref="BT401:BT402"/>
    <mergeCell ref="BT379:BT380"/>
    <mergeCell ref="BU379:BU382"/>
    <mergeCell ref="BV379:BV382"/>
    <mergeCell ref="BT381:BT382"/>
    <mergeCell ref="BT383:BT384"/>
    <mergeCell ref="BU383:BU386"/>
    <mergeCell ref="BV383:BV386"/>
    <mergeCell ref="BT385:BT386"/>
    <mergeCell ref="BT387:BT388"/>
    <mergeCell ref="BU387:BU390"/>
    <mergeCell ref="BV387:BV390"/>
    <mergeCell ref="BT389:BT390"/>
    <mergeCell ref="BT367:BT368"/>
    <mergeCell ref="BU367:BU370"/>
    <mergeCell ref="BV367:BV370"/>
    <mergeCell ref="BT369:BT370"/>
    <mergeCell ref="BT371:BT372"/>
    <mergeCell ref="BU371:BU374"/>
    <mergeCell ref="BV371:BV374"/>
    <mergeCell ref="BT373:BT374"/>
    <mergeCell ref="BT375:BT376"/>
    <mergeCell ref="BU375:BU378"/>
    <mergeCell ref="BV375:BV378"/>
    <mergeCell ref="BT377:BT378"/>
    <mergeCell ref="BT355:BT356"/>
    <mergeCell ref="BU355:BU358"/>
    <mergeCell ref="BV355:BV358"/>
    <mergeCell ref="BT357:BT358"/>
    <mergeCell ref="BT359:BT360"/>
    <mergeCell ref="BU359:BU362"/>
    <mergeCell ref="BV359:BV362"/>
    <mergeCell ref="BT361:BT362"/>
    <mergeCell ref="BU363:BU366"/>
    <mergeCell ref="BV363:BV366"/>
    <mergeCell ref="BT343:BT344"/>
    <mergeCell ref="BU343:BU346"/>
    <mergeCell ref="BV343:BV346"/>
    <mergeCell ref="BT345:BT346"/>
    <mergeCell ref="BT347:BT348"/>
    <mergeCell ref="BU347:BU350"/>
    <mergeCell ref="BV347:BV350"/>
    <mergeCell ref="BT349:BT350"/>
    <mergeCell ref="BT351:BT352"/>
    <mergeCell ref="BU351:BU354"/>
    <mergeCell ref="BV351:BV354"/>
    <mergeCell ref="BT353:BT354"/>
    <mergeCell ref="BT331:BT332"/>
    <mergeCell ref="BU331:BU334"/>
    <mergeCell ref="BV331:BV334"/>
    <mergeCell ref="BT333:BT334"/>
    <mergeCell ref="BT335:BT336"/>
    <mergeCell ref="BU335:BU338"/>
    <mergeCell ref="BV335:BV338"/>
    <mergeCell ref="BT337:BT338"/>
    <mergeCell ref="BT339:BT340"/>
    <mergeCell ref="BU339:BU342"/>
    <mergeCell ref="BV339:BV342"/>
    <mergeCell ref="BT341:BT342"/>
    <mergeCell ref="BT319:BT320"/>
    <mergeCell ref="BU319:BU322"/>
    <mergeCell ref="BV319:BV322"/>
    <mergeCell ref="BT321:BT322"/>
    <mergeCell ref="BT323:BT324"/>
    <mergeCell ref="BU323:BU326"/>
    <mergeCell ref="BV323:BV326"/>
    <mergeCell ref="BT325:BT326"/>
    <mergeCell ref="BT327:BT328"/>
    <mergeCell ref="BU327:BU330"/>
    <mergeCell ref="BV327:BV330"/>
    <mergeCell ref="BT329:BT330"/>
    <mergeCell ref="BT307:BT308"/>
    <mergeCell ref="BU307:BU310"/>
    <mergeCell ref="BV307:BV310"/>
    <mergeCell ref="BT309:BT310"/>
    <mergeCell ref="BT311:BT312"/>
    <mergeCell ref="BU311:BU314"/>
    <mergeCell ref="BV311:BV314"/>
    <mergeCell ref="BT313:BT314"/>
    <mergeCell ref="BT315:BT316"/>
    <mergeCell ref="BU315:BU318"/>
    <mergeCell ref="BV315:BV318"/>
    <mergeCell ref="BT317:BT318"/>
    <mergeCell ref="BT295:BT296"/>
    <mergeCell ref="BU295:BU298"/>
    <mergeCell ref="BV295:BV298"/>
    <mergeCell ref="BT297:BT298"/>
    <mergeCell ref="BT299:BT300"/>
    <mergeCell ref="BU299:BU302"/>
    <mergeCell ref="BV299:BV302"/>
    <mergeCell ref="BT301:BT302"/>
    <mergeCell ref="BT303:BT304"/>
    <mergeCell ref="BU303:BU306"/>
    <mergeCell ref="BV303:BV306"/>
    <mergeCell ref="BT305:BT306"/>
    <mergeCell ref="BT283:BT284"/>
    <mergeCell ref="BU283:BU286"/>
    <mergeCell ref="BV283:BV286"/>
    <mergeCell ref="BT285:BT286"/>
    <mergeCell ref="BT287:BT288"/>
    <mergeCell ref="BU287:BU290"/>
    <mergeCell ref="BV287:BV290"/>
    <mergeCell ref="BT289:BT290"/>
    <mergeCell ref="BU291:BU294"/>
    <mergeCell ref="BV291:BV294"/>
    <mergeCell ref="BT271:BT272"/>
    <mergeCell ref="BU271:BU274"/>
    <mergeCell ref="BV271:BV274"/>
    <mergeCell ref="BT273:BT274"/>
    <mergeCell ref="BT275:BT276"/>
    <mergeCell ref="BU275:BU278"/>
    <mergeCell ref="BV275:BV278"/>
    <mergeCell ref="BT277:BT278"/>
    <mergeCell ref="BT279:BT280"/>
    <mergeCell ref="BU279:BU282"/>
    <mergeCell ref="BV279:BV282"/>
    <mergeCell ref="BT281:BT282"/>
    <mergeCell ref="BT259:BT260"/>
    <mergeCell ref="BU259:BU262"/>
    <mergeCell ref="BV259:BV262"/>
    <mergeCell ref="BT261:BT262"/>
    <mergeCell ref="BT263:BT264"/>
    <mergeCell ref="BU263:BU266"/>
    <mergeCell ref="BV263:BV266"/>
    <mergeCell ref="BT265:BT266"/>
    <mergeCell ref="BT267:BT268"/>
    <mergeCell ref="BU267:BU270"/>
    <mergeCell ref="BV267:BV270"/>
    <mergeCell ref="BT269:BT270"/>
    <mergeCell ref="BT247:BT248"/>
    <mergeCell ref="BU247:BU250"/>
    <mergeCell ref="BV247:BV250"/>
    <mergeCell ref="BT249:BT250"/>
    <mergeCell ref="BT251:BT252"/>
    <mergeCell ref="BU251:BU254"/>
    <mergeCell ref="BV251:BV254"/>
    <mergeCell ref="BT253:BT254"/>
    <mergeCell ref="BT255:BT256"/>
    <mergeCell ref="BU255:BU258"/>
    <mergeCell ref="BV255:BV258"/>
    <mergeCell ref="BT257:BT258"/>
    <mergeCell ref="BT235:BT236"/>
    <mergeCell ref="BU235:BU238"/>
    <mergeCell ref="BV235:BV238"/>
    <mergeCell ref="BT237:BT238"/>
    <mergeCell ref="BT239:BT240"/>
    <mergeCell ref="BU239:BU242"/>
    <mergeCell ref="BV239:BV242"/>
    <mergeCell ref="BT241:BT242"/>
    <mergeCell ref="BT243:BT244"/>
    <mergeCell ref="BU243:BU246"/>
    <mergeCell ref="BV243:BV246"/>
    <mergeCell ref="BT245:BT246"/>
    <mergeCell ref="BT223:BT224"/>
    <mergeCell ref="BU223:BU226"/>
    <mergeCell ref="BV223:BV226"/>
    <mergeCell ref="BT225:BT226"/>
    <mergeCell ref="BT227:BT228"/>
    <mergeCell ref="BU227:BU230"/>
    <mergeCell ref="BV227:BV230"/>
    <mergeCell ref="BT229:BT230"/>
    <mergeCell ref="BT231:BT232"/>
    <mergeCell ref="BU231:BU234"/>
    <mergeCell ref="BV231:BV234"/>
    <mergeCell ref="BT233:BT234"/>
    <mergeCell ref="BT211:BT212"/>
    <mergeCell ref="BU211:BU214"/>
    <mergeCell ref="BV211:BV214"/>
    <mergeCell ref="BT213:BT214"/>
    <mergeCell ref="BT215:BT216"/>
    <mergeCell ref="BU215:BU218"/>
    <mergeCell ref="BV215:BV218"/>
    <mergeCell ref="BT217:BT218"/>
    <mergeCell ref="BU219:BU222"/>
    <mergeCell ref="BV219:BV222"/>
    <mergeCell ref="BT199:BT200"/>
    <mergeCell ref="BU199:BU202"/>
    <mergeCell ref="BV199:BV202"/>
    <mergeCell ref="BT201:BT202"/>
    <mergeCell ref="BT203:BT204"/>
    <mergeCell ref="BU203:BU206"/>
    <mergeCell ref="BV203:BV206"/>
    <mergeCell ref="BT205:BT206"/>
    <mergeCell ref="BT207:BT208"/>
    <mergeCell ref="BU207:BU210"/>
    <mergeCell ref="BV207:BV210"/>
    <mergeCell ref="BT209:BT210"/>
    <mergeCell ref="BT187:BT188"/>
    <mergeCell ref="BU187:BU190"/>
    <mergeCell ref="BV187:BV190"/>
    <mergeCell ref="BT189:BT190"/>
    <mergeCell ref="BT191:BT192"/>
    <mergeCell ref="BU191:BU194"/>
    <mergeCell ref="BV191:BV194"/>
    <mergeCell ref="BT193:BT194"/>
    <mergeCell ref="BT195:BT196"/>
    <mergeCell ref="BU195:BU198"/>
    <mergeCell ref="BV195:BV198"/>
    <mergeCell ref="BT197:BT198"/>
    <mergeCell ref="BT175:BT176"/>
    <mergeCell ref="BU175:BU178"/>
    <mergeCell ref="BV175:BV178"/>
    <mergeCell ref="BT177:BT178"/>
    <mergeCell ref="BT179:BT180"/>
    <mergeCell ref="BU179:BU182"/>
    <mergeCell ref="BV179:BV182"/>
    <mergeCell ref="BT181:BT182"/>
    <mergeCell ref="BT183:BT184"/>
    <mergeCell ref="BU183:BU186"/>
    <mergeCell ref="BV183:BV186"/>
    <mergeCell ref="BT185:BT186"/>
    <mergeCell ref="BT163:BT164"/>
    <mergeCell ref="BU163:BU166"/>
    <mergeCell ref="BV163:BV166"/>
    <mergeCell ref="BT165:BT166"/>
    <mergeCell ref="BT167:BT168"/>
    <mergeCell ref="BU167:BU170"/>
    <mergeCell ref="BV167:BV170"/>
    <mergeCell ref="BT169:BT170"/>
    <mergeCell ref="BT171:BT172"/>
    <mergeCell ref="BU171:BU174"/>
    <mergeCell ref="BV171:BV174"/>
    <mergeCell ref="BT173:BT174"/>
    <mergeCell ref="BT151:BT152"/>
    <mergeCell ref="BU151:BU154"/>
    <mergeCell ref="BV151:BV154"/>
    <mergeCell ref="BT153:BT154"/>
    <mergeCell ref="BT155:BT156"/>
    <mergeCell ref="BU155:BU158"/>
    <mergeCell ref="BV155:BV158"/>
    <mergeCell ref="BT157:BT158"/>
    <mergeCell ref="BT159:BT160"/>
    <mergeCell ref="BU159:BU162"/>
    <mergeCell ref="BV159:BV162"/>
    <mergeCell ref="BT161:BT162"/>
    <mergeCell ref="BT139:BT140"/>
    <mergeCell ref="BU139:BU142"/>
    <mergeCell ref="BV139:BV142"/>
    <mergeCell ref="BT141:BT142"/>
    <mergeCell ref="BT143:BT144"/>
    <mergeCell ref="BU143:BU146"/>
    <mergeCell ref="BV143:BV146"/>
    <mergeCell ref="BT145:BT146"/>
    <mergeCell ref="BU147:BU150"/>
    <mergeCell ref="BV147:BV150"/>
    <mergeCell ref="BT127:BT128"/>
    <mergeCell ref="BU127:BU130"/>
    <mergeCell ref="BV127:BV130"/>
    <mergeCell ref="BT129:BT130"/>
    <mergeCell ref="BT131:BT132"/>
    <mergeCell ref="BU131:BU134"/>
    <mergeCell ref="BV131:BV134"/>
    <mergeCell ref="BT133:BT134"/>
    <mergeCell ref="BT135:BT136"/>
    <mergeCell ref="BU135:BU138"/>
    <mergeCell ref="BV135:BV138"/>
    <mergeCell ref="BT137:BT138"/>
    <mergeCell ref="BT115:BT116"/>
    <mergeCell ref="BU115:BU118"/>
    <mergeCell ref="BV115:BV118"/>
    <mergeCell ref="BT117:BT118"/>
    <mergeCell ref="BT119:BT120"/>
    <mergeCell ref="BU119:BU122"/>
    <mergeCell ref="BV119:BV122"/>
    <mergeCell ref="BT121:BT122"/>
    <mergeCell ref="BT123:BT124"/>
    <mergeCell ref="BU123:BU126"/>
    <mergeCell ref="BV123:BV126"/>
    <mergeCell ref="BT125:BT126"/>
    <mergeCell ref="BT103:BT104"/>
    <mergeCell ref="BU103:BU106"/>
    <mergeCell ref="BV103:BV106"/>
    <mergeCell ref="BT105:BT106"/>
    <mergeCell ref="BT107:BT108"/>
    <mergeCell ref="BU107:BU110"/>
    <mergeCell ref="BV107:BV110"/>
    <mergeCell ref="BT109:BT110"/>
    <mergeCell ref="BT111:BT112"/>
    <mergeCell ref="BU111:BU114"/>
    <mergeCell ref="BV111:BV114"/>
    <mergeCell ref="BT113:BT114"/>
    <mergeCell ref="BT91:BT92"/>
    <mergeCell ref="BU91:BU94"/>
    <mergeCell ref="BV91:BV94"/>
    <mergeCell ref="BT93:BT94"/>
    <mergeCell ref="BT95:BT96"/>
    <mergeCell ref="BU95:BU98"/>
    <mergeCell ref="BV95:BV98"/>
    <mergeCell ref="BT97:BT98"/>
    <mergeCell ref="BT99:BT100"/>
    <mergeCell ref="BU99:BU102"/>
    <mergeCell ref="BV99:BV102"/>
    <mergeCell ref="BT101:BT102"/>
    <mergeCell ref="BT79:BT80"/>
    <mergeCell ref="BU79:BU82"/>
    <mergeCell ref="BV79:BV82"/>
    <mergeCell ref="BT81:BT82"/>
    <mergeCell ref="BT83:BT84"/>
    <mergeCell ref="BU83:BU86"/>
    <mergeCell ref="BV83:BV86"/>
    <mergeCell ref="BT85:BT86"/>
    <mergeCell ref="BT87:BT88"/>
    <mergeCell ref="BU87:BU90"/>
    <mergeCell ref="BV87:BV90"/>
    <mergeCell ref="BT89:BT90"/>
    <mergeCell ref="BT39:BT40"/>
    <mergeCell ref="BU39:BU42"/>
    <mergeCell ref="BV39:BV42"/>
    <mergeCell ref="BT41:BT42"/>
    <mergeCell ref="BT67:BT68"/>
    <mergeCell ref="BU67:BU70"/>
    <mergeCell ref="BV67:BV70"/>
    <mergeCell ref="BT69:BT70"/>
    <mergeCell ref="BT71:BT72"/>
    <mergeCell ref="BU71:BU74"/>
    <mergeCell ref="BV71:BV74"/>
    <mergeCell ref="BT73:BT74"/>
    <mergeCell ref="BU75:BU78"/>
    <mergeCell ref="BV75:BV78"/>
    <mergeCell ref="BT55:BT56"/>
    <mergeCell ref="BU55:BU58"/>
    <mergeCell ref="BV55:BV58"/>
    <mergeCell ref="BT57:BT58"/>
    <mergeCell ref="BT59:BT60"/>
    <mergeCell ref="BU59:BU62"/>
    <mergeCell ref="BV59:BV62"/>
    <mergeCell ref="BT61:BT62"/>
    <mergeCell ref="BT63:BT64"/>
    <mergeCell ref="BU63:BU66"/>
    <mergeCell ref="BV63:BV66"/>
    <mergeCell ref="BT65:BT66"/>
    <mergeCell ref="BV23:BV26"/>
    <mergeCell ref="BT25:BT26"/>
    <mergeCell ref="BT27:BT28"/>
    <mergeCell ref="BU27:BU30"/>
    <mergeCell ref="BV27:BV30"/>
    <mergeCell ref="BT29:BT30"/>
    <mergeCell ref="BS43:BS46"/>
    <mergeCell ref="BS47:BS50"/>
    <mergeCell ref="BS51:BS54"/>
    <mergeCell ref="BS55:BS58"/>
    <mergeCell ref="BS59:BS62"/>
    <mergeCell ref="BS63:BS66"/>
    <mergeCell ref="BT43:BT44"/>
    <mergeCell ref="BU43:BU46"/>
    <mergeCell ref="BV43:BV46"/>
    <mergeCell ref="BT45:BT46"/>
    <mergeCell ref="BT47:BT48"/>
    <mergeCell ref="BU47:BU50"/>
    <mergeCell ref="BV47:BV50"/>
    <mergeCell ref="BT49:BT50"/>
    <mergeCell ref="BT51:BT52"/>
    <mergeCell ref="BU51:BU54"/>
    <mergeCell ref="BV51:BV54"/>
    <mergeCell ref="BT53:BT54"/>
    <mergeCell ref="BT31:BT32"/>
    <mergeCell ref="BU31:BU34"/>
    <mergeCell ref="BV31:BV34"/>
    <mergeCell ref="BT33:BT34"/>
    <mergeCell ref="BT35:BT36"/>
    <mergeCell ref="BU35:BU38"/>
    <mergeCell ref="BV35:BV38"/>
    <mergeCell ref="BT37:BT38"/>
    <mergeCell ref="BS67:BS70"/>
    <mergeCell ref="BS71:BS74"/>
    <mergeCell ref="BT1:BV2"/>
    <mergeCell ref="BV3:BV4"/>
    <mergeCell ref="BT5:BV5"/>
    <mergeCell ref="BT7:BT8"/>
    <mergeCell ref="BU7:BU10"/>
    <mergeCell ref="BV7:BV10"/>
    <mergeCell ref="BT9:BT10"/>
    <mergeCell ref="BT11:BT12"/>
    <mergeCell ref="BU11:BU14"/>
    <mergeCell ref="BV11:BV14"/>
    <mergeCell ref="BT13:BT14"/>
    <mergeCell ref="BT15:BT16"/>
    <mergeCell ref="BU15:BU18"/>
    <mergeCell ref="BV15:BV18"/>
    <mergeCell ref="BT17:BT18"/>
    <mergeCell ref="BT19:BT20"/>
    <mergeCell ref="BS7:BS10"/>
    <mergeCell ref="BS11:BS14"/>
    <mergeCell ref="BS15:BS18"/>
    <mergeCell ref="BS19:BS22"/>
    <mergeCell ref="BS23:BS26"/>
    <mergeCell ref="BS27:BS30"/>
    <mergeCell ref="BS31:BS34"/>
    <mergeCell ref="BS35:BS38"/>
    <mergeCell ref="BS39:BS42"/>
    <mergeCell ref="BU19:BU22"/>
    <mergeCell ref="BV19:BV22"/>
    <mergeCell ref="BT21:BT22"/>
    <mergeCell ref="BT23:BT24"/>
    <mergeCell ref="BU23:BU26"/>
    <mergeCell ref="S1:T2"/>
    <mergeCell ref="W1:AB2"/>
    <mergeCell ref="I5:J5"/>
    <mergeCell ref="L5:N5"/>
    <mergeCell ref="O5:Q5"/>
    <mergeCell ref="S5:T5"/>
    <mergeCell ref="W5:AB5"/>
    <mergeCell ref="T3:T4"/>
    <mergeCell ref="Y3:Y4"/>
    <mergeCell ref="AB3:AB4"/>
    <mergeCell ref="B1:B4"/>
    <mergeCell ref="C1:C4"/>
    <mergeCell ref="D1:D4"/>
    <mergeCell ref="E1:E4"/>
    <mergeCell ref="G1:J1"/>
    <mergeCell ref="L1:Q1"/>
    <mergeCell ref="G3:H3"/>
    <mergeCell ref="I3:J3"/>
    <mergeCell ref="G2:H2"/>
    <mergeCell ref="I2:J2"/>
    <mergeCell ref="L2:N2"/>
    <mergeCell ref="O2:Q2"/>
    <mergeCell ref="G5:H5"/>
    <mergeCell ref="BR1:BR4"/>
    <mergeCell ref="BH1:BH4"/>
    <mergeCell ref="BJ1:BJ4"/>
    <mergeCell ref="BL1:BL4"/>
    <mergeCell ref="AD5:AG5"/>
    <mergeCell ref="AI5:AM5"/>
    <mergeCell ref="AO5:AS5"/>
    <mergeCell ref="AW5:AY5"/>
    <mergeCell ref="BN5:BP5"/>
    <mergeCell ref="AD1:AE2"/>
    <mergeCell ref="AI1:AM1"/>
    <mergeCell ref="AO1:AS1"/>
    <mergeCell ref="AU1:AU2"/>
    <mergeCell ref="AP3:AQ3"/>
    <mergeCell ref="AR3:AS3"/>
    <mergeCell ref="AY3:AY4"/>
    <mergeCell ref="BN1:BP2"/>
    <mergeCell ref="BP3:BP4"/>
    <mergeCell ref="AG3:AG4"/>
    <mergeCell ref="AJ3:AK3"/>
    <mergeCell ref="AL3:AM3"/>
    <mergeCell ref="AJ2:AM2"/>
    <mergeCell ref="AP2:AS2"/>
    <mergeCell ref="AW1:AY2"/>
    <mergeCell ref="BA1:BA4"/>
    <mergeCell ref="BC1:BF1"/>
    <mergeCell ref="BC2:BC4"/>
    <mergeCell ref="BD2:BD4"/>
    <mergeCell ref="BE2:BE4"/>
    <mergeCell ref="BF2:BF4"/>
    <mergeCell ref="BC5:BF5"/>
    <mergeCell ref="B7:B78"/>
    <mergeCell ref="C7:C10"/>
    <mergeCell ref="D7:D8"/>
    <mergeCell ref="U7:U78"/>
    <mergeCell ref="X7:X78"/>
    <mergeCell ref="AN7:AN10"/>
    <mergeCell ref="AT7:AT78"/>
    <mergeCell ref="AV7:AV10"/>
    <mergeCell ref="AW7:AW10"/>
    <mergeCell ref="C15:C18"/>
    <mergeCell ref="D15:D16"/>
    <mergeCell ref="AC15:AC16"/>
    <mergeCell ref="AD15:AD16"/>
    <mergeCell ref="AF15:AF18"/>
    <mergeCell ref="AG15:AG18"/>
    <mergeCell ref="D17:D18"/>
    <mergeCell ref="AC17:AC18"/>
    <mergeCell ref="AD17:AD18"/>
    <mergeCell ref="AH19:AH22"/>
    <mergeCell ref="AN19:AN22"/>
    <mergeCell ref="AV19:AV22"/>
    <mergeCell ref="AW19:AW22"/>
    <mergeCell ref="AH27:AH30"/>
    <mergeCell ref="AN27:AN30"/>
    <mergeCell ref="C19:C22"/>
    <mergeCell ref="D19:D20"/>
    <mergeCell ref="W19:W21"/>
    <mergeCell ref="Y19:Y21"/>
    <mergeCell ref="AC19:AC20"/>
    <mergeCell ref="AD19:AD20"/>
    <mergeCell ref="D21:D22"/>
    <mergeCell ref="AC21:AC22"/>
    <mergeCell ref="AX7:AX10"/>
    <mergeCell ref="AY7:AY10"/>
    <mergeCell ref="AN11:AN14"/>
    <mergeCell ref="AV11:AV14"/>
    <mergeCell ref="AW11:AW14"/>
    <mergeCell ref="AX11:AX14"/>
    <mergeCell ref="C11:C14"/>
    <mergeCell ref="D11:D12"/>
    <mergeCell ref="AC11:AC12"/>
    <mergeCell ref="D13:D14"/>
    <mergeCell ref="AC13:AC14"/>
    <mergeCell ref="AD13:AD14"/>
    <mergeCell ref="AJ7:AJ10"/>
    <mergeCell ref="AK7:AK10"/>
    <mergeCell ref="AL7:AL10"/>
    <mergeCell ref="AM7:AM10"/>
    <mergeCell ref="AJ11:AJ14"/>
    <mergeCell ref="AK11:AK14"/>
    <mergeCell ref="AL11:AL14"/>
    <mergeCell ref="AM11:AM14"/>
    <mergeCell ref="AD11:AD12"/>
    <mergeCell ref="AF11:AF14"/>
    <mergeCell ref="AG11:AG14"/>
    <mergeCell ref="D9:D10"/>
    <mergeCell ref="AC9:AC10"/>
    <mergeCell ref="AD9:AD10"/>
    <mergeCell ref="BR9:BR10"/>
    <mergeCell ref="BM7:BM10"/>
    <mergeCell ref="BN7:BN10"/>
    <mergeCell ref="BO7:BO10"/>
    <mergeCell ref="BP7:BP10"/>
    <mergeCell ref="BQ7:BQ10"/>
    <mergeCell ref="BR7:BR8"/>
    <mergeCell ref="AZ7:AZ78"/>
    <mergeCell ref="BB7:BB10"/>
    <mergeCell ref="BG7:BG10"/>
    <mergeCell ref="BI7:BI10"/>
    <mergeCell ref="BK7:BK10"/>
    <mergeCell ref="AU16:AU18"/>
    <mergeCell ref="BA16:BA18"/>
    <mergeCell ref="AG19:AG22"/>
    <mergeCell ref="BR13:BR14"/>
    <mergeCell ref="BM11:BM14"/>
    <mergeCell ref="BN11:BN14"/>
    <mergeCell ref="BO11:BO14"/>
    <mergeCell ref="BP11:BP14"/>
    <mergeCell ref="BQ11:BQ14"/>
    <mergeCell ref="BR11:BR12"/>
    <mergeCell ref="AY11:AY14"/>
    <mergeCell ref="BB11:BB14"/>
    <mergeCell ref="BG11:BG14"/>
    <mergeCell ref="BI11:BI14"/>
    <mergeCell ref="BK11:BK14"/>
    <mergeCell ref="BF11:BF12"/>
    <mergeCell ref="BC13:BC14"/>
    <mergeCell ref="BD13:BD14"/>
    <mergeCell ref="BE13:BE14"/>
    <mergeCell ref="BF13:BF14"/>
    <mergeCell ref="BR17:BR18"/>
    <mergeCell ref="BM15:BM18"/>
    <mergeCell ref="BN15:BN18"/>
    <mergeCell ref="BO15:BO18"/>
    <mergeCell ref="BP15:BP18"/>
    <mergeCell ref="BQ15:BQ18"/>
    <mergeCell ref="BR15:BR16"/>
    <mergeCell ref="AN15:AN18"/>
    <mergeCell ref="AV15:AV18"/>
    <mergeCell ref="AW15:AW18"/>
    <mergeCell ref="AX15:AX18"/>
    <mergeCell ref="AY15:AY18"/>
    <mergeCell ref="BB15:BB18"/>
    <mergeCell ref="BG15:BG18"/>
    <mergeCell ref="BI15:BI18"/>
    <mergeCell ref="BK15:BK18"/>
    <mergeCell ref="BC15:BC16"/>
    <mergeCell ref="BD15:BD16"/>
    <mergeCell ref="BE15:BE16"/>
    <mergeCell ref="BF15:BF16"/>
    <mergeCell ref="BC17:BC18"/>
    <mergeCell ref="BD17:BD18"/>
    <mergeCell ref="AD21:AD22"/>
    <mergeCell ref="AA7:AA78"/>
    <mergeCell ref="AC7:AC8"/>
    <mergeCell ref="AD7:AD8"/>
    <mergeCell ref="AF7:AF10"/>
    <mergeCell ref="AG7:AG10"/>
    <mergeCell ref="AH7:AH10"/>
    <mergeCell ref="AH11:AH14"/>
    <mergeCell ref="AH15:AH18"/>
    <mergeCell ref="AF19:AF22"/>
    <mergeCell ref="AH23:AH26"/>
    <mergeCell ref="AN23:AN26"/>
    <mergeCell ref="AV23:AV26"/>
    <mergeCell ref="AW23:AW26"/>
    <mergeCell ref="BN19:BN22"/>
    <mergeCell ref="BO19:BO22"/>
    <mergeCell ref="BP19:BP22"/>
    <mergeCell ref="BE23:BE24"/>
    <mergeCell ref="BF23:BF24"/>
    <mergeCell ref="BC25:BC26"/>
    <mergeCell ref="BD25:BD26"/>
    <mergeCell ref="BE25:BE26"/>
    <mergeCell ref="BF25:BF26"/>
    <mergeCell ref="AV27:AV30"/>
    <mergeCell ref="AW27:AW30"/>
    <mergeCell ref="AX27:AX30"/>
    <mergeCell ref="AY27:AY30"/>
    <mergeCell ref="AH35:AH38"/>
    <mergeCell ref="AN35:AN38"/>
    <mergeCell ref="AV35:AV38"/>
    <mergeCell ref="AW35:AW38"/>
    <mergeCell ref="AX35:AX38"/>
    <mergeCell ref="BQ19:BQ22"/>
    <mergeCell ref="BR19:BR20"/>
    <mergeCell ref="BR21:BR22"/>
    <mergeCell ref="BB19:BB22"/>
    <mergeCell ref="BG19:BG22"/>
    <mergeCell ref="BI19:BI22"/>
    <mergeCell ref="BK19:BK22"/>
    <mergeCell ref="BM19:BM22"/>
    <mergeCell ref="AX23:AX26"/>
    <mergeCell ref="AY23:AY26"/>
    <mergeCell ref="C23:C26"/>
    <mergeCell ref="D23:D24"/>
    <mergeCell ref="AC23:AC24"/>
    <mergeCell ref="AD23:AD24"/>
    <mergeCell ref="AF23:AF26"/>
    <mergeCell ref="AG23:AG26"/>
    <mergeCell ref="D25:D26"/>
    <mergeCell ref="AC25:AC26"/>
    <mergeCell ref="AD25:AD26"/>
    <mergeCell ref="BN23:BN26"/>
    <mergeCell ref="BO23:BO26"/>
    <mergeCell ref="BP23:BP26"/>
    <mergeCell ref="BQ23:BQ26"/>
    <mergeCell ref="BR23:BR24"/>
    <mergeCell ref="BR25:BR26"/>
    <mergeCell ref="BB23:BB26"/>
    <mergeCell ref="BG23:BG26"/>
    <mergeCell ref="BI23:BI26"/>
    <mergeCell ref="BK23:BK26"/>
    <mergeCell ref="BM23:BM26"/>
    <mergeCell ref="BC23:BC24"/>
    <mergeCell ref="BD23:BD24"/>
    <mergeCell ref="C27:C30"/>
    <mergeCell ref="D27:D28"/>
    <mergeCell ref="AC27:AC28"/>
    <mergeCell ref="AD27:AD28"/>
    <mergeCell ref="AF27:AF30"/>
    <mergeCell ref="AG27:AG30"/>
    <mergeCell ref="D29:D30"/>
    <mergeCell ref="AC29:AC30"/>
    <mergeCell ref="AD29:AD30"/>
    <mergeCell ref="AJ27:AJ30"/>
    <mergeCell ref="AK27:AK30"/>
    <mergeCell ref="AL27:AL30"/>
    <mergeCell ref="AM27:AM30"/>
    <mergeCell ref="BN27:BN30"/>
    <mergeCell ref="BO27:BO30"/>
    <mergeCell ref="BP27:BP30"/>
    <mergeCell ref="BQ27:BQ30"/>
    <mergeCell ref="BR27:BR28"/>
    <mergeCell ref="BR29:BR30"/>
    <mergeCell ref="BB27:BB30"/>
    <mergeCell ref="BG27:BG30"/>
    <mergeCell ref="BI27:BI30"/>
    <mergeCell ref="BK27:BK30"/>
    <mergeCell ref="BM27:BM30"/>
    <mergeCell ref="BC27:BC28"/>
    <mergeCell ref="BD27:BD28"/>
    <mergeCell ref="BE27:BE28"/>
    <mergeCell ref="BF27:BF28"/>
    <mergeCell ref="BC29:BC30"/>
    <mergeCell ref="BD29:BD30"/>
    <mergeCell ref="BE29:BE30"/>
    <mergeCell ref="BF29:BF30"/>
    <mergeCell ref="AH31:AH34"/>
    <mergeCell ref="AN31:AN34"/>
    <mergeCell ref="AV31:AV34"/>
    <mergeCell ref="AW31:AW34"/>
    <mergeCell ref="AX31:AX34"/>
    <mergeCell ref="AY31:AY34"/>
    <mergeCell ref="BR31:BR32"/>
    <mergeCell ref="BR33:BR34"/>
    <mergeCell ref="C31:C34"/>
    <mergeCell ref="D31:D32"/>
    <mergeCell ref="AC31:AC32"/>
    <mergeCell ref="AD31:AD32"/>
    <mergeCell ref="AF31:AF34"/>
    <mergeCell ref="AG31:AG34"/>
    <mergeCell ref="D33:D34"/>
    <mergeCell ref="AC33:AC34"/>
    <mergeCell ref="AD33:AD34"/>
    <mergeCell ref="AJ31:AJ34"/>
    <mergeCell ref="AK31:AK34"/>
    <mergeCell ref="AL31:AL34"/>
    <mergeCell ref="AM31:AM34"/>
    <mergeCell ref="BN31:BN34"/>
    <mergeCell ref="BO31:BO34"/>
    <mergeCell ref="BP31:BP34"/>
    <mergeCell ref="BQ31:BQ34"/>
    <mergeCell ref="BB31:BB34"/>
    <mergeCell ref="BG31:BG34"/>
    <mergeCell ref="BI31:BI34"/>
    <mergeCell ref="BK31:BK34"/>
    <mergeCell ref="BM31:BM34"/>
    <mergeCell ref="BC31:BC32"/>
    <mergeCell ref="BD31:BD32"/>
    <mergeCell ref="BE31:BE32"/>
    <mergeCell ref="BF31:BF32"/>
    <mergeCell ref="BC33:BC34"/>
    <mergeCell ref="BD33:BD34"/>
    <mergeCell ref="BE33:BE34"/>
    <mergeCell ref="BF33:BF34"/>
    <mergeCell ref="C35:C38"/>
    <mergeCell ref="D35:D36"/>
    <mergeCell ref="AC35:AC36"/>
    <mergeCell ref="AD35:AD36"/>
    <mergeCell ref="AF35:AF38"/>
    <mergeCell ref="AG35:AG38"/>
    <mergeCell ref="D37:D38"/>
    <mergeCell ref="AC37:AC38"/>
    <mergeCell ref="AD37:AD38"/>
    <mergeCell ref="AJ35:AJ38"/>
    <mergeCell ref="AK35:AK38"/>
    <mergeCell ref="AL35:AL38"/>
    <mergeCell ref="AM35:AM38"/>
    <mergeCell ref="BN35:BN38"/>
    <mergeCell ref="BO35:BO38"/>
    <mergeCell ref="BP35:BP38"/>
    <mergeCell ref="BQ35:BQ38"/>
    <mergeCell ref="BR35:BR36"/>
    <mergeCell ref="BR37:BR38"/>
    <mergeCell ref="BB35:BB38"/>
    <mergeCell ref="BG35:BG38"/>
    <mergeCell ref="BI35:BI38"/>
    <mergeCell ref="BK35:BK38"/>
    <mergeCell ref="BM35:BM38"/>
    <mergeCell ref="BC35:BC36"/>
    <mergeCell ref="BD35:BD36"/>
    <mergeCell ref="BE35:BE36"/>
    <mergeCell ref="BF35:BF36"/>
    <mergeCell ref="BC37:BC38"/>
    <mergeCell ref="BD37:BD38"/>
    <mergeCell ref="BE37:BE38"/>
    <mergeCell ref="BF37:BF38"/>
    <mergeCell ref="AH39:AH42"/>
    <mergeCell ref="AN39:AN42"/>
    <mergeCell ref="AV39:AV42"/>
    <mergeCell ref="AW39:AW42"/>
    <mergeCell ref="AX39:AX42"/>
    <mergeCell ref="AY39:AY42"/>
    <mergeCell ref="BA41:BA42"/>
    <mergeCell ref="BR41:BR42"/>
    <mergeCell ref="BP39:BP42"/>
    <mergeCell ref="BQ39:BQ42"/>
    <mergeCell ref="BR39:BR40"/>
    <mergeCell ref="AJ39:AJ42"/>
    <mergeCell ref="AK39:AK42"/>
    <mergeCell ref="AL39:AL42"/>
    <mergeCell ref="AM39:AM42"/>
    <mergeCell ref="BC39:BC40"/>
    <mergeCell ref="BD39:BD40"/>
    <mergeCell ref="BE39:BE40"/>
    <mergeCell ref="BF39:BF40"/>
    <mergeCell ref="BC41:BC42"/>
    <mergeCell ref="BD41:BD42"/>
    <mergeCell ref="BE41:BE42"/>
    <mergeCell ref="BF41:BF42"/>
    <mergeCell ref="C43:C46"/>
    <mergeCell ref="D43:D44"/>
    <mergeCell ref="AC43:AC46"/>
    <mergeCell ref="AF43:AF46"/>
    <mergeCell ref="AH43:AH46"/>
    <mergeCell ref="AN43:AN46"/>
    <mergeCell ref="AV43:AV46"/>
    <mergeCell ref="BN39:BN42"/>
    <mergeCell ref="BO39:BO42"/>
    <mergeCell ref="C39:C42"/>
    <mergeCell ref="D39:D40"/>
    <mergeCell ref="AC39:AC40"/>
    <mergeCell ref="AD39:AD40"/>
    <mergeCell ref="AF39:AF42"/>
    <mergeCell ref="AG39:AG42"/>
    <mergeCell ref="D41:D42"/>
    <mergeCell ref="AC41:AC42"/>
    <mergeCell ref="AD41:AD42"/>
    <mergeCell ref="BB39:BB42"/>
    <mergeCell ref="BG39:BG42"/>
    <mergeCell ref="BI39:BI42"/>
    <mergeCell ref="BK39:BK42"/>
    <mergeCell ref="BM39:BM42"/>
    <mergeCell ref="BP43:BP46"/>
    <mergeCell ref="BQ43:BQ46"/>
    <mergeCell ref="BR43:BR44"/>
    <mergeCell ref="D45:D46"/>
    <mergeCell ref="BR45:BR46"/>
    <mergeCell ref="BG43:BG46"/>
    <mergeCell ref="BI43:BI46"/>
    <mergeCell ref="BK43:BK46"/>
    <mergeCell ref="BM43:BM46"/>
    <mergeCell ref="BN43:BN46"/>
    <mergeCell ref="BO43:BO46"/>
    <mergeCell ref="AW43:AW46"/>
    <mergeCell ref="AX43:AX46"/>
    <mergeCell ref="AY43:AY46"/>
    <mergeCell ref="BA43:BA44"/>
    <mergeCell ref="BB43:BB46"/>
    <mergeCell ref="AJ43:AJ46"/>
    <mergeCell ref="AK43:AK46"/>
    <mergeCell ref="AL43:AL46"/>
    <mergeCell ref="AM43:AM46"/>
    <mergeCell ref="BC43:BC44"/>
    <mergeCell ref="BD43:BD44"/>
    <mergeCell ref="AX47:AX50"/>
    <mergeCell ref="AY47:AY50"/>
    <mergeCell ref="BB47:BB50"/>
    <mergeCell ref="D47:D48"/>
    <mergeCell ref="AC47:AC50"/>
    <mergeCell ref="AF47:AF50"/>
    <mergeCell ref="AH47:AH50"/>
    <mergeCell ref="AN47:AN50"/>
    <mergeCell ref="AJ47:AJ50"/>
    <mergeCell ref="AK47:AK50"/>
    <mergeCell ref="AL47:AL50"/>
    <mergeCell ref="AM47:AM50"/>
    <mergeCell ref="BC49:BC50"/>
    <mergeCell ref="BD49:BD50"/>
    <mergeCell ref="BE49:BE50"/>
    <mergeCell ref="BF49:BF50"/>
    <mergeCell ref="C51:C54"/>
    <mergeCell ref="D51:D52"/>
    <mergeCell ref="AC51:AC54"/>
    <mergeCell ref="AF51:AF54"/>
    <mergeCell ref="AH51:AH54"/>
    <mergeCell ref="AN51:AN54"/>
    <mergeCell ref="AL51:AL54"/>
    <mergeCell ref="AM51:AM54"/>
    <mergeCell ref="BC51:BC52"/>
    <mergeCell ref="BD51:BD52"/>
    <mergeCell ref="BE51:BE52"/>
    <mergeCell ref="BF51:BF52"/>
    <mergeCell ref="BC53:BC54"/>
    <mergeCell ref="BP47:BP50"/>
    <mergeCell ref="BQ47:BQ50"/>
    <mergeCell ref="BR47:BR48"/>
    <mergeCell ref="C47:C50"/>
    <mergeCell ref="BP51:BP54"/>
    <mergeCell ref="BQ51:BQ54"/>
    <mergeCell ref="BR51:BR52"/>
    <mergeCell ref="D49:D50"/>
    <mergeCell ref="BR49:BR50"/>
    <mergeCell ref="BG47:BG50"/>
    <mergeCell ref="BI47:BI50"/>
    <mergeCell ref="BK47:BK50"/>
    <mergeCell ref="BM47:BM50"/>
    <mergeCell ref="BN47:BN50"/>
    <mergeCell ref="BO47:BO50"/>
    <mergeCell ref="AV47:AV50"/>
    <mergeCell ref="AW47:AW50"/>
    <mergeCell ref="D53:D54"/>
    <mergeCell ref="BR53:BR54"/>
    <mergeCell ref="BG51:BG54"/>
    <mergeCell ref="BI51:BI54"/>
    <mergeCell ref="BK51:BK54"/>
    <mergeCell ref="BM51:BM54"/>
    <mergeCell ref="BN51:BN54"/>
    <mergeCell ref="BO51:BO54"/>
    <mergeCell ref="AV51:AV54"/>
    <mergeCell ref="AW51:AW54"/>
    <mergeCell ref="AX51:AX54"/>
    <mergeCell ref="AY51:AY54"/>
    <mergeCell ref="BB51:BB54"/>
    <mergeCell ref="AJ51:AJ54"/>
    <mergeCell ref="AK51:AK54"/>
    <mergeCell ref="AX55:AX58"/>
    <mergeCell ref="AY55:AY58"/>
    <mergeCell ref="BB55:BB58"/>
    <mergeCell ref="D55:D56"/>
    <mergeCell ref="AC55:AC58"/>
    <mergeCell ref="AF55:AF58"/>
    <mergeCell ref="AH55:AH58"/>
    <mergeCell ref="AN55:AN58"/>
    <mergeCell ref="AJ55:AJ58"/>
    <mergeCell ref="AK55:AK58"/>
    <mergeCell ref="AL55:AL58"/>
    <mergeCell ref="AM55:AM58"/>
    <mergeCell ref="C59:C62"/>
    <mergeCell ref="D59:D60"/>
    <mergeCell ref="AC59:AC62"/>
    <mergeCell ref="AF59:AF62"/>
    <mergeCell ref="AH59:AH62"/>
    <mergeCell ref="AN59:AN62"/>
    <mergeCell ref="AL59:AL62"/>
    <mergeCell ref="AM59:AM62"/>
    <mergeCell ref="BP55:BP58"/>
    <mergeCell ref="BQ55:BQ58"/>
    <mergeCell ref="BR55:BR56"/>
    <mergeCell ref="C55:C58"/>
    <mergeCell ref="BP59:BP62"/>
    <mergeCell ref="BQ59:BQ62"/>
    <mergeCell ref="BR59:BR60"/>
    <mergeCell ref="D57:D58"/>
    <mergeCell ref="BR57:BR58"/>
    <mergeCell ref="BG55:BG58"/>
    <mergeCell ref="BI55:BI58"/>
    <mergeCell ref="BK55:BK58"/>
    <mergeCell ref="BM55:BM58"/>
    <mergeCell ref="BN55:BN58"/>
    <mergeCell ref="BO55:BO58"/>
    <mergeCell ref="AV55:AV58"/>
    <mergeCell ref="AW55:AW58"/>
    <mergeCell ref="D61:D62"/>
    <mergeCell ref="BR61:BR62"/>
    <mergeCell ref="BG59:BG62"/>
    <mergeCell ref="BI59:BI62"/>
    <mergeCell ref="BK59:BK62"/>
    <mergeCell ref="BM59:BM62"/>
    <mergeCell ref="BN59:BN62"/>
    <mergeCell ref="BO59:BO62"/>
    <mergeCell ref="AV59:AV62"/>
    <mergeCell ref="AW59:AW62"/>
    <mergeCell ref="AX59:AX62"/>
    <mergeCell ref="AY59:AY62"/>
    <mergeCell ref="BB59:BB62"/>
    <mergeCell ref="AJ59:AJ62"/>
    <mergeCell ref="AK59:AK62"/>
    <mergeCell ref="D63:D64"/>
    <mergeCell ref="AC63:AC66"/>
    <mergeCell ref="AF63:AF66"/>
    <mergeCell ref="AH63:AH66"/>
    <mergeCell ref="AN63:AN66"/>
    <mergeCell ref="AJ63:AJ66"/>
    <mergeCell ref="AK63:AK66"/>
    <mergeCell ref="AL63:AL66"/>
    <mergeCell ref="AM63:AM66"/>
    <mergeCell ref="C67:C70"/>
    <mergeCell ref="D67:D68"/>
    <mergeCell ref="AC67:AC70"/>
    <mergeCell ref="AF67:AF70"/>
    <mergeCell ref="AH67:AH70"/>
    <mergeCell ref="AN67:AN70"/>
    <mergeCell ref="AL67:AL70"/>
    <mergeCell ref="AM67:AM70"/>
    <mergeCell ref="BI67:BI70"/>
    <mergeCell ref="BK67:BK70"/>
    <mergeCell ref="BM67:BM70"/>
    <mergeCell ref="BN67:BN70"/>
    <mergeCell ref="BO67:BO70"/>
    <mergeCell ref="AV67:AV70"/>
    <mergeCell ref="AW67:AW70"/>
    <mergeCell ref="AX67:AX70"/>
    <mergeCell ref="AY67:AY70"/>
    <mergeCell ref="BB67:BB70"/>
    <mergeCell ref="AJ67:AJ70"/>
    <mergeCell ref="AK67:AK70"/>
    <mergeCell ref="BF59:BF60"/>
    <mergeCell ref="BC61:BC62"/>
    <mergeCell ref="AX63:AX66"/>
    <mergeCell ref="AY63:AY66"/>
    <mergeCell ref="BB63:BB66"/>
    <mergeCell ref="BC67:BC68"/>
    <mergeCell ref="BD67:BD68"/>
    <mergeCell ref="BE67:BE68"/>
    <mergeCell ref="BF67:BF68"/>
    <mergeCell ref="BC69:BC70"/>
    <mergeCell ref="BN71:BN74"/>
    <mergeCell ref="BO71:BO74"/>
    <mergeCell ref="BP71:BP74"/>
    <mergeCell ref="AU71:AU72"/>
    <mergeCell ref="AV71:AV74"/>
    <mergeCell ref="AW71:AW74"/>
    <mergeCell ref="AX71:AX74"/>
    <mergeCell ref="AY71:AY74"/>
    <mergeCell ref="BA71:BA72"/>
    <mergeCell ref="C71:C74"/>
    <mergeCell ref="D71:D72"/>
    <mergeCell ref="AC71:AC74"/>
    <mergeCell ref="BP63:BP66"/>
    <mergeCell ref="BQ63:BQ66"/>
    <mergeCell ref="BR63:BR64"/>
    <mergeCell ref="C63:C66"/>
    <mergeCell ref="BP67:BP70"/>
    <mergeCell ref="BQ67:BQ70"/>
    <mergeCell ref="BR67:BR68"/>
    <mergeCell ref="D65:D66"/>
    <mergeCell ref="BR65:BR66"/>
    <mergeCell ref="BG63:BG66"/>
    <mergeCell ref="BI63:BI66"/>
    <mergeCell ref="BK63:BK66"/>
    <mergeCell ref="BM63:BM66"/>
    <mergeCell ref="BN63:BN66"/>
    <mergeCell ref="BO63:BO66"/>
    <mergeCell ref="AV63:AV66"/>
    <mergeCell ref="AW63:AW66"/>
    <mergeCell ref="D69:D70"/>
    <mergeCell ref="BR69:BR70"/>
    <mergeCell ref="BG67:BG70"/>
    <mergeCell ref="BC71:BC72"/>
    <mergeCell ref="BD71:BD72"/>
    <mergeCell ref="BE71:BE72"/>
    <mergeCell ref="BF71:BF72"/>
    <mergeCell ref="BC73:BC74"/>
    <mergeCell ref="BD73:BD74"/>
    <mergeCell ref="BE73:BE74"/>
    <mergeCell ref="BF73:BF74"/>
    <mergeCell ref="C75:C78"/>
    <mergeCell ref="D75:D76"/>
    <mergeCell ref="AC75:AC78"/>
    <mergeCell ref="AF75:AF78"/>
    <mergeCell ref="AH75:AH78"/>
    <mergeCell ref="AN75:AN78"/>
    <mergeCell ref="AF71:AF74"/>
    <mergeCell ref="AH71:AH74"/>
    <mergeCell ref="AN71:AN74"/>
    <mergeCell ref="D73:D74"/>
    <mergeCell ref="BP75:BP78"/>
    <mergeCell ref="AJ71:AJ74"/>
    <mergeCell ref="BR75:BR76"/>
    <mergeCell ref="D77:D78"/>
    <mergeCell ref="BR77:BR78"/>
    <mergeCell ref="BG75:BG78"/>
    <mergeCell ref="BI75:BI78"/>
    <mergeCell ref="BK75:BK78"/>
    <mergeCell ref="BM75:BM78"/>
    <mergeCell ref="BN75:BN78"/>
    <mergeCell ref="BO75:BO78"/>
    <mergeCell ref="AV75:AV78"/>
    <mergeCell ref="AW75:AW78"/>
    <mergeCell ref="AX75:AX78"/>
    <mergeCell ref="AY75:AY78"/>
    <mergeCell ref="BB75:BB78"/>
    <mergeCell ref="BC75:BC76"/>
    <mergeCell ref="BD75:BD76"/>
    <mergeCell ref="BE75:BE76"/>
    <mergeCell ref="BF75:BF76"/>
    <mergeCell ref="BC77:BC78"/>
    <mergeCell ref="BD77:BD78"/>
    <mergeCell ref="BE77:BE78"/>
    <mergeCell ref="BF77:BF78"/>
    <mergeCell ref="BQ71:BQ74"/>
    <mergeCell ref="BR71:BR72"/>
    <mergeCell ref="BR73:BR74"/>
    <mergeCell ref="BB71:BB74"/>
    <mergeCell ref="BG71:BG74"/>
    <mergeCell ref="BI71:BI74"/>
    <mergeCell ref="BK71:BK74"/>
    <mergeCell ref="BM71:BM74"/>
  </mergeCells>
  <phoneticPr fontId="1"/>
  <conditionalFormatting sqref="G7:Q78">
    <cfRule type="expression" dxfId="93" priority="103">
      <formula>G7&lt;#REF!</formula>
    </cfRule>
    <cfRule type="expression" dxfId="92" priority="104">
      <formula>G7&gt;#REF!</formula>
    </cfRule>
  </conditionalFormatting>
  <conditionalFormatting sqref="AD7:AG78">
    <cfRule type="expression" dxfId="91" priority="97">
      <formula>AD7&lt;#REF!</formula>
    </cfRule>
    <cfRule type="expression" dxfId="90" priority="98">
      <formula>AD7&gt;#REF!</formula>
    </cfRule>
  </conditionalFormatting>
  <conditionalFormatting sqref="S7:T78">
    <cfRule type="expression" dxfId="89" priority="101">
      <formula>S7&lt;#REF!</formula>
    </cfRule>
    <cfRule type="expression" dxfId="88" priority="102">
      <formula>S7&gt;#REF!</formula>
    </cfRule>
  </conditionalFormatting>
  <conditionalFormatting sqref="W7:Y78">
    <cfRule type="expression" dxfId="87" priority="99">
      <formula>W7&lt;#REF!</formula>
    </cfRule>
    <cfRule type="expression" dxfId="86" priority="100">
      <formula>W7&gt;#REF!</formula>
    </cfRule>
  </conditionalFormatting>
  <conditionalFormatting sqref="BT1:BV5 BU79 BU83 BU87 BU91 BU95 BU99 BU103 BU107 BU111 BU115 BU119 BU123 BU127 BU131 BU135 BU139 BU143 BU147 BT583:BV1048576">
    <cfRule type="expression" dxfId="85" priority="95">
      <formula>BT1&lt;#REF!</formula>
    </cfRule>
    <cfRule type="expression" dxfId="84" priority="96">
      <formula>BT1&gt;#REF!</formula>
    </cfRule>
  </conditionalFormatting>
  <conditionalFormatting sqref="BT147:BT150">
    <cfRule type="expression" dxfId="83" priority="93">
      <formula>BT147&lt;#REF!</formula>
    </cfRule>
    <cfRule type="expression" dxfId="82" priority="94">
      <formula>BT147&gt;#REF!</formula>
    </cfRule>
  </conditionalFormatting>
  <conditionalFormatting sqref="BT219:BT222">
    <cfRule type="expression" dxfId="81" priority="91">
      <formula>BT219&lt;#REF!</formula>
    </cfRule>
    <cfRule type="expression" dxfId="80" priority="92">
      <formula>BT219&gt;#REF!</formula>
    </cfRule>
  </conditionalFormatting>
  <conditionalFormatting sqref="BT295 BT297 BT299 BT301 BT303 BT305 BT307 BT309 BT311 BT313 BT315 BT317 BT319 BT321 BT323 BT325 BT327 BT329 BT331 BT333 BT335 BT337 BT339 BT341 BT343 BT345 BT347 BT349 BT351 BT353 BT355 BT357 BT359 BT361">
    <cfRule type="expression" dxfId="79" priority="69">
      <formula>BT295&lt;#REF!</formula>
    </cfRule>
    <cfRule type="expression" dxfId="78" priority="70">
      <formula>BT295&gt;#REF!</formula>
    </cfRule>
  </conditionalFormatting>
  <conditionalFormatting sqref="BT435:BT438">
    <cfRule type="expression" dxfId="77" priority="67">
      <formula>BT435&lt;#REF!</formula>
    </cfRule>
    <cfRule type="expression" dxfId="76" priority="68">
      <formula>BT435&gt;#REF!</formula>
    </cfRule>
  </conditionalFormatting>
  <conditionalFormatting sqref="BT367 BT369 BT371 BT373 BT375 BT377 BT379 BT381 BT383 BT385 BT387 BT389 BT391 BT393 BT395 BT397 BT399 BT401 BT403 BT405 BT407 BT409 BT411 BT413 BT415 BT417 BT419 BT421 BT423 BT425 BT427 BT429 BT431 BT433">
    <cfRule type="expression" dxfId="75" priority="65">
      <formula>BT367&lt;#REF!</formula>
    </cfRule>
    <cfRule type="expression" dxfId="74" priority="66">
      <formula>BT367&gt;#REF!</formula>
    </cfRule>
  </conditionalFormatting>
  <conditionalFormatting sqref="BT79 BT95 BT97 BT99 BT101 BT103 BT105 BT107 BT109 BT111 BT113 BT115 BT117 BT119 BT121 BT123 BT125 BT127 BT129 BT131 BT133 BT135 BT137 BT81 BT83 BT85 BT87 BT89 BT91 BT93">
    <cfRule type="expression" dxfId="73" priority="83">
      <formula>BT79&lt;#REF!</formula>
    </cfRule>
    <cfRule type="expression" dxfId="72" priority="84">
      <formula>BT79&gt;#REF!</formula>
    </cfRule>
  </conditionalFormatting>
  <conditionalFormatting sqref="BT439 BT441 BT443 BT445 BT447 BT449 BT451 BT453 BT455 BT457 BT459 BT461 BT463 BT465 BT467 BT469 BT471 BT473 BT475 BT477 BT479 BT481 BT483 BT485 BT487 BT489 BT491 BT493 BT495 BT497 BT499 BT501 BT503 BT505">
    <cfRule type="expression" dxfId="71" priority="61">
      <formula>BT439&lt;#REF!</formula>
    </cfRule>
    <cfRule type="expression" dxfId="70" priority="62">
      <formula>BT439&gt;#REF!</formula>
    </cfRule>
  </conditionalFormatting>
  <conditionalFormatting sqref="BT139 BT141 BT143 BT145">
    <cfRule type="expression" dxfId="69" priority="79">
      <formula>BT139&lt;#REF!</formula>
    </cfRule>
    <cfRule type="expression" dxfId="68" priority="80">
      <formula>BT139&gt;#REF!</formula>
    </cfRule>
  </conditionalFormatting>
  <conditionalFormatting sqref="BT151 BT153 BT155 BT157 BT159 BT161 BT163 BT165 BT167 BT169 BT171 BT173 BT175 BT177 BT179 BT181 BT183 BT185 BT187 BT189 BT191 BT193 BT195 BT197 BT199 BT201 BT203 BT205 BT207 BT209 BT211 BT213 BT215 BT217">
    <cfRule type="expression" dxfId="67" priority="77">
      <formula>BT151&lt;#REF!</formula>
    </cfRule>
    <cfRule type="expression" dxfId="66" priority="78">
      <formula>BT151&gt;#REF!</formula>
    </cfRule>
  </conditionalFormatting>
  <conditionalFormatting sqref="BT291:BT294">
    <cfRule type="expression" dxfId="65" priority="75">
      <formula>BT291&lt;#REF!</formula>
    </cfRule>
    <cfRule type="expression" dxfId="64" priority="76">
      <formula>BT291&gt;#REF!</formula>
    </cfRule>
  </conditionalFormatting>
  <conditionalFormatting sqref="BT223 BT225 BT227 BT229 BT231 BT233 BT235 BT237 BT239 BT241 BT243 BT245 BT247 BT249 BT251 BT253 BT255 BT257 BT259 BT261 BT263 BT265 BT267 BT269 BT271 BT273 BT275 BT277 BT279 BT281 BT283 BT285 BT287 BT289">
    <cfRule type="expression" dxfId="63" priority="73">
      <formula>BT223&lt;#REF!</formula>
    </cfRule>
    <cfRule type="expression" dxfId="62" priority="74">
      <formula>BT223&gt;#REF!</formula>
    </cfRule>
  </conditionalFormatting>
  <conditionalFormatting sqref="BT363:BT366">
    <cfRule type="expression" dxfId="61" priority="71">
      <formula>BT363&lt;#REF!</formula>
    </cfRule>
    <cfRule type="expression" dxfId="60" priority="72">
      <formula>BT363&gt;#REF!</formula>
    </cfRule>
  </conditionalFormatting>
  <conditionalFormatting sqref="BT507:BT510">
    <cfRule type="expression" dxfId="59" priority="63">
      <formula>BT507&lt;#REF!</formula>
    </cfRule>
    <cfRule type="expression" dxfId="58" priority="64">
      <formula>BT507&gt;#REF!</formula>
    </cfRule>
  </conditionalFormatting>
  <conditionalFormatting sqref="BT511 BT513 BT515 BT517 BT519 BT521 BT523 BT525 BT527 BT529 BT531 BT533 BT535 BT537 BT539 BT541 BT543 BT545 BT547 BT549 BT551 BT553 BT555 BT557 BT559 BT561 BT563 BT565 BT567 BT569 BT571 BT573 BT575 BT577">
    <cfRule type="expression" dxfId="57" priority="57">
      <formula>BT511&lt;#REF!</formula>
    </cfRule>
    <cfRule type="expression" dxfId="56" priority="58">
      <formula>BT511&gt;#REF!</formula>
    </cfRule>
  </conditionalFormatting>
  <conditionalFormatting sqref="BT579:BT582">
    <cfRule type="expression" dxfId="55" priority="59">
      <formula>BT579&lt;#REF!</formula>
    </cfRule>
    <cfRule type="expression" dxfId="54" priority="60">
      <formula>BT579&gt;#REF!</formula>
    </cfRule>
  </conditionalFormatting>
  <conditionalFormatting sqref="BV79 BV83 BV87 BV91 BV103 BV115 BV127 BV139 BV95 BV107 BV119 BV131 BV143 BV99 BV111 BV123 BV135">
    <cfRule type="expression" dxfId="53" priority="55">
      <formula>BV79&lt;#REF!</formula>
    </cfRule>
    <cfRule type="expression" dxfId="52" priority="56">
      <formula>BV79&gt;#REF!</formula>
    </cfRule>
  </conditionalFormatting>
  <conditionalFormatting sqref="BV147">
    <cfRule type="expression" dxfId="51" priority="53">
      <formula>BV147&lt;#REF!</formula>
    </cfRule>
    <cfRule type="expression" dxfId="50" priority="54">
      <formula>BV147&gt;#REF!</formula>
    </cfRule>
  </conditionalFormatting>
  <conditionalFormatting sqref="BV151 BV155 BV159 BV163 BV167 BV171 BV175 BV179 BV183 BV187 BV191 BV195 BV199 BV203 BV207 BV211 BV215 BV219">
    <cfRule type="expression" dxfId="49" priority="51">
      <formula>BV151&lt;#REF!</formula>
    </cfRule>
    <cfRule type="expression" dxfId="48" priority="52">
      <formula>BV151&gt;#REF!</formula>
    </cfRule>
  </conditionalFormatting>
  <conditionalFormatting sqref="BV223 BV227 BV231 BV235 BV239 BV243 BV247 BV251 BV255 BV259 BV263 BV267 BV271 BV275 BV279 BV283 BV287 BV291">
    <cfRule type="expression" dxfId="47" priority="49">
      <formula>BV223&lt;#REF!</formula>
    </cfRule>
    <cfRule type="expression" dxfId="46" priority="50">
      <formula>BV223&gt;#REF!</formula>
    </cfRule>
  </conditionalFormatting>
  <conditionalFormatting sqref="BV295 BV299 BV303 BV307 BV311 BV315 BV319 BV323 BV327 BV331 BV335 BV339 BV343 BV347 BV351 BV355 BV359 BV363">
    <cfRule type="expression" dxfId="45" priority="47">
      <formula>BV295&lt;#REF!</formula>
    </cfRule>
    <cfRule type="expression" dxfId="44" priority="48">
      <formula>BV295&gt;#REF!</formula>
    </cfRule>
  </conditionalFormatting>
  <conditionalFormatting sqref="BV367 BV371 BV375 BV379 BV383 BV387 BV391 BV395 BV399 BV403 BV407 BV411 BV415 BV419 BV423 BV427 BV431 BV435">
    <cfRule type="expression" dxfId="43" priority="45">
      <formula>BV367&lt;#REF!</formula>
    </cfRule>
    <cfRule type="expression" dxfId="42" priority="46">
      <formula>BV367&gt;#REF!</formula>
    </cfRule>
  </conditionalFormatting>
  <conditionalFormatting sqref="BV439 BV443 BV447 BV451 BV455 BV459 BV463 BV467 BV471 BV475 BV479 BV483 BV487 BV491 BV495 BV499 BV503 BV507">
    <cfRule type="expression" dxfId="41" priority="43">
      <formula>BV439&lt;#REF!</formula>
    </cfRule>
    <cfRule type="expression" dxfId="40" priority="44">
      <formula>BV439&gt;#REF!</formula>
    </cfRule>
  </conditionalFormatting>
  <conditionalFormatting sqref="BV511 BV515 BV519 BV523 BV527 BV531 BV535 BV539 BV543 BV547 BV551 BV555 BV559 BV563 BV567 BV571 BV575 BV579">
    <cfRule type="expression" dxfId="39" priority="41">
      <formula>BV511&lt;#REF!</formula>
    </cfRule>
    <cfRule type="expression" dxfId="38" priority="42">
      <formula>BV511&gt;#REF!</formula>
    </cfRule>
  </conditionalFormatting>
  <conditionalFormatting sqref="BU151 BU155 BU159 BU163 BU167 BU171 BU175 BU179 BU183 BU187 BU191 BU195 BU199 BU203 BU207 BU211 BU215 BU219">
    <cfRule type="expression" dxfId="37" priority="35">
      <formula>BU151&lt;#REF!</formula>
    </cfRule>
    <cfRule type="expression" dxfId="36" priority="36">
      <formula>BU151&gt;#REF!</formula>
    </cfRule>
  </conditionalFormatting>
  <conditionalFormatting sqref="BU223 BU227 BU231 BU235 BU239 BU243 BU247 BU251 BU255 BU259 BU263 BU267 BU271 BU275 BU279 BU283 BU287 BU291">
    <cfRule type="expression" dxfId="35" priority="33">
      <formula>BU223&lt;#REF!</formula>
    </cfRule>
    <cfRule type="expression" dxfId="34" priority="34">
      <formula>BU223&gt;#REF!</formula>
    </cfRule>
  </conditionalFormatting>
  <conditionalFormatting sqref="BU295 BU299 BU303 BU307 BU311 BU315 BU319 BU323 BU327 BU331 BU335 BU339 BU343 BU347 BU351 BU355 BU359 BU363 BU367 BU371 BU375 BU379 BU383 BU387 BU391 BU395 BU399 BU403 BU407 BU411 BU415 BU419 BU423 BU427 BU431 BU435 BU439 BU443 BU447 BU451 BU455 BU459 BU463 BU467 BU471 BU475 BU479 BU483 BU487 BU491 BU495 BU499 BU503 BU507 BU511 BU515 BU519 BU523 BU527 BU531 BU535 BU539 BU543 BU547 BU551 BU555 BU559 BU563 BU567 BU571 BU575 BU579">
    <cfRule type="expression" dxfId="33" priority="31">
      <formula>BU295&lt;#REF!</formula>
    </cfRule>
    <cfRule type="expression" dxfId="32" priority="32">
      <formula>BU295&gt;#REF!</formula>
    </cfRule>
  </conditionalFormatting>
  <conditionalFormatting sqref="BU7 BU11 BU15 BU19 BU23 BU27 BU31 BU35 BU39 BU43 BU47 BU51 BU55 BU59 BU63 BU67 BU71 BU75">
    <cfRule type="expression" dxfId="31" priority="29">
      <formula>BU7&lt;#REF!</formula>
    </cfRule>
    <cfRule type="expression" dxfId="30" priority="30">
      <formula>BU7&gt;#REF!</formula>
    </cfRule>
  </conditionalFormatting>
  <conditionalFormatting sqref="BT75:BT78">
    <cfRule type="expression" dxfId="29" priority="27">
      <formula>BT75&lt;#REF!</formula>
    </cfRule>
    <cfRule type="expression" dxfId="28" priority="28">
      <formula>BT75&gt;#REF!</formula>
    </cfRule>
  </conditionalFormatting>
  <conditionalFormatting sqref="BT7 BT23 BT25 BT27 BT29 BT31 BT33 BT35 BT37 BT39 BT41 BT43 BT45 BT47 BT49 BT51 BT53 BT55 BT57 BT59 BT61 BT63 BT65 BT9 BT11 BT13 BT15 BT17 BT19 BT21">
    <cfRule type="expression" dxfId="27" priority="25">
      <formula>BT7&lt;#REF!</formula>
    </cfRule>
    <cfRule type="expression" dxfId="26" priority="26">
      <formula>BT7&gt;#REF!</formula>
    </cfRule>
  </conditionalFormatting>
  <conditionalFormatting sqref="BT67 BT69 BT71 BT73">
    <cfRule type="expression" dxfId="25" priority="23">
      <formula>BT67&lt;#REF!</formula>
    </cfRule>
    <cfRule type="expression" dxfId="24" priority="24">
      <formula>BT67&gt;#REF!</formula>
    </cfRule>
  </conditionalFormatting>
  <conditionalFormatting sqref="BV7 BV11 BV15 BV19 BV31 BV43 BV55 BV67 BV23 BV35 BV47 BV59 BV71 BV27 BV39 BV51 BV63">
    <cfRule type="expression" dxfId="23" priority="21">
      <formula>BV7&lt;#REF!</formula>
    </cfRule>
    <cfRule type="expression" dxfId="22" priority="22">
      <formula>BV7&gt;#REF!</formula>
    </cfRule>
  </conditionalFormatting>
  <conditionalFormatting sqref="BV75">
    <cfRule type="expression" dxfId="21" priority="19">
      <formula>BV75&lt;#REF!</formula>
    </cfRule>
    <cfRule type="expression" dxfId="20" priority="20">
      <formula>BV75&gt;#REF!</formula>
    </cfRule>
  </conditionalFormatting>
  <conditionalFormatting sqref="AJ7:AM7 AJ11:AM11 AJ27:AM27 AJ23:AM23 AJ19:AM19 AJ15:AM15 AJ31:AM31 AJ35:AM35 AJ39:AM39 AJ43:AM43 AJ47:AM47 AJ51:AM51 AJ55:AM55 AJ59:AM59 AJ63:AM63 AJ67:AM67 AJ75:AM75 AJ71:AM71">
    <cfRule type="expression" dxfId="19" priority="17">
      <formula>AJ7&lt;#REF!</formula>
    </cfRule>
    <cfRule type="expression" dxfId="18" priority="18">
      <formula>AJ7&gt;#REF!</formula>
    </cfRule>
  </conditionalFormatting>
  <conditionalFormatting sqref="AP7:AS78">
    <cfRule type="expression" dxfId="17" priority="15">
      <formula>AP7&lt;#REF!</formula>
    </cfRule>
    <cfRule type="expression" dxfId="16" priority="16">
      <formula>AP7&gt;#REF!</formula>
    </cfRule>
  </conditionalFormatting>
  <conditionalFormatting sqref="AU7:AU78">
    <cfRule type="expression" dxfId="15" priority="13">
      <formula>AU7&lt;#REF!</formula>
    </cfRule>
    <cfRule type="expression" dxfId="14" priority="14">
      <formula>AU7&gt;#REF!</formula>
    </cfRule>
  </conditionalFormatting>
  <conditionalFormatting sqref="AW7:AY78">
    <cfRule type="expression" dxfId="13" priority="11">
      <formula>AW7&lt;#REF!</formula>
    </cfRule>
    <cfRule type="expression" dxfId="12" priority="12">
      <formula>AW7&gt;#REF!</formula>
    </cfRule>
  </conditionalFormatting>
  <conditionalFormatting sqref="BC1:BF5 BC79:BF1048576">
    <cfRule type="expression" dxfId="11" priority="9">
      <formula>BC1&lt;#REF!</formula>
    </cfRule>
    <cfRule type="expression" dxfId="10" priority="10">
      <formula>BC1&gt;#REF!</formula>
    </cfRule>
  </conditionalFormatting>
  <conditionalFormatting sqref="BC7:BF78">
    <cfRule type="expression" dxfId="9" priority="7">
      <formula>BC7&lt;#REF!</formula>
    </cfRule>
    <cfRule type="expression" dxfId="8" priority="8">
      <formula>BC7&gt;#REF!</formula>
    </cfRule>
  </conditionalFormatting>
  <conditionalFormatting sqref="BH7:BJ78">
    <cfRule type="expression" dxfId="7" priority="5">
      <formula>BH7&lt;#REF!</formula>
    </cfRule>
    <cfRule type="expression" dxfId="6" priority="6">
      <formula>BH7&gt;#REF!</formula>
    </cfRule>
  </conditionalFormatting>
  <conditionalFormatting sqref="BL7:BL78">
    <cfRule type="expression" dxfId="5" priority="3">
      <formula>BL7&lt;#REF!</formula>
    </cfRule>
    <cfRule type="expression" dxfId="4" priority="4">
      <formula>BL7&gt;#REF!</formula>
    </cfRule>
  </conditionalFormatting>
  <conditionalFormatting sqref="BR7:BR78">
    <cfRule type="expression" dxfId="3" priority="1">
      <formula>BR7&lt;#REF!</formula>
    </cfRule>
    <cfRule type="expression" dxfId="2" priority="2">
      <formula>BR7&gt;#REF!</formula>
    </cfRule>
  </conditionalFormatting>
  <pageMargins left="0.39370078740157483" right="0.19685039370078741" top="0.78740157480314965" bottom="0.39370078740157483" header="0.39370078740157483" footer="0.15748031496062992"/>
  <pageSetup paperSize="9" scale="76" pageOrder="overThenDown" orientation="portrait" horizontalDpi="300" verticalDpi="300" r:id="rId1"/>
  <headerFooter differentFirst="1">
    <firstHeader>&amp;L&amp;"ＤＦ特太ゴシック体,標準"&amp;16認定こども園（保育認定）</firstHeader>
  </headerFooter>
  <rowBreaks count="1" manualBreakCount="1">
    <brk id="6" max="70" man="1"/>
  </rowBreaks>
  <colBreaks count="3" manualBreakCount="3">
    <brk id="20" max="77" man="1"/>
    <brk id="33" max="77" man="1"/>
    <brk id="51" max="7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47"/>
  <sheetViews>
    <sheetView view="pageBreakPreview" zoomScale="90" zoomScaleNormal="100" zoomScaleSheetLayoutView="90" workbookViewId="0">
      <selection activeCell="BR13" sqref="BR13:BR14"/>
    </sheetView>
  </sheetViews>
  <sheetFormatPr defaultColWidth="2.5" defaultRowHeight="25.5" customHeight="1"/>
  <cols>
    <col min="1" max="1" width="23" style="109" customWidth="1"/>
    <col min="2" max="2" width="2.5" style="109" customWidth="1"/>
    <col min="3" max="21" width="2.625" style="109" customWidth="1"/>
    <col min="22" max="22" width="2.75" style="109" customWidth="1"/>
    <col min="23" max="23" width="57.375" style="135" customWidth="1"/>
    <col min="24" max="16384" width="2.5" style="109"/>
  </cols>
  <sheetData>
    <row r="1" spans="1:23" ht="25.5" customHeight="1">
      <c r="A1" s="107" t="s">
        <v>152</v>
      </c>
      <c r="B1" s="108"/>
      <c r="C1" s="108"/>
      <c r="D1" s="108"/>
      <c r="E1" s="108"/>
      <c r="F1" s="108"/>
      <c r="G1" s="108"/>
      <c r="H1" s="108"/>
      <c r="I1" s="108"/>
      <c r="J1" s="108"/>
      <c r="K1" s="108"/>
      <c r="L1" s="108"/>
      <c r="M1" s="108"/>
      <c r="N1" s="108"/>
      <c r="O1" s="108"/>
      <c r="P1" s="108"/>
      <c r="Q1" s="108"/>
      <c r="R1" s="108"/>
      <c r="S1" s="108"/>
      <c r="T1" s="108"/>
      <c r="U1" s="108"/>
      <c r="V1" s="108"/>
      <c r="W1" s="108"/>
    </row>
    <row r="3" spans="1:23" ht="20.25" customHeight="1">
      <c r="A3" s="708" t="s">
        <v>405</v>
      </c>
      <c r="B3" s="711" t="s">
        <v>407</v>
      </c>
      <c r="C3" s="714" t="s">
        <v>162</v>
      </c>
      <c r="D3" s="110"/>
      <c r="E3" s="699" t="s">
        <v>154</v>
      </c>
      <c r="F3" s="699"/>
      <c r="G3" s="699"/>
      <c r="H3" s="699"/>
      <c r="I3" s="699"/>
      <c r="J3" s="111"/>
      <c r="K3" s="700" t="s">
        <v>498</v>
      </c>
      <c r="L3" s="700"/>
      <c r="M3" s="700"/>
      <c r="N3" s="700"/>
      <c r="O3" s="700"/>
      <c r="P3" s="700"/>
      <c r="Q3" s="700"/>
      <c r="R3" s="700"/>
      <c r="S3" s="111"/>
      <c r="T3" s="111"/>
      <c r="U3" s="111"/>
      <c r="V3" s="112"/>
      <c r="W3" s="717" t="s">
        <v>163</v>
      </c>
    </row>
    <row r="4" spans="1:23" ht="25.5" customHeight="1">
      <c r="A4" s="709"/>
      <c r="B4" s="712"/>
      <c r="C4" s="715"/>
      <c r="D4" s="113" t="s">
        <v>157</v>
      </c>
      <c r="E4" s="704">
        <v>24930</v>
      </c>
      <c r="F4" s="704"/>
      <c r="G4" s="704"/>
      <c r="H4" s="704"/>
      <c r="I4" s="704"/>
      <c r="J4" s="114" t="s">
        <v>158</v>
      </c>
      <c r="K4" s="705">
        <v>240</v>
      </c>
      <c r="L4" s="705"/>
      <c r="M4" s="705"/>
      <c r="N4" s="705"/>
      <c r="O4" s="705"/>
      <c r="P4" s="705"/>
      <c r="Q4" s="705"/>
      <c r="R4" s="705"/>
      <c r="S4" s="187" t="s">
        <v>159</v>
      </c>
      <c r="T4" s="114"/>
      <c r="U4" s="114"/>
      <c r="V4" s="115"/>
      <c r="W4" s="717"/>
    </row>
    <row r="5" spans="1:23" ht="20.25" customHeight="1">
      <c r="A5" s="709"/>
      <c r="B5" s="712"/>
      <c r="C5" s="716"/>
      <c r="D5" s="116"/>
      <c r="E5" s="116"/>
      <c r="F5" s="116"/>
      <c r="G5" s="117"/>
      <c r="H5" s="117"/>
      <c r="I5" s="117"/>
      <c r="J5" s="117"/>
      <c r="K5" s="117"/>
      <c r="L5" s="117"/>
      <c r="M5" s="706" t="s">
        <v>160</v>
      </c>
      <c r="N5" s="706"/>
      <c r="O5" s="706"/>
      <c r="P5" s="706"/>
      <c r="Q5" s="706"/>
      <c r="R5" s="706"/>
      <c r="S5" s="706"/>
      <c r="T5" s="706"/>
      <c r="U5" s="706"/>
      <c r="V5" s="707"/>
      <c r="W5" s="717"/>
    </row>
    <row r="6" spans="1:23" ht="20.25" customHeight="1">
      <c r="A6" s="709"/>
      <c r="B6" s="712"/>
      <c r="C6" s="714" t="s">
        <v>164</v>
      </c>
      <c r="D6" s="110"/>
      <c r="E6" s="699" t="s">
        <v>154</v>
      </c>
      <c r="F6" s="699"/>
      <c r="G6" s="699"/>
      <c r="H6" s="699"/>
      <c r="I6" s="699"/>
      <c r="J6" s="111"/>
      <c r="K6" s="700" t="s">
        <v>498</v>
      </c>
      <c r="L6" s="700"/>
      <c r="M6" s="700"/>
      <c r="N6" s="700"/>
      <c r="O6" s="700"/>
      <c r="P6" s="700"/>
      <c r="Q6" s="700"/>
      <c r="R6" s="700"/>
      <c r="S6" s="111"/>
      <c r="T6" s="111"/>
      <c r="U6" s="111"/>
      <c r="V6" s="112"/>
      <c r="W6" s="717"/>
    </row>
    <row r="7" spans="1:23" ht="25.5" customHeight="1">
      <c r="A7" s="709"/>
      <c r="B7" s="712"/>
      <c r="C7" s="715"/>
      <c r="D7" s="113" t="s">
        <v>157</v>
      </c>
      <c r="E7" s="704">
        <v>16620</v>
      </c>
      <c r="F7" s="704"/>
      <c r="G7" s="704"/>
      <c r="H7" s="704"/>
      <c r="I7" s="704"/>
      <c r="J7" s="114" t="s">
        <v>158</v>
      </c>
      <c r="K7" s="705">
        <v>160</v>
      </c>
      <c r="L7" s="705"/>
      <c r="M7" s="705"/>
      <c r="N7" s="705"/>
      <c r="O7" s="705"/>
      <c r="P7" s="705"/>
      <c r="Q7" s="705"/>
      <c r="R7" s="705"/>
      <c r="S7" s="187" t="s">
        <v>159</v>
      </c>
      <c r="T7" s="114"/>
      <c r="U7" s="114"/>
      <c r="V7" s="115"/>
      <c r="W7" s="717"/>
    </row>
    <row r="8" spans="1:23" ht="20.25" customHeight="1">
      <c r="A8" s="710"/>
      <c r="B8" s="713"/>
      <c r="C8" s="716"/>
      <c r="D8" s="116"/>
      <c r="E8" s="116"/>
      <c r="F8" s="116"/>
      <c r="G8" s="117"/>
      <c r="H8" s="117"/>
      <c r="I8" s="117"/>
      <c r="J8" s="117"/>
      <c r="K8" s="117"/>
      <c r="L8" s="117"/>
      <c r="M8" s="718" t="s">
        <v>160</v>
      </c>
      <c r="N8" s="718"/>
      <c r="O8" s="718"/>
      <c r="P8" s="718"/>
      <c r="Q8" s="718"/>
      <c r="R8" s="718"/>
      <c r="S8" s="718"/>
      <c r="T8" s="718"/>
      <c r="U8" s="718"/>
      <c r="V8" s="719"/>
      <c r="W8" s="717"/>
    </row>
    <row r="9" spans="1:23" ht="20.25" customHeight="1">
      <c r="A9" s="118"/>
      <c r="B9" s="118"/>
      <c r="C9" s="119"/>
      <c r="D9" s="118"/>
      <c r="E9" s="118"/>
      <c r="F9" s="118"/>
      <c r="G9" s="120"/>
      <c r="H9" s="120"/>
      <c r="I9" s="120"/>
      <c r="J9" s="120"/>
      <c r="K9" s="120"/>
      <c r="L9" s="120"/>
      <c r="M9" s="121"/>
      <c r="N9" s="121"/>
      <c r="O9" s="121"/>
      <c r="P9" s="121"/>
      <c r="Q9" s="121"/>
      <c r="R9" s="121"/>
      <c r="S9" s="121"/>
      <c r="T9" s="121"/>
      <c r="U9" s="121"/>
      <c r="V9" s="121"/>
      <c r="W9" s="122"/>
    </row>
    <row r="10" spans="1:23" ht="30" customHeight="1">
      <c r="A10" s="708" t="s">
        <v>406</v>
      </c>
      <c r="B10" s="711" t="s">
        <v>521</v>
      </c>
      <c r="C10" s="708" t="s">
        <v>172</v>
      </c>
      <c r="D10" s="1053"/>
      <c r="E10" s="1053"/>
      <c r="F10" s="1053"/>
      <c r="G10" s="1053"/>
      <c r="H10" s="1053"/>
      <c r="I10" s="1053"/>
      <c r="J10" s="1053"/>
      <c r="K10" s="1053"/>
      <c r="L10" s="1053"/>
      <c r="M10" s="1053"/>
      <c r="N10" s="1053"/>
      <c r="O10" s="1053"/>
      <c r="P10" s="1053"/>
      <c r="Q10" s="1053"/>
      <c r="R10" s="1053"/>
      <c r="S10" s="1053"/>
      <c r="T10" s="1053"/>
      <c r="U10" s="1053"/>
      <c r="V10" s="1054"/>
      <c r="W10" s="1055" t="s">
        <v>408</v>
      </c>
    </row>
    <row r="11" spans="1:23" ht="20.25" customHeight="1">
      <c r="A11" s="1049"/>
      <c r="B11" s="1051"/>
      <c r="C11" s="747" t="s">
        <v>500</v>
      </c>
      <c r="D11" s="1058"/>
      <c r="E11" s="1058"/>
      <c r="F11" s="1058"/>
      <c r="G11" s="1058"/>
      <c r="H11" s="1058"/>
      <c r="I11" s="1058"/>
      <c r="J11" s="1058"/>
      <c r="K11" s="1058"/>
      <c r="L11" s="704">
        <v>49950</v>
      </c>
      <c r="M11" s="1059"/>
      <c r="N11" s="1059"/>
      <c r="O11" s="1058" t="s">
        <v>522</v>
      </c>
      <c r="P11" s="1058"/>
      <c r="Q11" s="1058"/>
      <c r="R11" s="1058"/>
      <c r="S11" s="1058"/>
      <c r="T11" s="1058"/>
      <c r="U11" s="1058"/>
      <c r="V11" s="750"/>
      <c r="W11" s="1056"/>
    </row>
    <row r="12" spans="1:23" ht="20.25" customHeight="1">
      <c r="A12" s="1050"/>
      <c r="B12" s="1052"/>
      <c r="C12" s="748" t="s">
        <v>504</v>
      </c>
      <c r="D12" s="706"/>
      <c r="E12" s="706"/>
      <c r="F12" s="706"/>
      <c r="G12" s="706"/>
      <c r="H12" s="706"/>
      <c r="I12" s="706"/>
      <c r="J12" s="706"/>
      <c r="K12" s="706"/>
      <c r="L12" s="742">
        <v>6240</v>
      </c>
      <c r="M12" s="1060"/>
      <c r="N12" s="1060"/>
      <c r="O12" s="706" t="s">
        <v>523</v>
      </c>
      <c r="P12" s="706"/>
      <c r="Q12" s="706"/>
      <c r="R12" s="706"/>
      <c r="S12" s="706"/>
      <c r="T12" s="706"/>
      <c r="U12" s="706"/>
      <c r="V12" s="707"/>
      <c r="W12" s="1057"/>
    </row>
    <row r="13" spans="1:23" ht="25.5" customHeight="1">
      <c r="A13" s="123"/>
      <c r="B13" s="123"/>
      <c r="C13" s="123"/>
      <c r="D13" s="124"/>
      <c r="E13" s="124"/>
      <c r="F13" s="124"/>
      <c r="G13" s="124"/>
      <c r="H13" s="125"/>
      <c r="I13" s="125"/>
      <c r="J13" s="125"/>
      <c r="K13" s="125"/>
      <c r="L13" s="123"/>
      <c r="M13" s="125"/>
      <c r="N13" s="125"/>
      <c r="O13" s="125"/>
      <c r="P13" s="125"/>
      <c r="Q13" s="126"/>
      <c r="R13" s="126"/>
      <c r="S13" s="126"/>
      <c r="T13" s="126"/>
      <c r="U13" s="126"/>
      <c r="V13" s="126"/>
      <c r="W13" s="127"/>
    </row>
    <row r="14" spans="1:23" ht="30" customHeight="1">
      <c r="A14" s="708" t="s">
        <v>174</v>
      </c>
      <c r="B14" s="711" t="s">
        <v>524</v>
      </c>
      <c r="C14" s="759" t="s">
        <v>176</v>
      </c>
      <c r="D14" s="760"/>
      <c r="E14" s="760"/>
      <c r="F14" s="760"/>
      <c r="G14" s="760"/>
      <c r="H14" s="761">
        <v>1780</v>
      </c>
      <c r="I14" s="761"/>
      <c r="J14" s="761"/>
      <c r="K14" s="761"/>
      <c r="L14" s="762"/>
      <c r="M14" s="759" t="s">
        <v>177</v>
      </c>
      <c r="N14" s="760"/>
      <c r="O14" s="760"/>
      <c r="P14" s="760"/>
      <c r="Q14" s="760"/>
      <c r="R14" s="761">
        <v>1230</v>
      </c>
      <c r="S14" s="761"/>
      <c r="T14" s="761"/>
      <c r="U14" s="761"/>
      <c r="V14" s="762"/>
      <c r="W14" s="717" t="s">
        <v>178</v>
      </c>
    </row>
    <row r="15" spans="1:23" ht="30" customHeight="1">
      <c r="A15" s="709"/>
      <c r="B15" s="712"/>
      <c r="C15" s="759" t="s">
        <v>179</v>
      </c>
      <c r="D15" s="760"/>
      <c r="E15" s="760"/>
      <c r="F15" s="760"/>
      <c r="G15" s="760"/>
      <c r="H15" s="761">
        <v>1580</v>
      </c>
      <c r="I15" s="761"/>
      <c r="J15" s="761"/>
      <c r="K15" s="761"/>
      <c r="L15" s="762"/>
      <c r="M15" s="759" t="s">
        <v>180</v>
      </c>
      <c r="N15" s="760"/>
      <c r="O15" s="760"/>
      <c r="P15" s="760"/>
      <c r="Q15" s="760"/>
      <c r="R15" s="761">
        <v>110</v>
      </c>
      <c r="S15" s="761"/>
      <c r="T15" s="761"/>
      <c r="U15" s="761"/>
      <c r="V15" s="762"/>
      <c r="W15" s="717"/>
    </row>
    <row r="16" spans="1:23" ht="30" customHeight="1">
      <c r="A16" s="710"/>
      <c r="B16" s="713"/>
      <c r="C16" s="759" t="s">
        <v>181</v>
      </c>
      <c r="D16" s="760"/>
      <c r="E16" s="760"/>
      <c r="F16" s="760"/>
      <c r="G16" s="760"/>
      <c r="H16" s="761">
        <v>1560</v>
      </c>
      <c r="I16" s="761"/>
      <c r="J16" s="761"/>
      <c r="K16" s="761"/>
      <c r="L16" s="762"/>
      <c r="M16" s="763"/>
      <c r="N16" s="764"/>
      <c r="O16" s="764"/>
      <c r="P16" s="764"/>
      <c r="Q16" s="764"/>
      <c r="R16" s="764"/>
      <c r="S16" s="764"/>
      <c r="T16" s="764"/>
      <c r="U16" s="764"/>
      <c r="V16" s="765"/>
      <c r="W16" s="717"/>
    </row>
    <row r="17" spans="1:23" ht="25.5" customHeight="1">
      <c r="A17" s="123"/>
      <c r="B17" s="123"/>
      <c r="C17" s="123"/>
      <c r="D17" s="124"/>
      <c r="E17" s="124"/>
      <c r="F17" s="124"/>
      <c r="G17" s="124"/>
      <c r="H17" s="125"/>
      <c r="I17" s="125"/>
      <c r="J17" s="125"/>
      <c r="K17" s="125"/>
      <c r="L17" s="123"/>
      <c r="M17" s="125"/>
      <c r="N17" s="125"/>
      <c r="O17" s="125"/>
      <c r="P17" s="125"/>
      <c r="Q17" s="126"/>
      <c r="R17" s="126"/>
      <c r="S17" s="126"/>
      <c r="T17" s="126"/>
      <c r="U17" s="126"/>
      <c r="V17" s="126"/>
      <c r="W17" s="127"/>
    </row>
    <row r="18" spans="1:23" ht="30" customHeight="1">
      <c r="A18" s="128" t="s">
        <v>409</v>
      </c>
      <c r="B18" s="129" t="s">
        <v>525</v>
      </c>
      <c r="C18" s="768">
        <v>30260</v>
      </c>
      <c r="D18" s="768"/>
      <c r="E18" s="768"/>
      <c r="F18" s="768"/>
      <c r="G18" s="768"/>
      <c r="H18" s="768"/>
      <c r="I18" s="768"/>
      <c r="J18" s="768"/>
      <c r="K18" s="768"/>
      <c r="L18" s="768"/>
      <c r="M18" s="768"/>
      <c r="N18" s="768"/>
      <c r="O18" s="768"/>
      <c r="P18" s="768"/>
      <c r="Q18" s="768"/>
      <c r="R18" s="768"/>
      <c r="S18" s="768"/>
      <c r="T18" s="768"/>
      <c r="U18" s="768"/>
      <c r="V18" s="769"/>
      <c r="W18" s="130" t="s">
        <v>183</v>
      </c>
    </row>
    <row r="19" spans="1:23" ht="25.5" customHeight="1">
      <c r="A19" s="123"/>
      <c r="B19" s="123"/>
      <c r="C19" s="123"/>
      <c r="D19" s="124"/>
      <c r="E19" s="124"/>
      <c r="F19" s="124"/>
      <c r="G19" s="124"/>
      <c r="H19" s="125"/>
      <c r="I19" s="125"/>
      <c r="J19" s="125"/>
      <c r="K19" s="125"/>
      <c r="L19" s="123"/>
      <c r="M19" s="125"/>
      <c r="N19" s="125"/>
      <c r="O19" s="125"/>
      <c r="P19" s="125"/>
      <c r="Q19" s="126"/>
      <c r="R19" s="126"/>
      <c r="S19" s="126"/>
      <c r="T19" s="126"/>
      <c r="U19" s="126"/>
      <c r="V19" s="126"/>
      <c r="W19" s="127"/>
    </row>
    <row r="20" spans="1:23" ht="30" customHeight="1">
      <c r="A20" s="128" t="s">
        <v>184</v>
      </c>
      <c r="B20" s="129" t="s">
        <v>185</v>
      </c>
      <c r="C20" s="766">
        <v>6090</v>
      </c>
      <c r="D20" s="766"/>
      <c r="E20" s="766"/>
      <c r="F20" s="766"/>
      <c r="G20" s="766"/>
      <c r="H20" s="766"/>
      <c r="I20" s="766"/>
      <c r="J20" s="766"/>
      <c r="K20" s="766"/>
      <c r="L20" s="766"/>
      <c r="M20" s="766"/>
      <c r="N20" s="766"/>
      <c r="O20" s="766"/>
      <c r="P20" s="766"/>
      <c r="Q20" s="766"/>
      <c r="R20" s="766"/>
      <c r="S20" s="766"/>
      <c r="T20" s="766"/>
      <c r="U20" s="766"/>
      <c r="V20" s="767"/>
      <c r="W20" s="130" t="s">
        <v>183</v>
      </c>
    </row>
    <row r="21" spans="1:23" ht="25.5" customHeight="1">
      <c r="A21" s="123"/>
      <c r="B21" s="123"/>
      <c r="C21" s="123"/>
      <c r="D21" s="124"/>
      <c r="E21" s="124"/>
      <c r="F21" s="124"/>
      <c r="G21" s="124"/>
      <c r="H21" s="125"/>
      <c r="I21" s="125"/>
      <c r="J21" s="125"/>
      <c r="K21" s="125"/>
      <c r="L21" s="123"/>
      <c r="M21" s="125"/>
      <c r="N21" s="125"/>
      <c r="O21" s="125"/>
      <c r="P21" s="125"/>
      <c r="Q21" s="126"/>
      <c r="R21" s="126"/>
      <c r="S21" s="126"/>
      <c r="T21" s="126"/>
      <c r="U21" s="126"/>
      <c r="V21" s="126"/>
      <c r="W21" s="131"/>
    </row>
    <row r="22" spans="1:23" ht="30" customHeight="1">
      <c r="A22" s="128" t="s">
        <v>410</v>
      </c>
      <c r="B22" s="129" t="s">
        <v>411</v>
      </c>
      <c r="C22" s="768">
        <v>76340</v>
      </c>
      <c r="D22" s="768"/>
      <c r="E22" s="768"/>
      <c r="F22" s="768"/>
      <c r="G22" s="768"/>
      <c r="H22" s="768"/>
      <c r="I22" s="768"/>
      <c r="J22" s="768"/>
      <c r="K22" s="768"/>
      <c r="L22" s="768"/>
      <c r="M22" s="768"/>
      <c r="N22" s="768"/>
      <c r="O22" s="768"/>
      <c r="P22" s="768"/>
      <c r="Q22" s="768"/>
      <c r="R22" s="768"/>
      <c r="S22" s="768"/>
      <c r="T22" s="768"/>
      <c r="U22" s="768"/>
      <c r="V22" s="769"/>
      <c r="W22" s="130" t="s">
        <v>183</v>
      </c>
    </row>
    <row r="23" spans="1:23" ht="25.5" customHeight="1">
      <c r="A23" s="123"/>
      <c r="B23" s="123"/>
      <c r="C23" s="123"/>
      <c r="D23" s="124"/>
      <c r="E23" s="124"/>
      <c r="F23" s="124"/>
      <c r="G23" s="124"/>
      <c r="H23" s="125"/>
      <c r="I23" s="125"/>
      <c r="J23" s="125"/>
      <c r="K23" s="125"/>
      <c r="L23" s="123"/>
      <c r="M23" s="125"/>
      <c r="N23" s="125"/>
      <c r="O23" s="125"/>
      <c r="P23" s="125"/>
      <c r="Q23" s="126"/>
      <c r="R23" s="126"/>
      <c r="S23" s="126"/>
      <c r="T23" s="126"/>
      <c r="U23" s="126"/>
      <c r="V23" s="126"/>
      <c r="W23" s="131"/>
    </row>
    <row r="24" spans="1:23" ht="18" customHeight="1">
      <c r="A24" s="708" t="s">
        <v>526</v>
      </c>
      <c r="B24" s="711" t="s">
        <v>194</v>
      </c>
      <c r="C24" s="770" t="s">
        <v>188</v>
      </c>
      <c r="D24" s="771"/>
      <c r="E24" s="771"/>
      <c r="F24" s="771"/>
      <c r="G24" s="771"/>
      <c r="H24" s="771"/>
      <c r="I24" s="771"/>
      <c r="J24" s="771"/>
      <c r="K24" s="771"/>
      <c r="L24" s="774">
        <v>456000</v>
      </c>
      <c r="M24" s="774"/>
      <c r="N24" s="774"/>
      <c r="O24" s="774"/>
      <c r="P24" s="132"/>
      <c r="Q24" s="132"/>
      <c r="R24" s="132"/>
      <c r="S24" s="132"/>
      <c r="T24" s="132"/>
      <c r="U24" s="132"/>
      <c r="V24" s="133"/>
      <c r="W24" s="717" t="s">
        <v>527</v>
      </c>
    </row>
    <row r="25" spans="1:23" ht="18" customHeight="1">
      <c r="A25" s="709"/>
      <c r="B25" s="712"/>
      <c r="C25" s="772"/>
      <c r="D25" s="773"/>
      <c r="E25" s="773"/>
      <c r="F25" s="773"/>
      <c r="G25" s="773"/>
      <c r="H25" s="773"/>
      <c r="I25" s="773"/>
      <c r="J25" s="773"/>
      <c r="K25" s="773"/>
      <c r="L25" s="775" t="s">
        <v>190</v>
      </c>
      <c r="M25" s="775"/>
      <c r="N25" s="775"/>
      <c r="O25" s="775"/>
      <c r="P25" s="775"/>
      <c r="Q25" s="775"/>
      <c r="R25" s="775"/>
      <c r="S25" s="775"/>
      <c r="T25" s="775"/>
      <c r="U25" s="775"/>
      <c r="V25" s="776"/>
      <c r="W25" s="717"/>
    </row>
    <row r="26" spans="1:23" ht="18" customHeight="1">
      <c r="A26" s="709"/>
      <c r="B26" s="712"/>
      <c r="C26" s="770" t="s">
        <v>191</v>
      </c>
      <c r="D26" s="771"/>
      <c r="E26" s="771"/>
      <c r="F26" s="771"/>
      <c r="G26" s="771"/>
      <c r="H26" s="771"/>
      <c r="I26" s="771"/>
      <c r="J26" s="771"/>
      <c r="K26" s="771"/>
      <c r="L26" s="774">
        <v>760000</v>
      </c>
      <c r="M26" s="774"/>
      <c r="N26" s="774"/>
      <c r="O26" s="774"/>
      <c r="P26" s="132"/>
      <c r="Q26" s="132"/>
      <c r="R26" s="132"/>
      <c r="S26" s="132"/>
      <c r="T26" s="132"/>
      <c r="U26" s="132"/>
      <c r="V26" s="133"/>
      <c r="W26" s="717"/>
    </row>
    <row r="27" spans="1:23" ht="18" customHeight="1">
      <c r="A27" s="709"/>
      <c r="B27" s="712"/>
      <c r="C27" s="772"/>
      <c r="D27" s="773"/>
      <c r="E27" s="773"/>
      <c r="F27" s="773"/>
      <c r="G27" s="773"/>
      <c r="H27" s="773"/>
      <c r="I27" s="773"/>
      <c r="J27" s="773"/>
      <c r="K27" s="773"/>
      <c r="L27" s="775" t="s">
        <v>190</v>
      </c>
      <c r="M27" s="775"/>
      <c r="N27" s="775"/>
      <c r="O27" s="775"/>
      <c r="P27" s="775"/>
      <c r="Q27" s="775"/>
      <c r="R27" s="775"/>
      <c r="S27" s="775"/>
      <c r="T27" s="775"/>
      <c r="U27" s="775"/>
      <c r="V27" s="776"/>
      <c r="W27" s="717"/>
    </row>
    <row r="28" spans="1:23" ht="18" customHeight="1">
      <c r="A28" s="709"/>
      <c r="B28" s="712"/>
      <c r="C28" s="770" t="s">
        <v>192</v>
      </c>
      <c r="D28" s="771"/>
      <c r="E28" s="771"/>
      <c r="F28" s="771"/>
      <c r="G28" s="771"/>
      <c r="H28" s="771"/>
      <c r="I28" s="771"/>
      <c r="J28" s="771"/>
      <c r="K28" s="771"/>
      <c r="L28" s="774">
        <v>1065000</v>
      </c>
      <c r="M28" s="774"/>
      <c r="N28" s="774"/>
      <c r="O28" s="774"/>
      <c r="P28" s="132"/>
      <c r="Q28" s="132"/>
      <c r="R28" s="132"/>
      <c r="S28" s="132"/>
      <c r="T28" s="132"/>
      <c r="U28" s="132"/>
      <c r="V28" s="133"/>
      <c r="W28" s="717"/>
    </row>
    <row r="29" spans="1:23" ht="18" customHeight="1">
      <c r="A29" s="710"/>
      <c r="B29" s="713"/>
      <c r="C29" s="772"/>
      <c r="D29" s="773"/>
      <c r="E29" s="773"/>
      <c r="F29" s="773"/>
      <c r="G29" s="773"/>
      <c r="H29" s="773"/>
      <c r="I29" s="773"/>
      <c r="J29" s="773"/>
      <c r="K29" s="773"/>
      <c r="L29" s="775" t="s">
        <v>190</v>
      </c>
      <c r="M29" s="775"/>
      <c r="N29" s="775"/>
      <c r="O29" s="775"/>
      <c r="P29" s="775"/>
      <c r="Q29" s="775"/>
      <c r="R29" s="775"/>
      <c r="S29" s="775"/>
      <c r="T29" s="775"/>
      <c r="U29" s="775"/>
      <c r="V29" s="776"/>
      <c r="W29" s="717"/>
    </row>
    <row r="30" spans="1:23" ht="25.5" customHeight="1">
      <c r="A30" s="123"/>
      <c r="B30" s="123"/>
      <c r="C30" s="123"/>
      <c r="D30" s="124"/>
      <c r="E30" s="124"/>
      <c r="F30" s="124"/>
      <c r="G30" s="124"/>
      <c r="H30" s="125"/>
      <c r="I30" s="125"/>
      <c r="J30" s="125"/>
      <c r="K30" s="125"/>
      <c r="L30" s="123"/>
      <c r="M30" s="126"/>
      <c r="N30" s="125"/>
      <c r="O30" s="125"/>
      <c r="P30" s="125"/>
      <c r="Q30" s="126"/>
      <c r="R30" s="126"/>
      <c r="S30" s="126"/>
      <c r="T30" s="126"/>
      <c r="U30" s="126"/>
      <c r="V30" s="126"/>
      <c r="W30" s="131"/>
    </row>
    <row r="31" spans="1:23" ht="30" customHeight="1">
      <c r="A31" s="128" t="s">
        <v>412</v>
      </c>
      <c r="B31" s="129" t="s">
        <v>196</v>
      </c>
      <c r="C31" s="778">
        <v>80000</v>
      </c>
      <c r="D31" s="778"/>
      <c r="E31" s="778"/>
      <c r="F31" s="778"/>
      <c r="G31" s="778"/>
      <c r="H31" s="778"/>
      <c r="I31" s="778"/>
      <c r="J31" s="778"/>
      <c r="K31" s="778"/>
      <c r="L31" s="778"/>
      <c r="M31" s="778"/>
      <c r="N31" s="778"/>
      <c r="O31" s="778"/>
      <c r="P31" s="778"/>
      <c r="Q31" s="778"/>
      <c r="R31" s="778"/>
      <c r="S31" s="778"/>
      <c r="T31" s="778"/>
      <c r="U31" s="778"/>
      <c r="V31" s="779"/>
      <c r="W31" s="130" t="s">
        <v>183</v>
      </c>
    </row>
    <row r="32" spans="1:23" ht="25.5" customHeight="1">
      <c r="A32" s="123"/>
      <c r="B32" s="123"/>
      <c r="C32" s="123"/>
      <c r="D32" s="124"/>
      <c r="E32" s="124"/>
      <c r="F32" s="124"/>
      <c r="G32" s="124"/>
      <c r="H32" s="125"/>
      <c r="I32" s="125"/>
      <c r="J32" s="125"/>
      <c r="K32" s="125"/>
      <c r="L32" s="123"/>
      <c r="M32" s="126"/>
      <c r="N32" s="125"/>
      <c r="O32" s="125"/>
      <c r="P32" s="125"/>
      <c r="Q32" s="126"/>
      <c r="R32" s="126"/>
      <c r="S32" s="126"/>
      <c r="T32" s="126"/>
      <c r="U32" s="126"/>
      <c r="V32" s="126"/>
      <c r="W32" s="134"/>
    </row>
    <row r="33" spans="1:23" ht="30" customHeight="1">
      <c r="A33" s="128" t="s">
        <v>413</v>
      </c>
      <c r="B33" s="129" t="s">
        <v>528</v>
      </c>
      <c r="C33" s="768">
        <v>48420</v>
      </c>
      <c r="D33" s="768"/>
      <c r="E33" s="768"/>
      <c r="F33" s="768"/>
      <c r="G33" s="768"/>
      <c r="H33" s="768"/>
      <c r="I33" s="768"/>
      <c r="J33" s="768"/>
      <c r="K33" s="768"/>
      <c r="L33" s="768"/>
      <c r="M33" s="768"/>
      <c r="N33" s="768"/>
      <c r="O33" s="768"/>
      <c r="P33" s="768"/>
      <c r="Q33" s="768"/>
      <c r="R33" s="768"/>
      <c r="S33" s="768"/>
      <c r="T33" s="768"/>
      <c r="U33" s="768"/>
      <c r="V33" s="769"/>
      <c r="W33" s="130" t="s">
        <v>183</v>
      </c>
    </row>
    <row r="34" spans="1:23" ht="25.5" customHeight="1">
      <c r="A34" s="123"/>
      <c r="B34" s="123"/>
      <c r="C34" s="123"/>
      <c r="D34" s="124"/>
      <c r="E34" s="124"/>
      <c r="F34" s="124"/>
      <c r="G34" s="124"/>
      <c r="H34" s="125"/>
      <c r="I34" s="125"/>
      <c r="J34" s="125"/>
      <c r="K34" s="125"/>
      <c r="L34" s="123"/>
      <c r="M34" s="126"/>
      <c r="N34" s="125"/>
      <c r="O34" s="125"/>
      <c r="P34" s="125"/>
      <c r="Q34" s="126"/>
      <c r="R34" s="126"/>
      <c r="S34" s="126"/>
      <c r="T34" s="126"/>
      <c r="U34" s="126"/>
      <c r="V34" s="126"/>
      <c r="W34" s="134" t="s">
        <v>197</v>
      </c>
    </row>
    <row r="35" spans="1:23" ht="20.25" customHeight="1">
      <c r="A35" s="708" t="s">
        <v>529</v>
      </c>
      <c r="B35" s="711" t="s">
        <v>415</v>
      </c>
      <c r="C35" s="714" t="s">
        <v>162</v>
      </c>
      <c r="D35" s="292"/>
      <c r="E35" s="699" t="s">
        <v>154</v>
      </c>
      <c r="F35" s="699"/>
      <c r="G35" s="699"/>
      <c r="H35" s="699"/>
      <c r="I35" s="699"/>
      <c r="J35" s="293"/>
      <c r="K35" s="700" t="s">
        <v>530</v>
      </c>
      <c r="L35" s="700"/>
      <c r="M35" s="700"/>
      <c r="N35" s="700"/>
      <c r="O35" s="700"/>
      <c r="P35" s="700"/>
      <c r="Q35" s="700"/>
      <c r="R35" s="700"/>
      <c r="S35" s="292"/>
      <c r="T35" s="293"/>
      <c r="U35" s="293"/>
      <c r="V35" s="294"/>
      <c r="W35" s="1066" t="s">
        <v>531</v>
      </c>
    </row>
    <row r="36" spans="1:23" ht="30" customHeight="1">
      <c r="A36" s="1049"/>
      <c r="B36" s="712"/>
      <c r="C36" s="715"/>
      <c r="D36" s="108" t="s">
        <v>157</v>
      </c>
      <c r="E36" s="1067">
        <v>76960</v>
      </c>
      <c r="F36" s="1067"/>
      <c r="G36" s="1067"/>
      <c r="H36" s="1067"/>
      <c r="I36" s="1067"/>
      <c r="J36" s="108" t="s">
        <v>158</v>
      </c>
      <c r="K36" s="705">
        <v>760</v>
      </c>
      <c r="L36" s="705"/>
      <c r="M36" s="705"/>
      <c r="N36" s="705"/>
      <c r="O36" s="705"/>
      <c r="P36" s="705"/>
      <c r="Q36" s="705"/>
      <c r="R36" s="705"/>
      <c r="S36" s="187" t="s">
        <v>159</v>
      </c>
      <c r="T36" s="108"/>
      <c r="U36" s="108"/>
      <c r="V36" s="295"/>
      <c r="W36" s="1051"/>
    </row>
    <row r="37" spans="1:23" ht="30" customHeight="1">
      <c r="A37" s="1049"/>
      <c r="B37" s="712"/>
      <c r="C37" s="716"/>
      <c r="D37" s="296"/>
      <c r="E37" s="297"/>
      <c r="F37" s="297"/>
      <c r="G37" s="297"/>
      <c r="H37" s="297"/>
      <c r="I37" s="1068" t="s">
        <v>160</v>
      </c>
      <c r="J37" s="1068"/>
      <c r="K37" s="1068"/>
      <c r="L37" s="1068"/>
      <c r="M37" s="1068"/>
      <c r="N37" s="1068"/>
      <c r="O37" s="1068"/>
      <c r="P37" s="1068"/>
      <c r="Q37" s="1068"/>
      <c r="R37" s="1068"/>
      <c r="S37" s="1068"/>
      <c r="T37" s="1068"/>
      <c r="U37" s="1068"/>
      <c r="V37" s="1069"/>
      <c r="W37" s="1051"/>
    </row>
    <row r="38" spans="1:23" ht="20.25" customHeight="1">
      <c r="A38" s="1049"/>
      <c r="B38" s="712"/>
      <c r="C38" s="714" t="s">
        <v>532</v>
      </c>
      <c r="D38" s="292"/>
      <c r="E38" s="699" t="s">
        <v>154</v>
      </c>
      <c r="F38" s="699"/>
      <c r="G38" s="699"/>
      <c r="H38" s="699"/>
      <c r="I38" s="699"/>
      <c r="J38" s="293"/>
      <c r="K38" s="700" t="s">
        <v>530</v>
      </c>
      <c r="L38" s="700"/>
      <c r="M38" s="700"/>
      <c r="N38" s="700"/>
      <c r="O38" s="700"/>
      <c r="P38" s="700"/>
      <c r="Q38" s="700"/>
      <c r="R38" s="700"/>
      <c r="S38" s="292"/>
      <c r="T38" s="293"/>
      <c r="U38" s="293"/>
      <c r="V38" s="294"/>
      <c r="W38" s="1051"/>
    </row>
    <row r="39" spans="1:23" ht="30" customHeight="1">
      <c r="A39" s="1049"/>
      <c r="B39" s="712"/>
      <c r="C39" s="715"/>
      <c r="D39" s="108" t="s">
        <v>157</v>
      </c>
      <c r="E39" s="1067">
        <v>50000</v>
      </c>
      <c r="F39" s="1067"/>
      <c r="G39" s="1067"/>
      <c r="H39" s="1067"/>
      <c r="I39" s="1067"/>
      <c r="J39" s="108" t="s">
        <v>158</v>
      </c>
      <c r="K39" s="705">
        <v>500</v>
      </c>
      <c r="L39" s="705"/>
      <c r="M39" s="705"/>
      <c r="N39" s="705"/>
      <c r="O39" s="705"/>
      <c r="P39" s="705"/>
      <c r="Q39" s="705"/>
      <c r="R39" s="705"/>
      <c r="S39" s="187" t="s">
        <v>159</v>
      </c>
      <c r="T39" s="108"/>
      <c r="U39" s="108"/>
      <c r="V39" s="295"/>
      <c r="W39" s="1051"/>
    </row>
    <row r="40" spans="1:23" ht="30" customHeight="1">
      <c r="A40" s="1049"/>
      <c r="B40" s="712"/>
      <c r="C40" s="716"/>
      <c r="D40" s="296"/>
      <c r="E40" s="297"/>
      <c r="F40" s="297"/>
      <c r="G40" s="297"/>
      <c r="H40" s="297"/>
      <c r="I40" s="1068" t="s">
        <v>160</v>
      </c>
      <c r="J40" s="1068"/>
      <c r="K40" s="1068"/>
      <c r="L40" s="1068"/>
      <c r="M40" s="1068"/>
      <c r="N40" s="1068"/>
      <c r="O40" s="1068"/>
      <c r="P40" s="1068"/>
      <c r="Q40" s="1068"/>
      <c r="R40" s="1068"/>
      <c r="S40" s="1068"/>
      <c r="T40" s="1068"/>
      <c r="U40" s="1068"/>
      <c r="V40" s="1069"/>
      <c r="W40" s="1051"/>
    </row>
    <row r="41" spans="1:23" ht="20.25" customHeight="1">
      <c r="A41" s="1049"/>
      <c r="B41" s="712"/>
      <c r="C41" s="714" t="s">
        <v>533</v>
      </c>
      <c r="D41" s="1061" t="s">
        <v>154</v>
      </c>
      <c r="E41" s="699"/>
      <c r="F41" s="699"/>
      <c r="G41" s="699"/>
      <c r="H41" s="699"/>
      <c r="I41" s="699"/>
      <c r="J41" s="699"/>
      <c r="K41" s="699"/>
      <c r="L41" s="699"/>
      <c r="M41" s="298"/>
      <c r="N41" s="298"/>
      <c r="O41" s="298"/>
      <c r="P41" s="298"/>
      <c r="Q41" s="298"/>
      <c r="R41" s="298"/>
      <c r="S41" s="298"/>
      <c r="T41" s="298"/>
      <c r="U41" s="298"/>
      <c r="V41" s="299"/>
      <c r="W41" s="1051"/>
    </row>
    <row r="42" spans="1:23" ht="30" customHeight="1">
      <c r="A42" s="1050"/>
      <c r="B42" s="713"/>
      <c r="C42" s="716"/>
      <c r="D42" s="1062">
        <v>10000</v>
      </c>
      <c r="E42" s="1063"/>
      <c r="F42" s="1063"/>
      <c r="G42" s="1063"/>
      <c r="H42" s="1063"/>
      <c r="I42" s="1063"/>
      <c r="J42" s="1064" t="s">
        <v>534</v>
      </c>
      <c r="K42" s="1064"/>
      <c r="L42" s="1064"/>
      <c r="M42" s="1064"/>
      <c r="N42" s="1064"/>
      <c r="O42" s="1064"/>
      <c r="P42" s="1064"/>
      <c r="Q42" s="1064"/>
      <c r="R42" s="1064"/>
      <c r="S42" s="1064"/>
      <c r="T42" s="1064"/>
      <c r="U42" s="1064"/>
      <c r="V42" s="1065"/>
      <c r="W42" s="1052"/>
    </row>
    <row r="43" spans="1:23" ht="25.5" customHeight="1">
      <c r="A43" s="123"/>
      <c r="B43" s="123"/>
      <c r="C43" s="123"/>
      <c r="D43" s="124"/>
      <c r="E43" s="124"/>
      <c r="F43" s="124"/>
      <c r="G43" s="124"/>
      <c r="H43" s="125"/>
      <c r="I43" s="125"/>
      <c r="J43" s="125"/>
      <c r="K43" s="125"/>
      <c r="L43" s="123"/>
      <c r="M43" s="126"/>
      <c r="N43" s="125"/>
      <c r="O43" s="125"/>
      <c r="P43" s="125"/>
      <c r="Q43" s="126"/>
      <c r="R43" s="126"/>
      <c r="S43" s="126"/>
      <c r="T43" s="126"/>
      <c r="U43" s="126"/>
      <c r="V43" s="126"/>
      <c r="W43" s="134" t="s">
        <v>197</v>
      </c>
    </row>
    <row r="44" spans="1:23" ht="30" customHeight="1">
      <c r="A44" s="128" t="s">
        <v>414</v>
      </c>
      <c r="B44" s="129" t="s">
        <v>535</v>
      </c>
      <c r="C44" s="768">
        <v>75000</v>
      </c>
      <c r="D44" s="768"/>
      <c r="E44" s="768"/>
      <c r="F44" s="768"/>
      <c r="G44" s="768"/>
      <c r="H44" s="768"/>
      <c r="I44" s="768"/>
      <c r="J44" s="768"/>
      <c r="K44" s="768"/>
      <c r="L44" s="768"/>
      <c r="M44" s="768"/>
      <c r="N44" s="768"/>
      <c r="O44" s="768"/>
      <c r="P44" s="768"/>
      <c r="Q44" s="768"/>
      <c r="R44" s="768"/>
      <c r="S44" s="768"/>
      <c r="T44" s="768"/>
      <c r="U44" s="768"/>
      <c r="V44" s="769"/>
      <c r="W44" s="130" t="s">
        <v>183</v>
      </c>
    </row>
    <row r="45" spans="1:23" ht="25.5" customHeight="1">
      <c r="A45" s="777"/>
      <c r="B45" s="777"/>
      <c r="C45" s="777"/>
      <c r="D45" s="777"/>
      <c r="E45" s="777"/>
      <c r="F45" s="777"/>
      <c r="G45" s="777"/>
      <c r="H45" s="777"/>
      <c r="I45" s="777"/>
      <c r="J45" s="777"/>
      <c r="K45" s="777"/>
      <c r="L45" s="777"/>
      <c r="M45" s="777"/>
      <c r="N45" s="777"/>
      <c r="O45" s="777"/>
      <c r="P45" s="777"/>
      <c r="Q45" s="777"/>
      <c r="R45" s="777"/>
      <c r="S45" s="777"/>
      <c r="T45" s="777"/>
      <c r="U45" s="777"/>
      <c r="V45" s="777"/>
      <c r="W45" s="777"/>
    </row>
    <row r="46" spans="1:23" ht="25.5" customHeight="1">
      <c r="A46" s="777" t="s">
        <v>200</v>
      </c>
      <c r="B46" s="777"/>
      <c r="C46" s="777"/>
      <c r="D46" s="777"/>
      <c r="E46" s="777"/>
      <c r="F46" s="777"/>
      <c r="G46" s="777"/>
      <c r="H46" s="777"/>
      <c r="I46" s="777"/>
      <c r="J46" s="777"/>
      <c r="K46" s="777"/>
      <c r="L46" s="777"/>
      <c r="M46" s="777"/>
      <c r="N46" s="777"/>
      <c r="O46" s="777"/>
      <c r="P46" s="777"/>
      <c r="Q46" s="777"/>
      <c r="R46" s="777"/>
      <c r="S46" s="777"/>
      <c r="T46" s="777"/>
      <c r="U46" s="777"/>
      <c r="V46" s="777"/>
      <c r="W46" s="777"/>
    </row>
    <row r="47" spans="1:23" ht="25.5" customHeight="1">
      <c r="A47" s="109" t="s">
        <v>416</v>
      </c>
    </row>
  </sheetData>
  <mergeCells count="78">
    <mergeCell ref="C44:V44"/>
    <mergeCell ref="A45:W45"/>
    <mergeCell ref="A46:W46"/>
    <mergeCell ref="W35:W42"/>
    <mergeCell ref="E36:I36"/>
    <mergeCell ref="K36:R36"/>
    <mergeCell ref="I37:V37"/>
    <mergeCell ref="C38:C40"/>
    <mergeCell ref="E38:I38"/>
    <mergeCell ref="K38:R38"/>
    <mergeCell ref="E39:I39"/>
    <mergeCell ref="K39:R39"/>
    <mergeCell ref="I40:V40"/>
    <mergeCell ref="C31:V31"/>
    <mergeCell ref="C33:V33"/>
    <mergeCell ref="A35:A42"/>
    <mergeCell ref="B35:B42"/>
    <mergeCell ref="C35:C37"/>
    <mergeCell ref="E35:I35"/>
    <mergeCell ref="K35:R35"/>
    <mergeCell ref="C41:C42"/>
    <mergeCell ref="D41:L41"/>
    <mergeCell ref="D42:I42"/>
    <mergeCell ref="J42:V42"/>
    <mergeCell ref="W24:W29"/>
    <mergeCell ref="L25:V25"/>
    <mergeCell ref="C26:K27"/>
    <mergeCell ref="L26:O26"/>
    <mergeCell ref="L27:V27"/>
    <mergeCell ref="C28:K29"/>
    <mergeCell ref="L28:O28"/>
    <mergeCell ref="L29:V29"/>
    <mergeCell ref="C18:V18"/>
    <mergeCell ref="C20:V20"/>
    <mergeCell ref="C22:V22"/>
    <mergeCell ref="A24:A29"/>
    <mergeCell ref="B24:B29"/>
    <mergeCell ref="C24:K25"/>
    <mergeCell ref="L24:O24"/>
    <mergeCell ref="W14:W16"/>
    <mergeCell ref="C15:G15"/>
    <mergeCell ref="H15:L15"/>
    <mergeCell ref="M15:Q15"/>
    <mergeCell ref="R15:V15"/>
    <mergeCell ref="C16:G16"/>
    <mergeCell ref="H16:L16"/>
    <mergeCell ref="M16:V16"/>
    <mergeCell ref="R14:V14"/>
    <mergeCell ref="A14:A16"/>
    <mergeCell ref="B14:B16"/>
    <mergeCell ref="C14:G14"/>
    <mergeCell ref="H14:L14"/>
    <mergeCell ref="M14:Q14"/>
    <mergeCell ref="W10:W12"/>
    <mergeCell ref="C11:K11"/>
    <mergeCell ref="L11:N11"/>
    <mergeCell ref="O11:V11"/>
    <mergeCell ref="C12:K12"/>
    <mergeCell ref="L12:N12"/>
    <mergeCell ref="O12:V12"/>
    <mergeCell ref="A10:A12"/>
    <mergeCell ref="B10:B12"/>
    <mergeCell ref="C10:V10"/>
    <mergeCell ref="A3:A8"/>
    <mergeCell ref="B3:B8"/>
    <mergeCell ref="C3:C5"/>
    <mergeCell ref="E3:I3"/>
    <mergeCell ref="K3:R3"/>
    <mergeCell ref="E6:I6"/>
    <mergeCell ref="K6:R6"/>
    <mergeCell ref="E7:I7"/>
    <mergeCell ref="K7:R7"/>
    <mergeCell ref="M8:V8"/>
    <mergeCell ref="W3:W8"/>
    <mergeCell ref="E4:I4"/>
    <mergeCell ref="K4:R4"/>
    <mergeCell ref="M5:V5"/>
    <mergeCell ref="C6:C8"/>
  </mergeCells>
  <phoneticPr fontId="1"/>
  <conditionalFormatting sqref="A1:XFD1048576">
    <cfRule type="expression" dxfId="1" priority="1">
      <formula>A1&lt;#REF!</formula>
    </cfRule>
    <cfRule type="expression" dxfId="0" priority="2">
      <formula>A1&gt;#REF!</formula>
    </cfRule>
  </conditionalFormatting>
  <printOptions horizontalCentered="1"/>
  <pageMargins left="0.39370078740157483" right="0.39370078740157483" top="0.39370078740157483" bottom="0.39370078740157483" header="0.31496062992125984" footer="0.1574803149606299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積算表（教育）</vt:lpstr>
      <vt:lpstr>加算区分</vt:lpstr>
      <vt:lpstr>こども園 本単価表（教育）</vt:lpstr>
      <vt:lpstr>こども園 本単価表②</vt:lpstr>
      <vt:lpstr>積算表（保育）</vt:lpstr>
      <vt:lpstr>保育単価表（保育）</vt:lpstr>
      <vt:lpstr>保育単価表②（保育）</vt:lpstr>
      <vt:lpstr>'こども園 本単価表（教育）'!Print_Area</vt:lpstr>
      <vt:lpstr>'こども園 本単価表②'!Print_Area</vt:lpstr>
      <vt:lpstr>'積算表（教育）'!Print_Area</vt:lpstr>
      <vt:lpstr>'積算表（保育）'!Print_Area</vt:lpstr>
      <vt:lpstr>'保育単価表（保育）'!Print_Area</vt:lpstr>
      <vt:lpstr>'保育単価表②（保育）'!Print_Area</vt:lpstr>
      <vt:lpstr>'こども園 本単価表（教育）'!Print_Titles</vt:lpstr>
      <vt:lpstr>'保育単価表（保育）'!Print_Titles</vt:lpstr>
      <vt:lpstr>教育単価表</vt:lpstr>
      <vt:lpstr>教育定員</vt:lpstr>
      <vt:lpstr>平均勤続年数</vt:lpstr>
      <vt:lpstr>保育単価表</vt:lpstr>
      <vt:lpstr>保育定員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2020-11-02T02:57:11Z</cp:lastPrinted>
  <dcterms:created xsi:type="dcterms:W3CDTF">2017-06-01T10:47:17Z</dcterms:created>
  <dcterms:modified xsi:type="dcterms:W3CDTF">2021-01-07T10:38:39Z</dcterms:modified>
</cp:coreProperties>
</file>